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107 - DSP Batch Jul21\"/>
    </mc:Choice>
  </mc:AlternateContent>
  <xr:revisionPtr revIDLastSave="0" documentId="13_ncr:1_{678CE193-47B4-4127-92DE-EAA6E7F504DD}" xr6:coauthVersionLast="47" xr6:coauthVersionMax="47" xr10:uidLastSave="{00000000-0000-0000-0000-000000000000}"/>
  <bookViews>
    <workbookView xWindow="-120" yWindow="-120" windowWidth="20730" windowHeight="11160" tabRatio="767" firstSheet="5" activeTab="9" xr2:uid="{04225741-0A86-420D-A17E-B2C85CA798B3}"/>
  </bookViews>
  <sheets>
    <sheet name="Introduction - Adv Analytics" sheetId="1" r:id="rId1"/>
    <sheet name="Linear Regression - 1" sheetId="3" r:id="rId2"/>
    <sheet name="Linear Regression - 2" sheetId="4" r:id="rId3"/>
    <sheet name="Linear Regression - 3" sheetId="5" r:id="rId4"/>
    <sheet name="Logistic Regression - 1" sheetId="6" r:id="rId5"/>
    <sheet name="Logistic Regression - 2" sheetId="7" r:id="rId6"/>
    <sheet name="Decile Analysis" sheetId="8" r:id="rId7"/>
    <sheet name="ML - 1" sheetId="9" r:id="rId8"/>
    <sheet name="ML - Decision Trees" sheetId="10" r:id="rId9"/>
    <sheet name="ML - Ensemble Learning" sheetId="11" r:id="rId10"/>
    <sheet name="Sheet2" sheetId="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1" l="1"/>
  <c r="H92" i="11"/>
  <c r="H90" i="11"/>
  <c r="F91" i="11"/>
  <c r="F92" i="11"/>
  <c r="F90" i="11"/>
  <c r="I65" i="10"/>
  <c r="G73" i="10"/>
  <c r="G72" i="10"/>
  <c r="G69" i="10"/>
  <c r="G68" i="10"/>
  <c r="G67" i="10" s="1"/>
  <c r="G65" i="10"/>
  <c r="O32" i="10"/>
  <c r="O33" i="10"/>
  <c r="P33" i="10" s="1"/>
  <c r="O34" i="10"/>
  <c r="P34" i="10" s="1"/>
  <c r="O35" i="10"/>
  <c r="P35" i="10" s="1"/>
  <c r="O36" i="10"/>
  <c r="P36" i="10" s="1"/>
  <c r="O37" i="10"/>
  <c r="P37" i="10" s="1"/>
  <c r="O38" i="10"/>
  <c r="P38" i="10" s="1"/>
  <c r="O39" i="10"/>
  <c r="P39" i="10" s="1"/>
  <c r="O40" i="10"/>
  <c r="P40" i="10" s="1"/>
  <c r="O41" i="10"/>
  <c r="P41" i="10" s="1"/>
  <c r="O31" i="10"/>
  <c r="P31" i="10" s="1"/>
  <c r="P32" i="10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31" i="10"/>
  <c r="K31" i="10" s="1"/>
  <c r="G67" i="8"/>
  <c r="D67" i="8"/>
  <c r="I67" i="8" s="1"/>
  <c r="K67" i="8" s="1"/>
  <c r="K64" i="8"/>
  <c r="I64" i="8"/>
  <c r="G64" i="8"/>
  <c r="D64" i="8"/>
  <c r="G71" i="10" l="1"/>
  <c r="K42" i="10"/>
  <c r="P42" i="10"/>
  <c r="E20" i="8"/>
  <c r="E21" i="8"/>
  <c r="E22" i="8"/>
  <c r="E23" i="8"/>
  <c r="E24" i="8"/>
  <c r="E25" i="8"/>
  <c r="E26" i="8"/>
  <c r="E27" i="8"/>
  <c r="E28" i="8"/>
  <c r="E19" i="8"/>
  <c r="E14" i="8"/>
  <c r="J10" i="8" s="1"/>
  <c r="F29" i="8"/>
  <c r="D29" i="8"/>
  <c r="H27" i="8" s="1"/>
  <c r="G28" i="8"/>
  <c r="G27" i="8"/>
  <c r="H26" i="8"/>
  <c r="G26" i="8"/>
  <c r="G25" i="8"/>
  <c r="H24" i="8"/>
  <c r="G24" i="8"/>
  <c r="G23" i="8"/>
  <c r="H22" i="8"/>
  <c r="G22" i="8"/>
  <c r="H21" i="8"/>
  <c r="G21" i="8"/>
  <c r="H20" i="8"/>
  <c r="G20" i="8"/>
  <c r="H19" i="8"/>
  <c r="I19" i="8" s="1"/>
  <c r="G19" i="8"/>
  <c r="F14" i="8"/>
  <c r="D14" i="8"/>
  <c r="H12" i="8" s="1"/>
  <c r="G13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I4" i="8" s="1"/>
  <c r="G4" i="8"/>
  <c r="E29" i="8" l="1"/>
  <c r="J23" i="8" s="1"/>
  <c r="G14" i="8"/>
  <c r="H23" i="8"/>
  <c r="H25" i="8"/>
  <c r="J27" i="8"/>
  <c r="H28" i="8"/>
  <c r="J26" i="8"/>
  <c r="J22" i="8"/>
  <c r="J7" i="8"/>
  <c r="H13" i="8"/>
  <c r="J6" i="8"/>
  <c r="J11" i="8"/>
  <c r="J5" i="8"/>
  <c r="J9" i="8"/>
  <c r="J13" i="8"/>
  <c r="J21" i="8"/>
  <c r="J25" i="8"/>
  <c r="I5" i="8"/>
  <c r="R4" i="8"/>
  <c r="J8" i="8"/>
  <c r="J12" i="8"/>
  <c r="J20" i="8"/>
  <c r="J24" i="8"/>
  <c r="J28" i="8"/>
  <c r="J4" i="8"/>
  <c r="K4" i="8" s="1"/>
  <c r="R19" i="8"/>
  <c r="I20" i="8"/>
  <c r="J19" i="8"/>
  <c r="K19" i="8" s="1"/>
  <c r="L19" i="8" s="1"/>
  <c r="K5" i="8" l="1"/>
  <c r="K6" i="8" s="1"/>
  <c r="K7" i="8" s="1"/>
  <c r="K8" i="8" s="1"/>
  <c r="K9" i="8" s="1"/>
  <c r="K10" i="8" s="1"/>
  <c r="K11" i="8" s="1"/>
  <c r="K12" i="8" s="1"/>
  <c r="K13" i="8" s="1"/>
  <c r="K20" i="8"/>
  <c r="K21" i="8" s="1"/>
  <c r="K22" i="8" s="1"/>
  <c r="K23" i="8" s="1"/>
  <c r="K24" i="8" s="1"/>
  <c r="K25" i="8" s="1"/>
  <c r="K26" i="8" s="1"/>
  <c r="K27" i="8" s="1"/>
  <c r="K28" i="8" s="1"/>
  <c r="I6" i="8"/>
  <c r="R5" i="8"/>
  <c r="L5" i="8"/>
  <c r="L20" i="8"/>
  <c r="I21" i="8"/>
  <c r="R20" i="8"/>
  <c r="L4" i="8"/>
  <c r="I7" i="8" l="1"/>
  <c r="R6" i="8"/>
  <c r="L6" i="8"/>
  <c r="L21" i="8"/>
  <c r="I22" i="8"/>
  <c r="R21" i="8"/>
  <c r="L22" i="8" l="1"/>
  <c r="I23" i="8"/>
  <c r="R22" i="8"/>
  <c r="I8" i="8"/>
  <c r="R7" i="8"/>
  <c r="L7" i="8"/>
  <c r="L23" i="8" l="1"/>
  <c r="I24" i="8"/>
  <c r="R23" i="8"/>
  <c r="I9" i="8"/>
  <c r="R8" i="8"/>
  <c r="L8" i="8"/>
  <c r="L24" i="8" l="1"/>
  <c r="I25" i="8"/>
  <c r="R24" i="8"/>
  <c r="I10" i="8"/>
  <c r="R9" i="8"/>
  <c r="L9" i="8"/>
  <c r="L25" i="8" l="1"/>
  <c r="I26" i="8"/>
  <c r="R25" i="8"/>
  <c r="I11" i="8"/>
  <c r="R10" i="8"/>
  <c r="L10" i="8"/>
  <c r="I12" i="8" l="1"/>
  <c r="R11" i="8"/>
  <c r="L11" i="8"/>
  <c r="L26" i="8"/>
  <c r="I27" i="8"/>
  <c r="R26" i="8"/>
  <c r="L27" i="8" l="1"/>
  <c r="I28" i="8"/>
  <c r="R27" i="8"/>
  <c r="I13" i="8"/>
  <c r="R12" i="8"/>
  <c r="L12" i="8"/>
  <c r="R13" i="8" l="1"/>
  <c r="L13" i="8"/>
  <c r="L14" i="8" s="1"/>
  <c r="L28" i="8"/>
  <c r="L29" i="8" s="1"/>
  <c r="R28" i="8"/>
  <c r="J55" i="7" l="1"/>
  <c r="J54" i="7"/>
  <c r="J53" i="7"/>
  <c r="J52" i="7"/>
  <c r="J44" i="7"/>
  <c r="J43" i="7"/>
  <c r="J42" i="7"/>
  <c r="J41" i="7"/>
  <c r="J36" i="7"/>
  <c r="J35" i="7"/>
  <c r="J34" i="7"/>
  <c r="J33" i="7"/>
  <c r="I28" i="7"/>
  <c r="I27" i="7"/>
  <c r="I26" i="7"/>
  <c r="O16" i="6"/>
  <c r="L16" i="6"/>
  <c r="P16" i="6" s="1"/>
  <c r="L13" i="6"/>
  <c r="D32" i="3"/>
  <c r="D31" i="3"/>
  <c r="E13" i="3"/>
  <c r="E17" i="3"/>
  <c r="D10" i="3"/>
  <c r="E10" i="3" s="1"/>
  <c r="D11" i="3"/>
  <c r="E11" i="3" s="1"/>
  <c r="D12" i="3"/>
  <c r="E12" i="3" s="1"/>
  <c r="D13" i="3"/>
  <c r="D14" i="3"/>
  <c r="E14" i="3" s="1"/>
  <c r="D15" i="3"/>
  <c r="E15" i="3" s="1"/>
  <c r="D16" i="3"/>
  <c r="E16" i="3" s="1"/>
  <c r="D17" i="3"/>
  <c r="D9" i="3"/>
  <c r="E9" i="3" s="1"/>
  <c r="U110" i="1"/>
  <c r="U114" i="1"/>
  <c r="U109" i="1"/>
  <c r="S110" i="1"/>
  <c r="T110" i="1"/>
  <c r="S114" i="1"/>
  <c r="T114" i="1"/>
  <c r="T109" i="1"/>
  <c r="S109" i="1"/>
  <c r="R110" i="1"/>
  <c r="R111" i="1"/>
  <c r="U111" i="1" s="1"/>
  <c r="R112" i="1"/>
  <c r="U112" i="1" s="1"/>
  <c r="R113" i="1"/>
  <c r="U113" i="1" s="1"/>
  <c r="R114" i="1"/>
  <c r="R115" i="1"/>
  <c r="U115" i="1" s="1"/>
  <c r="R116" i="1"/>
  <c r="U116" i="1" s="1"/>
  <c r="R117" i="1"/>
  <c r="U117" i="1" s="1"/>
  <c r="R109" i="1"/>
  <c r="J39" i="7" l="1"/>
  <c r="J31" i="7"/>
  <c r="J50" i="7"/>
  <c r="U118" i="1"/>
  <c r="S116" i="1"/>
  <c r="S112" i="1"/>
  <c r="T117" i="1"/>
  <c r="T115" i="1"/>
  <c r="T113" i="1"/>
  <c r="T111" i="1"/>
  <c r="T118" i="1" s="1"/>
  <c r="V118" i="1" s="1"/>
  <c r="S117" i="1"/>
  <c r="S115" i="1"/>
  <c r="S113" i="1"/>
  <c r="S111" i="1"/>
  <c r="S118" i="1" s="1"/>
  <c r="T116" i="1"/>
  <c r="T112" i="1"/>
</calcChain>
</file>

<file path=xl/sharedStrings.xml><?xml version="1.0" encoding="utf-8"?>
<sst xmlns="http://schemas.openxmlformats.org/spreadsheetml/2006/main" count="919" uniqueCount="692">
  <si>
    <t>Advance Analytics | Predictive Analytics | Modelling</t>
  </si>
  <si>
    <t xml:space="preserve">Regression </t>
  </si>
  <si>
    <t>Classification</t>
  </si>
  <si>
    <t>Forecasting or Time Series data analysis</t>
  </si>
  <si>
    <t>Optimizations</t>
  </si>
  <si>
    <t>Types of variables</t>
  </si>
  <si>
    <t>Categorical</t>
  </si>
  <si>
    <t>Continuous</t>
  </si>
  <si>
    <t>We want to predict for the continuous data</t>
  </si>
  <si>
    <t>We want to predict for the categorical data</t>
  </si>
  <si>
    <t>y = f(X)</t>
  </si>
  <si>
    <t>y - target variable | output variable | dependent variable | objective variable</t>
  </si>
  <si>
    <t>X - predictors | features | input variables | independent varaibles</t>
  </si>
  <si>
    <t>where</t>
  </si>
  <si>
    <t>y is continuous variable</t>
  </si>
  <si>
    <t>X variable/s can be categorical or continuous</t>
  </si>
  <si>
    <t>Business Problem</t>
  </si>
  <si>
    <t>Q: We want to predict for the sales of the new café in NCR, provided we have data for 20 previous cafes</t>
  </si>
  <si>
    <t xml:space="preserve">X - </t>
  </si>
  <si>
    <t xml:space="preserve">y - </t>
  </si>
  <si>
    <t>Sales</t>
  </si>
  <si>
    <t>Menu</t>
  </si>
  <si>
    <t>Inventory</t>
  </si>
  <si>
    <t>Quality</t>
  </si>
  <si>
    <t>Location</t>
  </si>
  <si>
    <t>Festive Seasons</t>
  </si>
  <si>
    <t>Reviews or Surveys</t>
  </si>
  <si>
    <t>Footfall</t>
  </si>
  <si>
    <t>Customer Type</t>
  </si>
  <si>
    <t>Offers</t>
  </si>
  <si>
    <t>Store Ambience</t>
  </si>
  <si>
    <t>Customer Service</t>
  </si>
  <si>
    <t>Operating Cost</t>
  </si>
  <si>
    <t>PCI</t>
  </si>
  <si>
    <t>Parking facility</t>
  </si>
  <si>
    <t>…..</t>
  </si>
  <si>
    <t>StoreID</t>
  </si>
  <si>
    <t>Name</t>
  </si>
  <si>
    <t>X1</t>
  </si>
  <si>
    <t>Xn</t>
  </si>
  <si>
    <t>…</t>
  </si>
  <si>
    <t>?</t>
  </si>
  <si>
    <t>X</t>
  </si>
  <si>
    <t>y</t>
  </si>
  <si>
    <t>X_new</t>
  </si>
  <si>
    <t>X_old</t>
  </si>
  <si>
    <t>y is categorical variable</t>
  </si>
  <si>
    <t>Based on the type of y varaible, we can categorize the classification business problems as</t>
  </si>
  <si>
    <t>1. BiClass</t>
  </si>
  <si>
    <t>2. MultiClass</t>
  </si>
  <si>
    <t>True / False, Yes / No, 1 / 0, ……, should have only two values</t>
  </si>
  <si>
    <t>more than two classes</t>
  </si>
  <si>
    <t>Normal | Spam | Social | Promotional</t>
  </si>
  <si>
    <t xml:space="preserve">Email - </t>
  </si>
  <si>
    <t>Normal | Spam</t>
  </si>
  <si>
    <t>Loan -</t>
  </si>
  <si>
    <t>Repay | Default</t>
  </si>
  <si>
    <t>Pay the EMI on Time | Pay the EMI but delayed payment | Default</t>
  </si>
  <si>
    <t>This is decided on the base of cardinatity of data in y variable</t>
  </si>
  <si>
    <t>y - f(t)</t>
  </si>
  <si>
    <t>or</t>
  </si>
  <si>
    <t>y = f(t, X)</t>
  </si>
  <si>
    <t>For the time Series data analysis; where y is dependent on the time</t>
  </si>
  <si>
    <t>Sales (y)</t>
  </si>
  <si>
    <t>Date (t)</t>
  </si>
  <si>
    <t>Clustering (Segmentation )</t>
  </si>
  <si>
    <t>Statistical grouping of the data</t>
  </si>
  <si>
    <t>Gender</t>
  </si>
  <si>
    <t>Male</t>
  </si>
  <si>
    <t>Female</t>
  </si>
  <si>
    <t>Region</t>
  </si>
  <si>
    <t>N</t>
  </si>
  <si>
    <t>S</t>
  </si>
  <si>
    <t>E</t>
  </si>
  <si>
    <t>W</t>
  </si>
  <si>
    <t>We have only the X varibales from the past; and we will cluster the data into n unknown clusters</t>
  </si>
  <si>
    <t>y is not known from the past data</t>
  </si>
  <si>
    <t>Optimizations | Recommendation Engines</t>
  </si>
  <si>
    <t>Machine Learning Terms</t>
  </si>
  <si>
    <t xml:space="preserve">Supervised Learning </t>
  </si>
  <si>
    <t>Unsupervised Learning</t>
  </si>
  <si>
    <t>Regression</t>
  </si>
  <si>
    <t>Forecasting</t>
  </si>
  <si>
    <t>Clustering</t>
  </si>
  <si>
    <t>Data Preparation</t>
  </si>
  <si>
    <t>Data Modelling</t>
  </si>
  <si>
    <t>Data Modelling Steps for Business problem</t>
  </si>
  <si>
    <t>1. Get the busness context and convert the business problem into statistical problem</t>
  </si>
  <si>
    <t>2. Get the data and have some hypothesis (assumptions) about the data</t>
  </si>
  <si>
    <t>3. Summaries of the Data: Get the data at the level at which analysis has to be done</t>
  </si>
  <si>
    <t>Transaction Data</t>
  </si>
  <si>
    <t>TranID</t>
  </si>
  <si>
    <t>TranDate</t>
  </si>
  <si>
    <t>Amt</t>
  </si>
  <si>
    <t>CustID</t>
  </si>
  <si>
    <t>ProdID</t>
  </si>
  <si>
    <t>For Customer Analytics</t>
  </si>
  <si>
    <t>Total Amt</t>
  </si>
  <si>
    <t># of Trans</t>
  </si>
  <si>
    <t>Avg Trans/Month</t>
  </si>
  <si>
    <t># Days First Trans</t>
  </si>
  <si>
    <t># Days from Recent Trans</t>
  </si>
  <si>
    <t>Distinct Product Purchased</t>
  </si>
  <si>
    <t>4. Combine the datasets; JOINS/MERGE or CONACT (Vertical [appending] or horizontal )</t>
  </si>
  <si>
    <t>5. EDA steps, data and metadata understanding</t>
  </si>
  <si>
    <t>6. Data Cleaning Steps - Datatypes, outliers,  missings, groups and bins, duplicates, remove extra symbols from continuous data, subsetting, filters, sort, calculated fields</t>
  </si>
  <si>
    <t>date/time variables, dummy variables / encoding, transformations (if required), standardization</t>
  </si>
  <si>
    <t>7. Variable Selection | Feature Engg. | Feature Selection</t>
  </si>
  <si>
    <t>Multi Colinearity will make the models unstable</t>
  </si>
  <si>
    <t>significant variables - X variables that impacts the y variable; THIS IS REQUIRED</t>
  </si>
  <si>
    <t>multi colinearity - correlation among the X variables; THIS IS NOT REQUIRED</t>
  </si>
  <si>
    <t>1. Train and Test / Validation data split</t>
  </si>
  <si>
    <t>generally is done in the ratio of 70:30; however this is not the rule. Some people use 50:50 ratio, which others prefer 60:40 also.</t>
  </si>
  <si>
    <t>2. Define the model equation</t>
  </si>
  <si>
    <t>4. Evaluate the model for the stability</t>
  </si>
  <si>
    <t xml:space="preserve">5. Predict the output for </t>
  </si>
  <si>
    <t>train</t>
  </si>
  <si>
    <t>test</t>
  </si>
  <si>
    <r>
      <t xml:space="preserve">3. Fit the model, run the algo to get the rules or model on the </t>
    </r>
    <r>
      <rPr>
        <b/>
        <sz val="11"/>
        <color theme="1"/>
        <rFont val="Calibri"/>
        <family val="2"/>
        <scheme val="minor"/>
      </rPr>
      <t>TRAIN</t>
    </r>
    <r>
      <rPr>
        <sz val="11"/>
        <color theme="1"/>
        <rFont val="Calibri"/>
        <family val="2"/>
        <scheme val="minor"/>
      </rPr>
      <t xml:space="preserve"> dataset</t>
    </r>
  </si>
  <si>
    <t>Minimum expectaion from the model is that it should give good accuracy on the training data</t>
  </si>
  <si>
    <t>Next, it should work similarly on the future / unseen data too</t>
  </si>
  <si>
    <t>6. Model evaluation for the accuracy</t>
  </si>
  <si>
    <t>y^</t>
  </si>
  <si>
    <t>Error</t>
  </si>
  <si>
    <t>Error (y - y^)</t>
  </si>
  <si>
    <t>AE (Absolute Error)</t>
  </si>
  <si>
    <t>SE (Squared Error)</t>
  </si>
  <si>
    <t>APE (Abs Percentage Error)</t>
  </si>
  <si>
    <t>MAE - Mean Absolute Error</t>
  </si>
  <si>
    <t>Regression Models</t>
  </si>
  <si>
    <t>MAE</t>
  </si>
  <si>
    <t>MAPE</t>
  </si>
  <si>
    <t>MSE</t>
  </si>
  <si>
    <t>RMSE</t>
  </si>
  <si>
    <t>Correlations</t>
  </si>
  <si>
    <t>MSE - Mean Squared Error</t>
  </si>
  <si>
    <t>MAPE - Mean Absolute Percentage Error</t>
  </si>
  <si>
    <t>RMSE - Root Mean Squared Error</t>
  </si>
  <si>
    <t>Accuracy</t>
  </si>
  <si>
    <t>Concordance | roc_auc_score</t>
  </si>
  <si>
    <t>F1 score</t>
  </si>
  <si>
    <t>Senstivity | TPR</t>
  </si>
  <si>
    <t>Specificity | 1 - FPR</t>
  </si>
  <si>
    <t>Classification Models</t>
  </si>
  <si>
    <t>7. Model Validation Step</t>
  </si>
  <si>
    <t>Decile Analysis</t>
  </si>
  <si>
    <t>8. Model Implementation</t>
  </si>
  <si>
    <t>real time applications - generally is taken care by the IT or Data Engg team along with software development team</t>
  </si>
  <si>
    <t>in the static data - we can do the prediction on the future data and can share the outputs with the required teams</t>
  </si>
  <si>
    <t>Algorithms can be one of the following</t>
  </si>
  <si>
    <t>i. Statistical techniques</t>
  </si>
  <si>
    <t>ii. ML (Machine Learning) techniques</t>
  </si>
  <si>
    <t>iii. DL (Deep Learning) techniques</t>
  </si>
  <si>
    <t>Linear Line Equation</t>
  </si>
  <si>
    <t>y = mx + c</t>
  </si>
  <si>
    <t>is the linear relationship of y with the X variables</t>
  </si>
  <si>
    <t>y ^ - Mean (In the absence of any X variable )</t>
  </si>
  <si>
    <t>No slope line - How much variance in y can be explained without the model (in the absence of X variable)</t>
  </si>
  <si>
    <t>Best fit line - The line in the linear regression where the errors are minimum</t>
  </si>
  <si>
    <t>SSE - Sum of Squared Errors</t>
  </si>
  <si>
    <t>For certain data, assume the following statistics</t>
  </si>
  <si>
    <t>SSE (no slope)</t>
  </si>
  <si>
    <t>SSE (best fit)</t>
  </si>
  <si>
    <t>Explained Error</t>
  </si>
  <si>
    <t>R2 (R squared value)</t>
  </si>
  <si>
    <t>%age Explained Error</t>
  </si>
  <si>
    <t xml:space="preserve">R2 &gt;= 0.4 </t>
  </si>
  <si>
    <t>This model is something that we can accept for further processing</t>
  </si>
  <si>
    <t>Regression - R2</t>
  </si>
  <si>
    <t>0.4 - 0.6</t>
  </si>
  <si>
    <t>Decent Model</t>
  </si>
  <si>
    <t xml:space="preserve">0.6 - 0.8 </t>
  </si>
  <si>
    <t>Good Model</t>
  </si>
  <si>
    <t>&gt; 0.8</t>
  </si>
  <si>
    <t xml:space="preserve">Very Good Model or Overfit </t>
  </si>
  <si>
    <t>Underfitting</t>
  </si>
  <si>
    <t>Overfitting</t>
  </si>
  <si>
    <t>Underfit vs Overfit</t>
  </si>
  <si>
    <t>If the model shows less error on TRAIN data but high errors on TEST data</t>
  </si>
  <si>
    <t>Model shows high accuracy on TRAIN data but poor accuracy on TEST data</t>
  </si>
  <si>
    <t>Poor performance on TRAIN and TEST data</t>
  </si>
  <si>
    <t>Algorithm used has not been able to understand the complete unlying data  patterns</t>
  </si>
  <si>
    <t>Q: 10 Assumptions of Linear Regression - Very Imp Concept</t>
  </si>
  <si>
    <t>Q: What is adjusted R square?</t>
  </si>
  <si>
    <t>Dummy variables</t>
  </si>
  <si>
    <t>X variables - categorical or continuous</t>
  </si>
  <si>
    <t>M</t>
  </si>
  <si>
    <t>F</t>
  </si>
  <si>
    <t>mx + c</t>
  </si>
  <si>
    <t>is_male</t>
  </si>
  <si>
    <t>is_female</t>
  </si>
  <si>
    <t>X2</t>
  </si>
  <si>
    <t>m1 + c</t>
  </si>
  <si>
    <t>m2 + c</t>
  </si>
  <si>
    <t>m1 x1 + m2 x2 + c</t>
  </si>
  <si>
    <t>IS_N</t>
  </si>
  <si>
    <t>IS_S</t>
  </si>
  <si>
    <t>IS_E</t>
  </si>
  <si>
    <t>IS_W</t>
  </si>
  <si>
    <t>* We need to create the dummies for categorical features bcoz text data cant be used for calculations</t>
  </si>
  <si>
    <t>* It is must to create dummies for nominal categorical features; however for ordinal categorical features it is not required</t>
  </si>
  <si>
    <t xml:space="preserve">* In case of dummies, we will create no of dummy variables equals to cardinality of the variable - 1; to avoid the multicolinearilty </t>
  </si>
  <si>
    <t>Edu Level</t>
  </si>
  <si>
    <t>10th</t>
  </si>
  <si>
    <t>12th</t>
  </si>
  <si>
    <t>Graduate</t>
  </si>
  <si>
    <t>Masters</t>
  </si>
  <si>
    <t>PHD</t>
  </si>
  <si>
    <t>ORDINAL CATEGORICAL;</t>
  </si>
  <si>
    <t>Steps for the modelling exercise</t>
  </si>
  <si>
    <t>1. Busniess problem and stats problem</t>
  </si>
  <si>
    <t>2. Hypothesis</t>
  </si>
  <si>
    <t xml:space="preserve">3. Summaries of the data </t>
  </si>
  <si>
    <t>4. Combine the data</t>
  </si>
  <si>
    <t>5. EDA</t>
  </si>
  <si>
    <t>6. Data Cleaning</t>
  </si>
  <si>
    <t>7. Variable Selection</t>
  </si>
  <si>
    <t>Multi colinearity</t>
  </si>
  <si>
    <t>Significant variable selection</t>
  </si>
  <si>
    <t>9. Model on the train dataset</t>
  </si>
  <si>
    <t>8. Train Test split</t>
  </si>
  <si>
    <t>10. Model summary for stability</t>
  </si>
  <si>
    <t>11. Predict on train and test</t>
  </si>
  <si>
    <t>12. Scoring the outputs</t>
  </si>
  <si>
    <t>13. Model validation</t>
  </si>
  <si>
    <t>14. Model implementation</t>
  </si>
  <si>
    <t>mse, rmse, mape, mae, correlation</t>
  </si>
  <si>
    <t>r2_score</t>
  </si>
  <si>
    <t>decile analysis</t>
  </si>
  <si>
    <t>train_test_split</t>
  </si>
  <si>
    <t>Assumptions of Linear Regression</t>
  </si>
  <si>
    <t>1. All variables should follow the normal distribution. If not all, atleast the y variable must follow the normal distribution</t>
  </si>
  <si>
    <t>2. Linearity - Linear relationship among the X and y</t>
  </si>
  <si>
    <t>3. No of variables should always be less than no of observations</t>
  </si>
  <si>
    <t>y = m1x1 + m2x2 + m3x3 + m4x4 + c</t>
  </si>
  <si>
    <t>Skewed Distributions</t>
  </si>
  <si>
    <t>log transformation to make it near to normal</t>
  </si>
  <si>
    <t>1. train, test</t>
  </si>
  <si>
    <t>2. X_train, X_test, y_train, y_test</t>
  </si>
  <si>
    <r>
      <rPr>
        <b/>
        <sz val="11"/>
        <color theme="1"/>
        <rFont val="Calibri"/>
        <family val="2"/>
        <scheme val="minor"/>
      </rPr>
      <t>train_test_split</t>
    </r>
    <r>
      <rPr>
        <sz val="11"/>
        <color theme="1"/>
        <rFont val="Calibri"/>
        <family val="2"/>
        <scheme val="minor"/>
      </rPr>
      <t xml:space="preserve"> method of sklearn exists in two forms</t>
    </r>
  </si>
  <si>
    <r>
      <t xml:space="preserve">If we use anything from </t>
    </r>
    <r>
      <rPr>
        <b/>
        <sz val="11"/>
        <color theme="1"/>
        <rFont val="Calibri"/>
        <family val="2"/>
        <scheme val="minor"/>
      </rPr>
      <t>statsmodels.formula.api</t>
    </r>
    <r>
      <rPr>
        <sz val="11"/>
        <color theme="1"/>
        <rFont val="Calibri"/>
        <family val="2"/>
        <scheme val="minor"/>
      </rPr>
      <t>, we would need data split into train and test</t>
    </r>
  </si>
  <si>
    <t>If we use any method from sklean, we would need data split into 4 parts i.e. X_train, X_test, y_train, y_test</t>
  </si>
  <si>
    <t>41/43 - features</t>
  </si>
  <si>
    <t>5/41 - features</t>
  </si>
  <si>
    <t>Q: What is the significane of the F-stats in the linear regression model summary?</t>
  </si>
  <si>
    <t>for the comparision of the models with similar R2 score</t>
  </si>
  <si>
    <t>in such scenario we will use the model with higher f-score or lower p value</t>
  </si>
  <si>
    <t>Variable Selection</t>
  </si>
  <si>
    <t>Multi Colinearity</t>
  </si>
  <si>
    <t>Significance of the variable</t>
  </si>
  <si>
    <t>f_regression</t>
  </si>
  <si>
    <t>VIF - Variance Inflation Factor</t>
  </si>
  <si>
    <t>decile (y^)</t>
  </si>
  <si>
    <t>Avg y</t>
  </si>
  <si>
    <t>Avg y^</t>
  </si>
  <si>
    <t>MAX</t>
  </si>
  <si>
    <t>MIN</t>
  </si>
  <si>
    <t>train.groupby('decile')[['y', 'y^']].mean().sort_values( by = deciles, ascending = False )</t>
  </si>
  <si>
    <t>Classification Technique</t>
  </si>
  <si>
    <t>Import the packages</t>
  </si>
  <si>
    <t>Import the data</t>
  </si>
  <si>
    <t>data type / merge / appending / summaries</t>
  </si>
  <si>
    <t>EDA and data cleaning</t>
  </si>
  <si>
    <t>dummy variables, transformations, groups and bins, calculated columns…</t>
  </si>
  <si>
    <t>significant variables</t>
  </si>
  <si>
    <t>multi colinearity</t>
  </si>
  <si>
    <t>vif</t>
  </si>
  <si>
    <t>Metadata inspection</t>
  </si>
  <si>
    <t>Train Test Split</t>
  </si>
  <si>
    <t>Model Creation</t>
  </si>
  <si>
    <t xml:space="preserve">statsmodels.formula.api </t>
  </si>
  <si>
    <t>ols</t>
  </si>
  <si>
    <t>Model Summary</t>
  </si>
  <si>
    <t>Predict for the output</t>
  </si>
  <si>
    <t>.predict()</t>
  </si>
  <si>
    <t>Scoring of the model for accuracy check</t>
  </si>
  <si>
    <t>mse</t>
  </si>
  <si>
    <t>mape</t>
  </si>
  <si>
    <t>mae</t>
  </si>
  <si>
    <t>corelations</t>
  </si>
  <si>
    <t>Decile analysis</t>
  </si>
  <si>
    <t>Linear Regression Assumptions</t>
  </si>
  <si>
    <t>Concordance / roc_auc_score ( Somars'D )</t>
  </si>
  <si>
    <t>Somars' D = 2 * roc_auc_score - 1</t>
  </si>
  <si>
    <t>logit</t>
  </si>
  <si>
    <t>model.summary()</t>
  </si>
  <si>
    <t>model.summary2()</t>
  </si>
  <si>
    <t>predicted probability</t>
  </si>
  <si>
    <t>Predict the actual y</t>
  </si>
  <si>
    <t>to get the predicted y at best cutoff ( default value is set to 0.5 )</t>
  </si>
  <si>
    <t>C</t>
  </si>
  <si>
    <t>I</t>
  </si>
  <si>
    <t>Actual</t>
  </si>
  <si>
    <t>Predicted</t>
  </si>
  <si>
    <t>CONFUSION MATRIX</t>
  </si>
  <si>
    <t>tp</t>
  </si>
  <si>
    <t>tn</t>
  </si>
  <si>
    <t>fp</t>
  </si>
  <si>
    <t>fn</t>
  </si>
  <si>
    <t>tp + fn</t>
  </si>
  <si>
    <t>fp + tn</t>
  </si>
  <si>
    <t>Total</t>
  </si>
  <si>
    <t>tp / ( tp + fn )</t>
  </si>
  <si>
    <t xml:space="preserve">TPR (True Positive Rate)/Senstivity : </t>
  </si>
  <si>
    <t xml:space="preserve">FPR (False Positive Rate) : </t>
  </si>
  <si>
    <t>fp / ( fp + tn )</t>
  </si>
  <si>
    <t xml:space="preserve">1 - FPR / Specificity : </t>
  </si>
  <si>
    <t>tn / ( fp + tn )</t>
  </si>
  <si>
    <t>RECALL</t>
  </si>
  <si>
    <t>PRECISION</t>
  </si>
  <si>
    <t xml:space="preserve">Accuracy : </t>
  </si>
  <si>
    <t>( tp + tn ) / Total Obs</t>
  </si>
  <si>
    <t xml:space="preserve">Senstivity + Specificity : </t>
  </si>
  <si>
    <t>F1 Score</t>
  </si>
  <si>
    <t>confusion matrix: tpr, fpr, accuracy_score</t>
  </si>
  <si>
    <t>classification report</t>
  </si>
  <si>
    <t>Gains Chart / Lorenz Curve</t>
  </si>
  <si>
    <t>Lift Chart</t>
  </si>
  <si>
    <t>KS Stats</t>
  </si>
  <si>
    <t>predicted probability of event happening ( i.e. of 1 )</t>
  </si>
  <si>
    <t>Total Pairs ( 0 and 1 )</t>
  </si>
  <si>
    <t>p1(0, 1)</t>
  </si>
  <si>
    <t>p2(0, 1)</t>
  </si>
  <si>
    <t>p3(0, 1)</t>
  </si>
  <si>
    <t>p4(0, 1)</t>
  </si>
  <si>
    <t>p5(0, 1)</t>
  </si>
  <si>
    <t>p6(0, 1)</t>
  </si>
  <si>
    <t>p7(0, 1)</t>
  </si>
  <si>
    <t>p8(0, 1)</t>
  </si>
  <si>
    <t>p9(0, 1)</t>
  </si>
  <si>
    <t>D</t>
  </si>
  <si>
    <t>Concordant: 7</t>
  </si>
  <si>
    <t>Disconcordant: 2</t>
  </si>
  <si>
    <t>Ties: 0</t>
  </si>
  <si>
    <t># of concordant pairs / total pairs</t>
  </si>
  <si>
    <t>roc_auc_score</t>
  </si>
  <si>
    <t>Concordance ( &gt;= 0.6 )</t>
  </si>
  <si>
    <t>y (actual )</t>
  </si>
  <si>
    <t>Discordance</t>
  </si>
  <si>
    <t>Somars' D</t>
  </si>
  <si>
    <t>statsmodels</t>
  </si>
  <si>
    <t>sklearn</t>
  </si>
  <si>
    <t>.predict_proba()</t>
  </si>
  <si>
    <t>predict the class (0.5)</t>
  </si>
  <si>
    <t>Logistic Regression: Can be used only to predict for biclass problem</t>
  </si>
  <si>
    <t>.predict() smf</t>
  </si>
  <si>
    <t>.predict_proba() sklearn</t>
  </si>
  <si>
    <t>.predict() sklearn</t>
  </si>
  <si>
    <t>Logistic Regression</t>
  </si>
  <si>
    <t>Somars'D</t>
  </si>
  <si>
    <t>2 * concordance - 1</t>
  </si>
  <si>
    <t>concordance</t>
  </si>
  <si>
    <t>confusion matrix</t>
  </si>
  <si>
    <t>tpr, fpr, accuracy_score</t>
  </si>
  <si>
    <t>specificity = 1 - fpr</t>
  </si>
  <si>
    <t>prediction - predicted probability</t>
  </si>
  <si>
    <t>predicted class</t>
  </si>
  <si>
    <t>find best cutoff to predict the class from the probabilities</t>
  </si>
  <si>
    <t>default value is 0.5</t>
  </si>
  <si>
    <t>variable selection</t>
  </si>
  <si>
    <t>significance</t>
  </si>
  <si>
    <t>roc_auc_score | Somars' D</t>
  </si>
  <si>
    <t>VIF</t>
  </si>
  <si>
    <t>building the model</t>
  </si>
  <si>
    <t>smf.logit()</t>
  </si>
  <si>
    <t>Customer</t>
  </si>
  <si>
    <t>Income</t>
  </si>
  <si>
    <t>Loan</t>
  </si>
  <si>
    <t>Scenario 1</t>
  </si>
  <si>
    <t>3.5 LPA</t>
  </si>
  <si>
    <t>Scenario 2</t>
  </si>
  <si>
    <t>Scenario 3</t>
  </si>
  <si>
    <t>10 LPA</t>
  </si>
  <si>
    <t>30 LPA</t>
  </si>
  <si>
    <t>5 L</t>
  </si>
  <si>
    <t>45 L</t>
  </si>
  <si>
    <t>30 L</t>
  </si>
  <si>
    <t>DEBT / INC</t>
  </si>
  <si>
    <t>&gt;= 0.6</t>
  </si>
  <si>
    <t>&gt;= 0.2</t>
  </si>
  <si>
    <t>p = 0.5</t>
  </si>
  <si>
    <t>tpr</t>
  </si>
  <si>
    <t xml:space="preserve">fpr </t>
  </si>
  <si>
    <t>specificity</t>
  </si>
  <si>
    <t>accuracy</t>
  </si>
  <si>
    <t>senstivity + specificity</t>
  </si>
  <si>
    <t>p = 0.3</t>
  </si>
  <si>
    <t>#1</t>
  </si>
  <si>
    <t>#0</t>
  </si>
  <si>
    <t>p = 1.0</t>
  </si>
  <si>
    <r>
      <t xml:space="preserve">best cutoff value should be taken basis </t>
    </r>
    <r>
      <rPr>
        <b/>
        <sz val="11"/>
        <color theme="1"/>
        <rFont val="Calibri"/>
        <family val="2"/>
        <scheme val="minor"/>
      </rPr>
      <t>train</t>
    </r>
    <r>
      <rPr>
        <sz val="11"/>
        <color theme="1"/>
        <rFont val="Calibri"/>
        <family val="2"/>
        <scheme val="minor"/>
      </rPr>
      <t xml:space="preserve"> dataset</t>
    </r>
  </si>
  <si>
    <t>model building</t>
  </si>
  <si>
    <t>train test split</t>
  </si>
  <si>
    <t>train_test_split()</t>
  </si>
  <si>
    <t>build the model on train dataset</t>
  </si>
  <si>
    <t>model summary</t>
  </si>
  <si>
    <t>model = smf.logit( model_equation, train ).fit()</t>
  </si>
  <si>
    <t>predict the y probabilities</t>
  </si>
  <si>
    <t>model.predict( train )</t>
  </si>
  <si>
    <t>model.predict( test )</t>
  </si>
  <si>
    <t>train and test dataset</t>
  </si>
  <si>
    <t>model scoring</t>
  </si>
  <si>
    <t>roc_auc_score( y_actual, y_predicted_probabilities )</t>
  </si>
  <si>
    <t>&gt;=0.6</t>
  </si>
  <si>
    <t>best cutoff probability</t>
  </si>
  <si>
    <t>max of (senstivity  + specificity)</t>
  </si>
  <si>
    <t>max of accuracy</t>
  </si>
  <si>
    <t>( Method 1: for loop )</t>
  </si>
  <si>
    <t>predict the class (on train and test data) based on best cutoff from train data</t>
  </si>
  <si>
    <t>ternary if, if elif, np.where</t>
  </si>
  <si>
    <t>confusion matrix, classification report</t>
  </si>
  <si>
    <t>final model scoring ( train and test )</t>
  </si>
  <si>
    <t>model validation</t>
  </si>
  <si>
    <t>1. create the deciles based on the predicted y probabilities</t>
  </si>
  <si>
    <t>2. summarize the data based on deciles</t>
  </si>
  <si>
    <t>y_pred</t>
  </si>
  <si>
    <t>decile</t>
  </si>
  <si>
    <t>#obs</t>
  </si>
  <si>
    <t>y_actual</t>
  </si>
  <si>
    <t>min proba</t>
  </si>
  <si>
    <t>max proba</t>
  </si>
  <si>
    <t>y_predicted_prob</t>
  </si>
  <si>
    <t>3. this step should be done for train and test</t>
  </si>
  <si>
    <t>Train Sample</t>
  </si>
  <si>
    <t>Decile</t>
  </si>
  <si>
    <t>MIN SCORE</t>
  </si>
  <si>
    <t>MAX SCORE</t>
  </si>
  <si>
    <t>Bad#</t>
  </si>
  <si>
    <t>Good#</t>
  </si>
  <si>
    <t>BAD RATE</t>
  </si>
  <si>
    <t>BAD PERCENT</t>
  </si>
  <si>
    <t>CUMU. BAD PERCENT</t>
  </si>
  <si>
    <t>GOOD PERCENT</t>
  </si>
  <si>
    <t>CUMU. GOOD PERCENT</t>
  </si>
  <si>
    <t>KS (Kolmogorov–Smirnov)</t>
  </si>
  <si>
    <t>Random Model</t>
  </si>
  <si>
    <t>Lift</t>
  </si>
  <si>
    <t>Baseline</t>
  </si>
  <si>
    <t>Few Checks</t>
  </si>
  <si>
    <t>Both Training &amp; Testing models should have similar pecentages of bads</t>
  </si>
  <si>
    <t>Both of them should follow rank ordering(at least 5 or 6 deciels)</t>
  </si>
  <si>
    <t>First two deciles should give &gt;2 lift</t>
  </si>
  <si>
    <t>KS Should come in first 5 deciles</t>
  </si>
  <si>
    <t>KS</t>
  </si>
  <si>
    <t>test Sample</t>
  </si>
  <si>
    <t>4. KS Stats</t>
  </si>
  <si>
    <t>This should come idelly in the first 3 deciles but not later than 5th decile</t>
  </si>
  <si>
    <t>Maximum differentiation of 1s and 0s</t>
  </si>
  <si>
    <t>5. Gain's Chart / Lorenz curve</t>
  </si>
  <si>
    <t>Collection Center</t>
  </si>
  <si>
    <t>NPA accounts, deliquent account</t>
  </si>
  <si>
    <t>Total Calls</t>
  </si>
  <si>
    <t>Agent 25 calls/day</t>
  </si>
  <si>
    <t>Conversion (5%)</t>
  </si>
  <si>
    <t>Salary (1000)</t>
  </si>
  <si>
    <t>Money / Collection</t>
  </si>
  <si>
    <t>Stats based models</t>
  </si>
  <si>
    <t>ML</t>
  </si>
  <si>
    <t>when we have lesser obs</t>
  </si>
  <si>
    <t>when assumptions were not met</t>
  </si>
  <si>
    <t>high multi colinearity</t>
  </si>
  <si>
    <t>complex data</t>
  </si>
  <si>
    <t>Stats based models will not perform in following situations:</t>
  </si>
  <si>
    <t>when we have no linear relationship</t>
  </si>
  <si>
    <t>size of data - no of variables</t>
  </si>
  <si>
    <t>** perfect separation found in the data **</t>
  </si>
  <si>
    <t>you have taken y variable in the features</t>
  </si>
  <si>
    <t>Not able to understand the patterns</t>
  </si>
  <si>
    <t>poor accuracy on train and test</t>
  </si>
  <si>
    <t>Model has learnt the data</t>
  </si>
  <si>
    <t>good accuracy on train but poor accuracies on test data</t>
  </si>
  <si>
    <t>error / bias is higher on train and test</t>
  </si>
  <si>
    <t>regularization</t>
  </si>
  <si>
    <t>cross validation</t>
  </si>
  <si>
    <t>to have the balanced models</t>
  </si>
  <si>
    <t xml:space="preserve">data split </t>
  </si>
  <si>
    <t>test/validation</t>
  </si>
  <si>
    <t>validation</t>
  </si>
  <si>
    <t>Modelling Data</t>
  </si>
  <si>
    <t>Test Data</t>
  </si>
  <si>
    <t>significance of the variables</t>
  </si>
  <si>
    <t>f_regression, somar's d</t>
  </si>
  <si>
    <t>M1</t>
  </si>
  <si>
    <t>M2</t>
  </si>
  <si>
    <t>M3</t>
  </si>
  <si>
    <t>n variables</t>
  </si>
  <si>
    <t>m variables</t>
  </si>
  <si>
    <t>x variables</t>
  </si>
  <si>
    <t>errors on train and test</t>
  </si>
  <si>
    <t>Cross Validation</t>
  </si>
  <si>
    <t>k fold cv</t>
  </si>
  <si>
    <t>Boot strapping</t>
  </si>
  <si>
    <t xml:space="preserve">Total </t>
  </si>
  <si>
    <t>Modellling</t>
  </si>
  <si>
    <t>Testing</t>
  </si>
  <si>
    <t>train + validation</t>
  </si>
  <si>
    <t>k = 5</t>
  </si>
  <si>
    <t>Split1</t>
  </si>
  <si>
    <t>Split2</t>
  </si>
  <si>
    <t>Split3</t>
  </si>
  <si>
    <t>Split4</t>
  </si>
  <si>
    <t>Split5</t>
  </si>
  <si>
    <t>iteration1</t>
  </si>
  <si>
    <t>iteration2</t>
  </si>
  <si>
    <t>iteration3</t>
  </si>
  <si>
    <t>iteration4</t>
  </si>
  <si>
    <t>iteration5</t>
  </si>
  <si>
    <t>Model 1 - 5000 obs, 10 vars</t>
  </si>
  <si>
    <t>Model 2 - 5000 obs, 11 vars</t>
  </si>
  <si>
    <t>drawback</t>
  </si>
  <si>
    <t>will not get the summary of the model</t>
  </si>
  <si>
    <t>we will not be able to expain the imp features vs non imp</t>
  </si>
  <si>
    <t>benefits</t>
  </si>
  <si>
    <t>higher accuracies</t>
  </si>
  <si>
    <t>overfitting</t>
  </si>
  <si>
    <t>LOO cv  - Leave One Out</t>
  </si>
  <si>
    <t>LOO CV - Leave One Out, this is a special case of k fold cv where k = n (no of obs)</t>
  </si>
  <si>
    <t>When we have less number of obs, then we can think of using LOOCV</t>
  </si>
  <si>
    <t>k = #of obs</t>
  </si>
  <si>
    <t>obs are split into k folds without replacement</t>
  </si>
  <si>
    <t>one set of split will be validated only once for a model</t>
  </si>
  <si>
    <t>obs are split into k folds with replacement</t>
  </si>
  <si>
    <t>one set of split can be validated n times for a model</t>
  </si>
  <si>
    <t>Regularization</t>
  </si>
  <si>
    <t>hyper parameters / tuning parameters</t>
  </si>
  <si>
    <t>the values which are unknown, we don’t know about it and machine also don’t know about it.</t>
  </si>
  <si>
    <t>we will do hit and tril with different values to get the best model</t>
  </si>
  <si>
    <t>GridSearchCV</t>
  </si>
  <si>
    <t>CrossValidation</t>
  </si>
  <si>
    <t>regularization + cross validation</t>
  </si>
  <si>
    <t>Linear Regression</t>
  </si>
  <si>
    <t>Statistical Method</t>
  </si>
  <si>
    <t>L1 Regression | Lasso</t>
  </si>
  <si>
    <t>L2 Regression | Ridge</t>
  </si>
  <si>
    <t>L1 + L2 Regression | Elastic Net</t>
  </si>
  <si>
    <t>Models will regulated in such a way that model will not allow to give higher values of betas unnecessary</t>
  </si>
  <si>
    <t>Betas will kept on the lower side but it will make it zero ever</t>
  </si>
  <si>
    <t>Beta values will made small where the betas values were large otherwise and will tend to make some beta values 0 as well</t>
  </si>
  <si>
    <t xml:space="preserve">y ~ x1 + x2 + x3 +….. </t>
  </si>
  <si>
    <t>model1 = smf.ols( 'y ~ x1 + x2 + , …..', train ).fit()</t>
  </si>
  <si>
    <t>model1 = linear_model.LinearRegression().fit( X_train, y_train )</t>
  </si>
  <si>
    <t>model1 = smf.ols( 'y ~ x1 + x2 + , …..', train )</t>
  </si>
  <si>
    <t>model1 = model1.fit()</t>
  </si>
  <si>
    <t>model1 = linear_model.LinearRegression()</t>
  </si>
  <si>
    <t>model1 = model1.fit( X_train, y_train )</t>
  </si>
  <si>
    <t>statsmodels.formula.api</t>
  </si>
  <si>
    <t>tuning parameter: alpha</t>
  </si>
  <si>
    <t>0.001, 0.01, 0.1, 1, 10, 100, 1000</t>
  </si>
  <si>
    <t>1. Fit the model with best know parameters</t>
  </si>
  <si>
    <t>2. predict the output on train and test data</t>
  </si>
  <si>
    <t>3. Scoring of the model outputs</t>
  </si>
  <si>
    <t>Method1: No regularization and no cv</t>
  </si>
  <si>
    <t>1. Chosse the model that you want to fit</t>
  </si>
  <si>
    <t>2. define the values for the hyper parameters of the estimator / model</t>
  </si>
  <si>
    <t>param_grid = { para1 : [v1, v2, v3, ….. ], para2 : [v1, v2, v3, ….] }</t>
  </si>
  <si>
    <t>3. Use GridSearchCV to fit the models with different hyper parameters</t>
  </si>
  <si>
    <t>best_estimator_</t>
  </si>
  <si>
    <t>best_params_</t>
  </si>
  <si>
    <t>best_score_</t>
  </si>
  <si>
    <t>best model</t>
  </si>
  <si>
    <t>best values of hyper parameter</t>
  </si>
  <si>
    <t>best score</t>
  </si>
  <si>
    <t>4. fit a model with the value of best param</t>
  </si>
  <si>
    <t>use the best estimator directly</t>
  </si>
  <si>
    <t>5. predict the output on train and test data</t>
  </si>
  <si>
    <t>6. Scoring of the model outputs</t>
  </si>
  <si>
    <t>Method2: with regularization and cv</t>
  </si>
  <si>
    <t>ML - Machine Learning</t>
  </si>
  <si>
    <t>high accuracies</t>
  </si>
  <si>
    <t>complex data - auto feature selection</t>
  </si>
  <si>
    <t>algo which will be non parametric</t>
  </si>
  <si>
    <t>problems</t>
  </si>
  <si>
    <t>to overcome</t>
  </si>
  <si>
    <t>regularization and cv</t>
  </si>
  <si>
    <t>kfold</t>
  </si>
  <si>
    <t>LOOCV</t>
  </si>
  <si>
    <t>Bootstrap</t>
  </si>
  <si>
    <t>k = 10</t>
  </si>
  <si>
    <t>k = n</t>
  </si>
  <si>
    <t>L1 or Lasso</t>
  </si>
  <si>
    <t>L2 or Ridge</t>
  </si>
  <si>
    <t>L1 + L2 or Elastic Net</t>
  </si>
  <si>
    <t>All the techniques that we discussed were parametric techniques (based on assumptions)</t>
  </si>
  <si>
    <t>linearity and normality</t>
  </si>
  <si>
    <t>Decision Trees</t>
  </si>
  <si>
    <t>technique to perform both Regression and Classification</t>
  </si>
  <si>
    <t>CART - Classification and Regression trees</t>
  </si>
  <si>
    <t>Objective Segmentation</t>
  </si>
  <si>
    <t>Binary Trees</t>
  </si>
  <si>
    <t>non parametric techniques - no prior assumptions</t>
  </si>
  <si>
    <t>benefit</t>
  </si>
  <si>
    <t>limitations</t>
  </si>
  <si>
    <t>generally tend to get overfit</t>
  </si>
  <si>
    <t>high variance</t>
  </si>
  <si>
    <t>SE</t>
  </si>
  <si>
    <t>data should get split</t>
  </si>
  <si>
    <r>
      <rPr>
        <b/>
        <sz val="11"/>
        <color theme="1"/>
        <rFont val="Calibri"/>
        <family val="2"/>
        <scheme val="minor"/>
      </rPr>
      <t>MSE</t>
    </r>
    <r>
      <rPr>
        <sz val="11"/>
        <color theme="1"/>
        <rFont val="Calibri"/>
        <family val="2"/>
        <scheme val="minor"/>
      </rPr>
      <t>, ANOVA</t>
    </r>
  </si>
  <si>
    <r>
      <rPr>
        <b/>
        <sz val="11"/>
        <color theme="1"/>
        <rFont val="Calibri"/>
        <family val="2"/>
        <scheme val="minor"/>
      </rPr>
      <t>Gini Index</t>
    </r>
    <r>
      <rPr>
        <sz val="11"/>
        <color theme="1"/>
        <rFont val="Calibri"/>
        <family val="2"/>
        <scheme val="minor"/>
      </rPr>
      <t>, entropy</t>
    </r>
  </si>
  <si>
    <t>Root Node - Starting Node</t>
  </si>
  <si>
    <t>Leaf Nodes - Last node in the tree after which data will not split further</t>
  </si>
  <si>
    <t>Parent Nodes - any node which is getting split further</t>
  </si>
  <si>
    <t>Child Nodes - which is cretaed after the split of previous node</t>
  </si>
  <si>
    <t>Branches - 2 branches of each node</t>
  </si>
  <si>
    <t>1. tree depth</t>
  </si>
  <si>
    <t>2. minimum node split</t>
  </si>
  <si>
    <t>3. minimum sample leaf</t>
  </si>
  <si>
    <t>CrossValidationScore</t>
  </si>
  <si>
    <t>Tuning or hyper parameters for decision trees, the parameters for which we and machine are don’t know the values</t>
  </si>
  <si>
    <t>Total Users</t>
  </si>
  <si>
    <t>Android User</t>
  </si>
  <si>
    <t>iPhone Users</t>
  </si>
  <si>
    <t>Gini Index</t>
  </si>
  <si>
    <t>1 - p^2 - (1 - p)^2</t>
  </si>
  <si>
    <t>0 &lt;= Gini &lt;= 0.5</t>
  </si>
  <si>
    <t>Age</t>
  </si>
  <si>
    <t>&lt;= 30</t>
  </si>
  <si>
    <t>&gt; 30</t>
  </si>
  <si>
    <t>Entropy</t>
  </si>
  <si>
    <t>-( p * LOG(p) + (1 - p) * LOG(1 - p) )</t>
  </si>
  <si>
    <t>however we can control that with regularization and cross valiadtion</t>
  </si>
  <si>
    <t>decisions trees will show different outputs even for a small change in the data</t>
  </si>
  <si>
    <t>Ensemble Learning, in the backend generally the decision tress are utilized</t>
  </si>
  <si>
    <t>Bagging</t>
  </si>
  <si>
    <t>Random Forest</t>
  </si>
  <si>
    <t>Bossting: Adda Boost, GBM, XgBoost</t>
  </si>
  <si>
    <t>few multi colinear variables will tend to highjack the tree</t>
  </si>
  <si>
    <t>predict()</t>
  </si>
  <si>
    <t>predict_proba()</t>
  </si>
  <si>
    <t>will predict the probabilites of 0 and 1</t>
  </si>
  <si>
    <t>output will be 2d ndarray</t>
  </si>
  <si>
    <t>array[ :, 1]</t>
  </si>
  <si>
    <t>Advantages of using Decision Trees</t>
  </si>
  <si>
    <t>Not based on any assumptions</t>
  </si>
  <si>
    <t>Non Parametric</t>
  </si>
  <si>
    <t>Automatic feature selection</t>
  </si>
  <si>
    <t>Complex data</t>
  </si>
  <si>
    <t>Error --&gt; Bias</t>
  </si>
  <si>
    <t>Higher Accuracy, Low Bias</t>
  </si>
  <si>
    <t>Limitations</t>
  </si>
  <si>
    <t>Overfitting - this can be taken care by hypertuning and cross validation</t>
  </si>
  <si>
    <t>max_depth</t>
  </si>
  <si>
    <t>min_sample_split</t>
  </si>
  <si>
    <t>min_sample_leaf</t>
  </si>
  <si>
    <t>n_features</t>
  </si>
  <si>
    <t xml:space="preserve">High Variance - with the little change in the input we may have totally a different tree model </t>
  </si>
  <si>
    <t>Multi Colinearity - Few imp multicoliner variable tend to highjack the tree</t>
  </si>
  <si>
    <t>Adaptive Boost - AdaBoost</t>
  </si>
  <si>
    <t>Gradient Boosting Method - GBM</t>
  </si>
  <si>
    <t>Xtreme Gradient Boosting - XgBoost</t>
  </si>
  <si>
    <t>Decision Tree</t>
  </si>
  <si>
    <t>Logistic Tegression</t>
  </si>
  <si>
    <t>Decision Tree with regularization</t>
  </si>
  <si>
    <t>AdaBoost</t>
  </si>
  <si>
    <t>GBM</t>
  </si>
  <si>
    <t>XgBoost</t>
  </si>
  <si>
    <t>Bagging - Bootstrapping + Aggregating</t>
  </si>
  <si>
    <t>This technique will take care of the problem of high variance of decision tree algo</t>
  </si>
  <si>
    <t>Bootstrap sample: selection of the sample data with replacement</t>
  </si>
  <si>
    <t>IP - 10k</t>
  </si>
  <si>
    <t>Tree - 100 models</t>
  </si>
  <si>
    <t>If we go without replacement, how many obs for each tree (100 obs)</t>
  </si>
  <si>
    <t>1, 2, 3</t>
  </si>
  <si>
    <t>1, 2</t>
  </si>
  <si>
    <t>2, 3</t>
  </si>
  <si>
    <t>1, 3</t>
  </si>
  <si>
    <t>1, 1, 2</t>
  </si>
  <si>
    <t>1, 2, 2</t>
  </si>
  <si>
    <t>2, 2, 3</t>
  </si>
  <si>
    <t>2, 3, 3</t>
  </si>
  <si>
    <t>In bagging we will have mutually exclusive trees, every tree will be independent</t>
  </si>
  <si>
    <t>Regression - mean</t>
  </si>
  <si>
    <t>Classification - mode or max voting</t>
  </si>
  <si>
    <t>Ensemble Learning - for Regression and Classification</t>
  </si>
  <si>
    <t>In one model in the backend, model will generally use 70% to 80% of the data to build the model</t>
  </si>
  <si>
    <t>train - 1000 obs</t>
  </si>
  <si>
    <t>for each model no of obs in the input will be 1000. However bcoz of bootstrap sample; 20% - 30% of the obs are left over in the each model</t>
  </si>
  <si>
    <t>OOB score - Out of BAG score</t>
  </si>
  <si>
    <t>Random Forest - Bootstrapping + Random Feature Selection + Aggreation</t>
  </si>
  <si>
    <t>This technique will take care of the problem of high variance and multi colinearity of decision tree algo</t>
  </si>
  <si>
    <t>Regression problems - n / 3</t>
  </si>
  <si>
    <t>max_features - tuning / hyper parameter. A good starting point for tuing in case of businees problems</t>
  </si>
  <si>
    <t>Classification - sqrt n</t>
  </si>
  <si>
    <t>n_estimators - tuning / hyper parameter</t>
  </si>
  <si>
    <t>Adaptive Boosting - AdaBoost</t>
  </si>
  <si>
    <t>Boosting - dependent models on the previous iteration. They will learn from the mistakes done in the previous model</t>
  </si>
  <si>
    <t>m1</t>
  </si>
  <si>
    <t>m2</t>
  </si>
  <si>
    <t>m3</t>
  </si>
  <si>
    <t>mn</t>
  </si>
  <si>
    <t>XgBoost - Special case of GBM</t>
  </si>
  <si>
    <t>out of core processing</t>
  </si>
  <si>
    <t>learning rate - to control the speed of learning of the errors in the sucessive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</si>
</sst>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%"/>
    <numFmt numFmtId="165" formatCode="0.000"/>
    <numFmt numFmtId="166" formatCode="0.0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0" xfId="0" applyFont="1"/>
    <xf numFmtId="1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9" fontId="0" fillId="0" borderId="1" xfId="2" applyFont="1" applyBorder="1" applyAlignment="1">
      <alignment horizontal="center"/>
    </xf>
    <xf numFmtId="164" fontId="0" fillId="2" borderId="1" xfId="2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1" xfId="0" applyNumberFormat="1" applyBorder="1"/>
    <xf numFmtId="167" fontId="0" fillId="0" borderId="0" xfId="1" applyNumberFormat="1" applyFont="1"/>
    <xf numFmtId="167" fontId="0" fillId="0" borderId="0" xfId="0" applyNumberFormat="1"/>
    <xf numFmtId="0" fontId="0" fillId="0" borderId="0" xfId="0" applyFont="1"/>
    <xf numFmtId="165" fontId="0" fillId="0" borderId="0" xfId="0" applyNumberFormat="1"/>
    <xf numFmtId="0" fontId="0" fillId="0" borderId="0" xfId="0" quotePrefix="1"/>
    <xf numFmtId="0" fontId="0" fillId="5" borderId="0" xfId="0" applyFill="1"/>
    <xf numFmtId="0" fontId="5" fillId="0" borderId="0" xfId="0" applyFont="1"/>
    <xf numFmtId="0" fontId="2" fillId="0" borderId="0" xfId="0" applyFont="1"/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8" xfId="0" applyFont="1" applyBorder="1"/>
    <xf numFmtId="0" fontId="3" fillId="0" borderId="0" xfId="0" applyFont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2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8" borderId="0" xfId="0" applyFont="1" applyFill="1" applyAlignment="1">
      <alignment horizontal="center" vertical="top" wrapText="1"/>
    </xf>
    <xf numFmtId="0" fontId="7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7" fillId="9" borderId="0" xfId="0" applyFont="1" applyFill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top" wrapText="1"/>
    </xf>
    <xf numFmtId="0" fontId="8" fillId="10" borderId="1" xfId="0" applyFont="1" applyFill="1" applyBorder="1" applyAlignment="1">
      <alignment vertical="top" wrapText="1"/>
    </xf>
    <xf numFmtId="3" fontId="8" fillId="10" borderId="1" xfId="0" applyNumberFormat="1" applyFont="1" applyFill="1" applyBorder="1" applyAlignment="1">
      <alignment vertical="top" wrapText="1"/>
    </xf>
    <xf numFmtId="3" fontId="8" fillId="0" borderId="1" xfId="0" applyNumberFormat="1" applyFont="1" applyBorder="1" applyAlignment="1">
      <alignment vertical="top" wrapText="1"/>
    </xf>
    <xf numFmtId="10" fontId="8" fillId="0" borderId="1" xfId="0" applyNumberFormat="1" applyFont="1" applyBorder="1" applyAlignment="1">
      <alignment vertical="top" wrapText="1"/>
    </xf>
    <xf numFmtId="9" fontId="0" fillId="0" borderId="1" xfId="2" applyFont="1" applyBorder="1"/>
    <xf numFmtId="2" fontId="0" fillId="9" borderId="1" xfId="0" applyNumberFormat="1" applyFill="1" applyBorder="1"/>
    <xf numFmtId="2" fontId="0" fillId="0" borderId="1" xfId="0" applyNumberFormat="1" applyBorder="1"/>
    <xf numFmtId="10" fontId="8" fillId="2" borderId="1" xfId="0" applyNumberFormat="1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3" fontId="9" fillId="0" borderId="1" xfId="0" applyNumberFormat="1" applyFont="1" applyBorder="1" applyAlignment="1">
      <alignment vertical="top" wrapText="1"/>
    </xf>
    <xf numFmtId="9" fontId="8" fillId="0" borderId="1" xfId="2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10" fontId="8" fillId="2" borderId="0" xfId="0" applyNumberFormat="1" applyFont="1" applyFill="1" applyAlignment="1">
      <alignment vertical="top" wrapText="1"/>
    </xf>
    <xf numFmtId="10" fontId="8" fillId="0" borderId="1" xfId="0" applyNumberFormat="1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0" fillId="0" borderId="0" xfId="0" applyNumberForma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7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3" fillId="0" borderId="32" xfId="0" applyFont="1" applyFill="1" applyBorder="1"/>
    <xf numFmtId="0" fontId="3" fillId="11" borderId="1" xfId="0" applyFont="1" applyFill="1" applyBorder="1"/>
    <xf numFmtId="0" fontId="0" fillId="11" borderId="1" xfId="0" applyFill="1" applyBorder="1"/>
    <xf numFmtId="0" fontId="0" fillId="0" borderId="1" xfId="0" applyFill="1" applyBorder="1"/>
    <xf numFmtId="2" fontId="0" fillId="0" borderId="0" xfId="0" applyNumberFormat="1"/>
    <xf numFmtId="2" fontId="0" fillId="2" borderId="0" xfId="0" applyNumberFormat="1" applyFill="1"/>
    <xf numFmtId="0" fontId="3" fillId="0" borderId="0" xfId="0" quotePrefix="1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- 1'!$C$8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- 1'!$B$9:$B$17</c:f>
              <c:numCache>
                <c:formatCode>General</c:formatCode>
                <c:ptCount val="9"/>
                <c:pt idx="0">
                  <c:v>14</c:v>
                </c:pt>
                <c:pt idx="1">
                  <c:v>27</c:v>
                </c:pt>
                <c:pt idx="2">
                  <c:v>17</c:v>
                </c:pt>
                <c:pt idx="3">
                  <c:v>18</c:v>
                </c:pt>
                <c:pt idx="4">
                  <c:v>17</c:v>
                </c:pt>
                <c:pt idx="5">
                  <c:v>28</c:v>
                </c:pt>
                <c:pt idx="6">
                  <c:v>26</c:v>
                </c:pt>
                <c:pt idx="7">
                  <c:v>11</c:v>
                </c:pt>
                <c:pt idx="8">
                  <c:v>24</c:v>
                </c:pt>
              </c:numCache>
            </c:numRef>
          </c:xVal>
          <c:yVal>
            <c:numRef>
              <c:f>'Linear Regression - 1'!$C$9:$C$17</c:f>
              <c:numCache>
                <c:formatCode>General</c:formatCode>
                <c:ptCount val="9"/>
                <c:pt idx="0">
                  <c:v>10</c:v>
                </c:pt>
                <c:pt idx="1">
                  <c:v>26</c:v>
                </c:pt>
                <c:pt idx="2">
                  <c:v>14</c:v>
                </c:pt>
                <c:pt idx="3">
                  <c:v>16</c:v>
                </c:pt>
                <c:pt idx="4">
                  <c:v>14</c:v>
                </c:pt>
                <c:pt idx="5">
                  <c:v>27</c:v>
                </c:pt>
                <c:pt idx="6">
                  <c:v>25</c:v>
                </c:pt>
                <c:pt idx="7">
                  <c:v>10</c:v>
                </c:pt>
                <c:pt idx="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8E3-AD9C-3FC72A7A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12688"/>
        <c:axId val="1165618720"/>
      </c:scatterChart>
      <c:valAx>
        <c:axId val="12664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18720"/>
        <c:crosses val="autoZero"/>
        <c:crossBetween val="midCat"/>
      </c:valAx>
      <c:valAx>
        <c:axId val="11656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  / Lorenz Curve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051771451819857"/>
          <c:y val="0.14171179205009013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'[1]Gains Table - Dev &amp; Val Sample'!$I$3:$I$13</c:f>
              <c:numCache>
                <c:formatCode>General</c:formatCode>
                <c:ptCount val="11"/>
                <c:pt idx="0">
                  <c:v>0</c:v>
                </c:pt>
                <c:pt idx="1">
                  <c:v>0.27611940298507465</c:v>
                </c:pt>
                <c:pt idx="2">
                  <c:v>0.5</c:v>
                </c:pt>
                <c:pt idx="3">
                  <c:v>0.62686567164179108</c:v>
                </c:pt>
                <c:pt idx="4">
                  <c:v>0.77611940298507465</c:v>
                </c:pt>
                <c:pt idx="5">
                  <c:v>0.88059701492537312</c:v>
                </c:pt>
                <c:pt idx="6">
                  <c:v>0.91791044776119401</c:v>
                </c:pt>
                <c:pt idx="7">
                  <c:v>0.94776119402985071</c:v>
                </c:pt>
                <c:pt idx="8">
                  <c:v>0.9850746268656716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1-4A3D-8BED-B95A747EBAE6}"/>
            </c:ext>
          </c:extLst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Sample'!$I$18:$I$28</c:f>
              <c:numCache>
                <c:formatCode>General</c:formatCode>
                <c:ptCount val="11"/>
                <c:pt idx="0">
                  <c:v>0</c:v>
                </c:pt>
                <c:pt idx="1">
                  <c:v>0.38775510204081631</c:v>
                </c:pt>
                <c:pt idx="2">
                  <c:v>0.63265306122448983</c:v>
                </c:pt>
                <c:pt idx="3">
                  <c:v>0.75510204081632659</c:v>
                </c:pt>
                <c:pt idx="4">
                  <c:v>0.81632653061224492</c:v>
                </c:pt>
                <c:pt idx="5">
                  <c:v>0.89795918367346939</c:v>
                </c:pt>
                <c:pt idx="6">
                  <c:v>0.93877551020408168</c:v>
                </c:pt>
                <c:pt idx="7">
                  <c:v>0.97959183673469397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1-4A3D-8BED-B95A747EBAE6}"/>
            </c:ext>
          </c:extLst>
        </c:ser>
        <c:ser>
          <c:idx val="2"/>
          <c:order val="2"/>
          <c:tx>
            <c:strRef>
              <c:f>'[1]Gains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'[1]Gains Table - Dev &amp; Val Sample'!$Q$3:$Q$13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1-4A3D-8BED-B95A747E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688"/>
        <c:axId val="166392960"/>
      </c:lineChart>
      <c:catAx>
        <c:axId val="166386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auto val="1"/>
        <c:lblAlgn val="ctr"/>
        <c:lblOffset val="100"/>
        <c:noMultiLvlLbl val="0"/>
      </c:catAx>
      <c:valAx>
        <c:axId val="166392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defaulters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63866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'[1]Gains Table - Dev &amp; Val Sample'!$R$4:$R$13</c:f>
              <c:numCache>
                <c:formatCode>General</c:formatCode>
                <c:ptCount val="10"/>
                <c:pt idx="0">
                  <c:v>2.7611940298507465</c:v>
                </c:pt>
                <c:pt idx="1">
                  <c:v>2.5</c:v>
                </c:pt>
                <c:pt idx="2">
                  <c:v>2.0895522388059704</c:v>
                </c:pt>
                <c:pt idx="3">
                  <c:v>1.9402985074626866</c:v>
                </c:pt>
                <c:pt idx="4">
                  <c:v>1.7611940298507462</c:v>
                </c:pt>
                <c:pt idx="5">
                  <c:v>1.5298507462686568</c:v>
                </c:pt>
                <c:pt idx="6">
                  <c:v>1.3539445628997868</c:v>
                </c:pt>
                <c:pt idx="7">
                  <c:v>1.2313432835820894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F-4F9B-9F0F-33BBA3D8E8A0}"/>
            </c:ext>
          </c:extLst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'[1]Gains Table - Dev &amp; Val Sample'!$R$19:$R$28</c:f>
              <c:numCache>
                <c:formatCode>General</c:formatCode>
                <c:ptCount val="10"/>
                <c:pt idx="0">
                  <c:v>3.8775510204081631</c:v>
                </c:pt>
                <c:pt idx="1">
                  <c:v>3.1632653061224492</c:v>
                </c:pt>
                <c:pt idx="2">
                  <c:v>2.5170068027210886</c:v>
                </c:pt>
                <c:pt idx="3">
                  <c:v>2.0408163265306123</c:v>
                </c:pt>
                <c:pt idx="4">
                  <c:v>1.7959183673469388</c:v>
                </c:pt>
                <c:pt idx="5">
                  <c:v>1.5646258503401362</c:v>
                </c:pt>
                <c:pt idx="6">
                  <c:v>1.3994169096209914</c:v>
                </c:pt>
                <c:pt idx="7">
                  <c:v>1.25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F-4F9B-9F0F-33BBA3D8E8A0}"/>
            </c:ext>
          </c:extLst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'[1]Gains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F-4F9B-9F0F-33BBA3D8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4768"/>
        <c:axId val="162306688"/>
      </c:lineChart>
      <c:catAx>
        <c:axId val="16230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06688"/>
        <c:crosses val="autoZero"/>
        <c:auto val="1"/>
        <c:lblAlgn val="ctr"/>
        <c:lblOffset val="100"/>
        <c:noMultiLvlLbl val="0"/>
      </c:catAx>
      <c:valAx>
        <c:axId val="16230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623047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'[1]Gains Table - Dev &amp; Val Sample'!$I$2</c:f>
              <c:strCache>
                <c:ptCount val="1"/>
                <c:pt idx="0">
                  <c:v>CUMU. BAD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'[1]Gains Table - Dev &amp; Val Sample'!$A$17:$A$28</c15:sqref>
                  </c15:fullRef>
                </c:ext>
              </c:extLst>
              <c:f>'[1]Gains Table - Dev &amp; Val Sample'!$A$18:$A$28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'[1]Gains Table - Dev &amp; Val Sample'!$I$2:$I$13</c15:sqref>
                  </c15:fullRef>
                </c:ext>
              </c:extLst>
              <c:f>'[1]Gains Table - Dev &amp; Val Sample'!$I$3:$I$13</c:f>
              <c:numCache>
                <c:formatCode>General</c:formatCode>
                <c:ptCount val="11"/>
                <c:pt idx="0">
                  <c:v>0</c:v>
                </c:pt>
                <c:pt idx="1">
                  <c:v>0.27611940298507465</c:v>
                </c:pt>
                <c:pt idx="2">
                  <c:v>0.5</c:v>
                </c:pt>
                <c:pt idx="3">
                  <c:v>0.62686567164179108</c:v>
                </c:pt>
                <c:pt idx="4">
                  <c:v>0.77611940298507465</c:v>
                </c:pt>
                <c:pt idx="5">
                  <c:v>0.88059701492537312</c:v>
                </c:pt>
                <c:pt idx="6">
                  <c:v>0.91791044776119401</c:v>
                </c:pt>
                <c:pt idx="7">
                  <c:v>0.94776119402985071</c:v>
                </c:pt>
                <c:pt idx="8">
                  <c:v>0.9850746268656716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D-45BA-9764-C6528D1DFF2F}"/>
            </c:ext>
          </c:extLst>
        </c:ser>
        <c:ser>
          <c:idx val="2"/>
          <c:order val="1"/>
          <c:tx>
            <c:strRef>
              <c:f>'[1]Gains Table - Dev &amp; Val Sample'!$I$17</c:f>
              <c:strCache>
                <c:ptCount val="1"/>
                <c:pt idx="0">
                  <c:v>CUMU. BAD PERCENT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'[1]Gains Table - Dev &amp; Val Sample'!$A$17:$A$28</c15:sqref>
                  </c15:fullRef>
                </c:ext>
              </c:extLst>
              <c:f>'[1]Gains Table - Dev &amp; Val Sample'!$A$18:$A$28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'[1]Gains Table - Dev &amp; Val Sample'!$I$17:$I$28</c15:sqref>
                  </c15:fullRef>
                </c:ext>
              </c:extLst>
              <c:f>'[1]Gains Table - Dev &amp; Val Sample'!$I$18:$I$28</c:f>
              <c:numCache>
                <c:formatCode>General</c:formatCode>
                <c:ptCount val="11"/>
                <c:pt idx="0">
                  <c:v>0</c:v>
                </c:pt>
                <c:pt idx="1">
                  <c:v>0.38775510204081631</c:v>
                </c:pt>
                <c:pt idx="2">
                  <c:v>0.63265306122448983</c:v>
                </c:pt>
                <c:pt idx="3">
                  <c:v>0.75510204081632659</c:v>
                </c:pt>
                <c:pt idx="4">
                  <c:v>0.81632653061224492</c:v>
                </c:pt>
                <c:pt idx="5">
                  <c:v>0.89795918367346939</c:v>
                </c:pt>
                <c:pt idx="6">
                  <c:v>0.93877551020408168</c:v>
                </c:pt>
                <c:pt idx="7">
                  <c:v>0.97959183673469397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D-45BA-9764-C6528D1D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73160"/>
        <c:axId val="465268896"/>
      </c:lineChart>
      <c:catAx>
        <c:axId val="46527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68896"/>
        <c:crosses val="autoZero"/>
        <c:auto val="1"/>
        <c:lblAlgn val="ctr"/>
        <c:lblOffset val="100"/>
        <c:noMultiLvlLbl val="0"/>
      </c:catAx>
      <c:valAx>
        <c:axId val="4652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7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14741</xdr:colOff>
      <xdr:row>7</xdr:row>
      <xdr:rowOff>7936</xdr:rowOff>
    </xdr:from>
    <xdr:to>
      <xdr:col>12</xdr:col>
      <xdr:colOff>523875</xdr:colOff>
      <xdr:row>19</xdr:row>
      <xdr:rowOff>178706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ABA52-B924-4207-81D4-665ADD5CB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4EB85A19-15AD-420F-87C2-0E87845A6DBB}"/>
            </a:ext>
          </a:extLst>
        </xdr:cNvPr>
        <xdr:cNvSpPr/>
      </xdr:nvSpPr>
      <xdr:spPr>
        <a:xfrm>
          <a:off x="9382125" y="609601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3" name="Rounded Rectangle 4">
          <a:extLst>
            <a:ext uri="{FF2B5EF4-FFF2-40B4-BE49-F238E27FC236}">
              <a16:creationId xmlns:a16="http://schemas.microsoft.com/office/drawing/2014/main" id="{52145EEF-164B-47B0-A183-51BB153246FC}"/>
            </a:ext>
          </a:extLst>
        </xdr:cNvPr>
        <xdr:cNvSpPr/>
      </xdr:nvSpPr>
      <xdr:spPr>
        <a:xfrm>
          <a:off x="9658350" y="381000"/>
          <a:ext cx="1590675" cy="704850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63% of defaulters in the top 3 deciles.</a:t>
          </a:r>
          <a:endParaRPr lang="en-US" sz="1100"/>
        </a:p>
      </xdr:txBody>
    </xdr:sp>
    <xdr:clientData/>
  </xdr:twoCellAnchor>
  <xdr:twoCellAnchor>
    <xdr:from>
      <xdr:col>0</xdr:col>
      <xdr:colOff>355599</xdr:colOff>
      <xdr:row>29</xdr:row>
      <xdr:rowOff>103188</xdr:rowOff>
    </xdr:from>
    <xdr:to>
      <xdr:col>7</xdr:col>
      <xdr:colOff>624896</xdr:colOff>
      <xdr:row>50</xdr:row>
      <xdr:rowOff>55563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890B88-6C50-47F8-9232-2918D0556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204390</xdr:colOff>
      <xdr:row>35</xdr:row>
      <xdr:rowOff>48019</xdr:rowOff>
    </xdr:from>
    <xdr:to>
      <xdr:col>22</xdr:col>
      <xdr:colOff>502047</xdr:colOff>
      <xdr:row>50</xdr:row>
      <xdr:rowOff>71833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2C3F04-8E32-4DED-BB7D-8314DBD27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6" name="Rounded Rectangle 9">
          <a:extLst>
            <a:ext uri="{FF2B5EF4-FFF2-40B4-BE49-F238E27FC236}">
              <a16:creationId xmlns:a16="http://schemas.microsoft.com/office/drawing/2014/main" id="{A2DFA803-69C3-435F-B39D-9BB51D60C885}"/>
            </a:ext>
          </a:extLst>
        </xdr:cNvPr>
        <xdr:cNvSpPr/>
      </xdr:nvSpPr>
      <xdr:spPr>
        <a:xfrm>
          <a:off x="10597355" y="5834458"/>
          <a:ext cx="3779045" cy="621109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8</xdr:col>
      <xdr:colOff>186169</xdr:colOff>
      <xdr:row>37</xdr:row>
      <xdr:rowOff>69415</xdr:rowOff>
    </xdr:from>
    <xdr:to>
      <xdr:col>13</xdr:col>
      <xdr:colOff>235094</xdr:colOff>
      <xdr:row>52</xdr:row>
      <xdr:rowOff>176571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B4A3FD-DA66-4D57-8FB2-66FAE8830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1.%20Case%20Study%20-%20Bank%20Loans/Gains%20Table%20-%20decil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s Table - Dev &amp; Val Sample"/>
      <sheetName val="Sheet1"/>
    </sheetNames>
    <sheetDataSet>
      <sheetData sheetId="0">
        <row r="2">
          <cell r="I2" t="str">
            <v>CUMU. BAD PERCENT</v>
          </cell>
          <cell r="Q2" t="str">
            <v>Random Model</v>
          </cell>
        </row>
        <row r="3">
          <cell r="A3">
            <v>0</v>
          </cell>
          <cell r="I3">
            <v>0</v>
          </cell>
          <cell r="Q3">
            <v>0</v>
          </cell>
        </row>
        <row r="4">
          <cell r="A4">
            <v>1</v>
          </cell>
          <cell r="I4">
            <v>0.27611940298507465</v>
          </cell>
          <cell r="Q4">
            <v>0.1</v>
          </cell>
          <cell r="R4">
            <v>2.7611940298507465</v>
          </cell>
          <cell r="S4">
            <v>1</v>
          </cell>
        </row>
        <row r="5">
          <cell r="A5">
            <v>2</v>
          </cell>
          <cell r="I5">
            <v>0.5</v>
          </cell>
          <cell r="Q5">
            <v>0.2</v>
          </cell>
          <cell r="R5">
            <v>2.5</v>
          </cell>
          <cell r="S5">
            <v>1</v>
          </cell>
        </row>
        <row r="6">
          <cell r="A6">
            <v>3</v>
          </cell>
          <cell r="I6">
            <v>0.62686567164179108</v>
          </cell>
          <cell r="Q6">
            <v>0.3</v>
          </cell>
          <cell r="R6">
            <v>2.0895522388059704</v>
          </cell>
          <cell r="S6">
            <v>1</v>
          </cell>
        </row>
        <row r="7">
          <cell r="A7">
            <v>4</v>
          </cell>
          <cell r="I7">
            <v>0.77611940298507465</v>
          </cell>
          <cell r="Q7">
            <v>0.4</v>
          </cell>
          <cell r="R7">
            <v>1.9402985074626866</v>
          </cell>
          <cell r="S7">
            <v>1</v>
          </cell>
        </row>
        <row r="8">
          <cell r="A8">
            <v>5</v>
          </cell>
          <cell r="I8">
            <v>0.88059701492537312</v>
          </cell>
          <cell r="Q8">
            <v>0.5</v>
          </cell>
          <cell r="R8">
            <v>1.7611940298507462</v>
          </cell>
          <cell r="S8">
            <v>1</v>
          </cell>
        </row>
        <row r="9">
          <cell r="A9">
            <v>6</v>
          </cell>
          <cell r="I9">
            <v>0.91791044776119401</v>
          </cell>
          <cell r="Q9">
            <v>0.6</v>
          </cell>
          <cell r="R9">
            <v>1.5298507462686568</v>
          </cell>
          <cell r="S9">
            <v>1</v>
          </cell>
        </row>
        <row r="10">
          <cell r="A10">
            <v>7</v>
          </cell>
          <cell r="I10">
            <v>0.94776119402985071</v>
          </cell>
          <cell r="Q10">
            <v>0.7</v>
          </cell>
          <cell r="R10">
            <v>1.3539445628997868</v>
          </cell>
          <cell r="S10">
            <v>1</v>
          </cell>
        </row>
        <row r="11">
          <cell r="A11">
            <v>8</v>
          </cell>
          <cell r="I11">
            <v>0.9850746268656716</v>
          </cell>
          <cell r="Q11">
            <v>0.8</v>
          </cell>
          <cell r="R11">
            <v>1.2313432835820894</v>
          </cell>
          <cell r="S11">
            <v>1</v>
          </cell>
        </row>
        <row r="12">
          <cell r="A12">
            <v>9</v>
          </cell>
          <cell r="I12">
            <v>1</v>
          </cell>
          <cell r="Q12">
            <v>0.9</v>
          </cell>
          <cell r="R12">
            <v>1.1111111111111112</v>
          </cell>
          <cell r="S12">
            <v>1</v>
          </cell>
        </row>
        <row r="13">
          <cell r="A13">
            <v>10</v>
          </cell>
          <cell r="I13">
            <v>1</v>
          </cell>
          <cell r="Q13">
            <v>1</v>
          </cell>
          <cell r="R13">
            <v>1</v>
          </cell>
          <cell r="S13">
            <v>1</v>
          </cell>
        </row>
        <row r="17">
          <cell r="A17" t="str">
            <v>Decile</v>
          </cell>
          <cell r="I17" t="str">
            <v>CUMU. BAD PERCENT</v>
          </cell>
        </row>
        <row r="18">
          <cell r="A18">
            <v>0</v>
          </cell>
          <cell r="I18">
            <v>0</v>
          </cell>
        </row>
        <row r="19">
          <cell r="A19">
            <v>1</v>
          </cell>
          <cell r="I19">
            <v>0.38775510204081631</v>
          </cell>
          <cell r="R19">
            <v>3.8775510204081631</v>
          </cell>
        </row>
        <row r="20">
          <cell r="A20">
            <v>2</v>
          </cell>
          <cell r="I20">
            <v>0.63265306122448983</v>
          </cell>
          <cell r="R20">
            <v>3.1632653061224492</v>
          </cell>
        </row>
        <row r="21">
          <cell r="A21">
            <v>3</v>
          </cell>
          <cell r="I21">
            <v>0.75510204081632659</v>
          </cell>
          <cell r="R21">
            <v>2.5170068027210886</v>
          </cell>
        </row>
        <row r="22">
          <cell r="A22">
            <v>4</v>
          </cell>
          <cell r="I22">
            <v>0.81632653061224492</v>
          </cell>
          <cell r="R22">
            <v>2.0408163265306123</v>
          </cell>
        </row>
        <row r="23">
          <cell r="A23">
            <v>5</v>
          </cell>
          <cell r="I23">
            <v>0.89795918367346939</v>
          </cell>
          <cell r="R23">
            <v>1.7959183673469388</v>
          </cell>
        </row>
        <row r="24">
          <cell r="A24">
            <v>6</v>
          </cell>
          <cell r="I24">
            <v>0.93877551020408168</v>
          </cell>
          <cell r="R24">
            <v>1.5646258503401362</v>
          </cell>
        </row>
        <row r="25">
          <cell r="A25">
            <v>7</v>
          </cell>
          <cell r="I25">
            <v>0.97959183673469397</v>
          </cell>
          <cell r="R25">
            <v>1.3994169096209914</v>
          </cell>
        </row>
        <row r="26">
          <cell r="A26">
            <v>8</v>
          </cell>
          <cell r="I26">
            <v>1</v>
          </cell>
          <cell r="R26">
            <v>1.25</v>
          </cell>
        </row>
        <row r="27">
          <cell r="A27">
            <v>9</v>
          </cell>
          <cell r="I27">
            <v>1</v>
          </cell>
          <cell r="R27">
            <v>1.1111111111111112</v>
          </cell>
        </row>
        <row r="28">
          <cell r="A28">
            <v>10</v>
          </cell>
          <cell r="I28">
            <v>1</v>
          </cell>
          <cell r="R28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CE40-FA50-40CC-A581-FE6CD6E25D9F}">
  <dimension ref="B2:X135"/>
  <sheetViews>
    <sheetView zoomScale="110" zoomScaleNormal="110" workbookViewId="0">
      <selection activeCell="I3" sqref="I3"/>
    </sheetView>
  </sheetViews>
  <sheetFormatPr defaultRowHeight="15" x14ac:dyDescent="0.25"/>
  <cols>
    <col min="1" max="1" width="5.42578125" customWidth="1"/>
    <col min="12" max="12" width="11.140625" customWidth="1"/>
    <col min="13" max="13" width="10.7109375" customWidth="1"/>
    <col min="14" max="14" width="10.85546875" customWidth="1"/>
    <col min="15" max="15" width="18.5703125" customWidth="1"/>
    <col min="18" max="18" width="12.28515625" customWidth="1"/>
    <col min="19" max="19" width="18.140625" bestFit="1" customWidth="1"/>
    <col min="20" max="20" width="17" bestFit="1" customWidth="1"/>
    <col min="21" max="21" width="25.140625" bestFit="1" customWidth="1"/>
    <col min="22" max="22" width="21.5703125" customWidth="1"/>
    <col min="23" max="23" width="15" customWidth="1"/>
    <col min="24" max="24" width="20.42578125" customWidth="1"/>
  </cols>
  <sheetData>
    <row r="2" spans="2:20" x14ac:dyDescent="0.25">
      <c r="B2" s="2" t="s">
        <v>5</v>
      </c>
      <c r="C2" s="3"/>
      <c r="D2" s="3"/>
      <c r="E2" s="3"/>
      <c r="F2" s="3"/>
      <c r="G2" s="3"/>
    </row>
    <row r="3" spans="2:20" x14ac:dyDescent="0.25">
      <c r="B3" t="s">
        <v>6</v>
      </c>
    </row>
    <row r="4" spans="2:20" x14ac:dyDescent="0.25">
      <c r="B4" t="s">
        <v>7</v>
      </c>
    </row>
    <row r="6" spans="2:20" x14ac:dyDescent="0.25">
      <c r="B6" s="2" t="s">
        <v>0</v>
      </c>
      <c r="C6" s="3"/>
      <c r="D6" s="3"/>
      <c r="E6" s="3"/>
      <c r="F6" s="3"/>
      <c r="G6" s="3"/>
      <c r="K6" s="1" t="s">
        <v>16</v>
      </c>
    </row>
    <row r="7" spans="2:20" x14ac:dyDescent="0.25">
      <c r="K7" t="s">
        <v>17</v>
      </c>
    </row>
    <row r="8" spans="2:20" x14ac:dyDescent="0.25">
      <c r="B8" s="1" t="s">
        <v>1</v>
      </c>
    </row>
    <row r="9" spans="2:20" x14ac:dyDescent="0.25">
      <c r="B9" t="s">
        <v>8</v>
      </c>
      <c r="K9" t="s">
        <v>19</v>
      </c>
      <c r="M9" t="s">
        <v>20</v>
      </c>
      <c r="P9" s="6" t="s">
        <v>36</v>
      </c>
      <c r="Q9" s="6" t="s">
        <v>37</v>
      </c>
      <c r="R9" s="6" t="s">
        <v>38</v>
      </c>
      <c r="S9" s="6" t="s">
        <v>39</v>
      </c>
      <c r="T9" s="6" t="s">
        <v>20</v>
      </c>
    </row>
    <row r="10" spans="2:20" x14ac:dyDescent="0.25">
      <c r="B10" t="s">
        <v>10</v>
      </c>
      <c r="K10" t="s">
        <v>18</v>
      </c>
      <c r="M10" t="s">
        <v>21</v>
      </c>
      <c r="P10" s="7">
        <v>101</v>
      </c>
      <c r="Q10" s="7" t="s">
        <v>45</v>
      </c>
      <c r="R10" s="7" t="s">
        <v>45</v>
      </c>
      <c r="S10" s="7" t="s">
        <v>45</v>
      </c>
      <c r="T10" s="7" t="s">
        <v>43</v>
      </c>
    </row>
    <row r="11" spans="2:20" x14ac:dyDescent="0.25">
      <c r="M11" t="s">
        <v>22</v>
      </c>
      <c r="P11" s="7">
        <v>102</v>
      </c>
      <c r="Q11" s="7" t="s">
        <v>45</v>
      </c>
      <c r="R11" s="7" t="s">
        <v>45</v>
      </c>
      <c r="S11" s="7" t="s">
        <v>45</v>
      </c>
      <c r="T11" s="7" t="s">
        <v>43</v>
      </c>
    </row>
    <row r="12" spans="2:20" x14ac:dyDescent="0.25">
      <c r="B12" t="s">
        <v>11</v>
      </c>
      <c r="M12" t="s">
        <v>23</v>
      </c>
      <c r="P12" s="7">
        <v>103</v>
      </c>
      <c r="Q12" s="7" t="s">
        <v>45</v>
      </c>
      <c r="R12" s="7" t="s">
        <v>45</v>
      </c>
      <c r="S12" s="7" t="s">
        <v>45</v>
      </c>
      <c r="T12" s="7" t="s">
        <v>43</v>
      </c>
    </row>
    <row r="13" spans="2:20" x14ac:dyDescent="0.25">
      <c r="B13" t="s">
        <v>12</v>
      </c>
      <c r="M13" t="s">
        <v>24</v>
      </c>
      <c r="P13" s="7">
        <v>104</v>
      </c>
      <c r="Q13" s="7" t="s">
        <v>45</v>
      </c>
      <c r="R13" s="7" t="s">
        <v>45</v>
      </c>
      <c r="S13" s="7" t="s">
        <v>45</v>
      </c>
      <c r="T13" s="7" t="s">
        <v>43</v>
      </c>
    </row>
    <row r="14" spans="2:20" x14ac:dyDescent="0.25">
      <c r="M14" t="s">
        <v>28</v>
      </c>
      <c r="P14" s="7">
        <v>105</v>
      </c>
      <c r="Q14" s="7" t="s">
        <v>45</v>
      </c>
      <c r="R14" s="7" t="s">
        <v>45</v>
      </c>
      <c r="S14" s="7" t="s">
        <v>45</v>
      </c>
      <c r="T14" s="7" t="s">
        <v>43</v>
      </c>
    </row>
    <row r="15" spans="2:20" x14ac:dyDescent="0.25">
      <c r="B15" t="s">
        <v>13</v>
      </c>
      <c r="M15" t="s">
        <v>25</v>
      </c>
      <c r="P15" s="7">
        <v>106</v>
      </c>
      <c r="Q15" s="7" t="s">
        <v>45</v>
      </c>
      <c r="R15" s="7" t="s">
        <v>45</v>
      </c>
      <c r="S15" s="7" t="s">
        <v>45</v>
      </c>
      <c r="T15" s="7" t="s">
        <v>43</v>
      </c>
    </row>
    <row r="16" spans="2:20" x14ac:dyDescent="0.25">
      <c r="B16" t="s">
        <v>14</v>
      </c>
      <c r="M16" t="s">
        <v>26</v>
      </c>
      <c r="P16" s="7">
        <v>107</v>
      </c>
      <c r="Q16" s="7" t="s">
        <v>45</v>
      </c>
      <c r="R16" s="7" t="s">
        <v>45</v>
      </c>
      <c r="S16" s="7" t="s">
        <v>45</v>
      </c>
      <c r="T16" s="7" t="s">
        <v>43</v>
      </c>
    </row>
    <row r="17" spans="2:20" x14ac:dyDescent="0.25">
      <c r="B17" t="s">
        <v>15</v>
      </c>
      <c r="M17" t="s">
        <v>27</v>
      </c>
      <c r="P17" s="7">
        <v>108</v>
      </c>
      <c r="Q17" s="7" t="s">
        <v>45</v>
      </c>
      <c r="R17" s="7" t="s">
        <v>45</v>
      </c>
      <c r="S17" s="7" t="s">
        <v>45</v>
      </c>
      <c r="T17" s="7" t="s">
        <v>43</v>
      </c>
    </row>
    <row r="18" spans="2:20" x14ac:dyDescent="0.25">
      <c r="M18" t="s">
        <v>29</v>
      </c>
      <c r="P18" s="7">
        <v>109</v>
      </c>
      <c r="Q18" s="7" t="s">
        <v>45</v>
      </c>
      <c r="R18" s="7" t="s">
        <v>45</v>
      </c>
      <c r="S18" s="7" t="s">
        <v>45</v>
      </c>
      <c r="T18" s="7" t="s">
        <v>43</v>
      </c>
    </row>
    <row r="19" spans="2:20" x14ac:dyDescent="0.25">
      <c r="M19" t="s">
        <v>30</v>
      </c>
      <c r="P19" s="7">
        <v>110</v>
      </c>
      <c r="Q19" s="7" t="s">
        <v>45</v>
      </c>
      <c r="R19" s="7" t="s">
        <v>45</v>
      </c>
      <c r="S19" s="7" t="s">
        <v>45</v>
      </c>
      <c r="T19" s="7" t="s">
        <v>43</v>
      </c>
    </row>
    <row r="20" spans="2:20" x14ac:dyDescent="0.25">
      <c r="M20" t="s">
        <v>31</v>
      </c>
      <c r="P20" s="8" t="s">
        <v>40</v>
      </c>
      <c r="Q20" s="7" t="s">
        <v>45</v>
      </c>
      <c r="R20" s="7" t="s">
        <v>45</v>
      </c>
      <c r="S20" s="7" t="s">
        <v>45</v>
      </c>
      <c r="T20" s="7" t="s">
        <v>43</v>
      </c>
    </row>
    <row r="21" spans="2:20" x14ac:dyDescent="0.25">
      <c r="M21" t="s">
        <v>32</v>
      </c>
      <c r="P21" s="7">
        <v>120</v>
      </c>
      <c r="Q21" s="7" t="s">
        <v>45</v>
      </c>
      <c r="R21" s="7" t="s">
        <v>45</v>
      </c>
      <c r="S21" s="7" t="s">
        <v>45</v>
      </c>
      <c r="T21" s="7" t="s">
        <v>43</v>
      </c>
    </row>
    <row r="22" spans="2:20" x14ac:dyDescent="0.25">
      <c r="M22" t="s">
        <v>33</v>
      </c>
      <c r="P22" s="7">
        <v>121</v>
      </c>
      <c r="Q22" s="7" t="s">
        <v>44</v>
      </c>
      <c r="R22" s="7" t="s">
        <v>44</v>
      </c>
      <c r="S22" s="7" t="s">
        <v>44</v>
      </c>
      <c r="T22" s="7" t="s">
        <v>41</v>
      </c>
    </row>
    <row r="23" spans="2:20" x14ac:dyDescent="0.25">
      <c r="M23" t="s">
        <v>34</v>
      </c>
    </row>
    <row r="24" spans="2:20" x14ac:dyDescent="0.25">
      <c r="M24" t="s">
        <v>35</v>
      </c>
    </row>
    <row r="26" spans="2:20" x14ac:dyDescent="0.25">
      <c r="B26" s="1" t="s">
        <v>2</v>
      </c>
    </row>
    <row r="27" spans="2:20" x14ac:dyDescent="0.25">
      <c r="B27" t="s">
        <v>9</v>
      </c>
    </row>
    <row r="28" spans="2:20" x14ac:dyDescent="0.25">
      <c r="B28" t="s">
        <v>10</v>
      </c>
    </row>
    <row r="30" spans="2:20" x14ac:dyDescent="0.25">
      <c r="B30" t="s">
        <v>13</v>
      </c>
    </row>
    <row r="31" spans="2:20" x14ac:dyDescent="0.25">
      <c r="B31" t="s">
        <v>46</v>
      </c>
    </row>
    <row r="32" spans="2:20" x14ac:dyDescent="0.25">
      <c r="B32" t="s">
        <v>15</v>
      </c>
    </row>
    <row r="34" spans="2:12" x14ac:dyDescent="0.25">
      <c r="B34" s="1" t="s">
        <v>47</v>
      </c>
    </row>
    <row r="35" spans="2:12" x14ac:dyDescent="0.25">
      <c r="B35" t="s">
        <v>48</v>
      </c>
      <c r="D35" t="s">
        <v>50</v>
      </c>
    </row>
    <row r="36" spans="2:12" x14ac:dyDescent="0.25">
      <c r="B36" t="s">
        <v>49</v>
      </c>
      <c r="D36" t="s">
        <v>51</v>
      </c>
    </row>
    <row r="37" spans="2:12" x14ac:dyDescent="0.25">
      <c r="D37" t="s">
        <v>53</v>
      </c>
      <c r="F37" t="s">
        <v>54</v>
      </c>
      <c r="I37" t="s">
        <v>52</v>
      </c>
    </row>
    <row r="38" spans="2:12" x14ac:dyDescent="0.25">
      <c r="D38" t="s">
        <v>55</v>
      </c>
      <c r="F38" t="s">
        <v>56</v>
      </c>
      <c r="I38" t="s">
        <v>57</v>
      </c>
    </row>
    <row r="40" spans="2:12" x14ac:dyDescent="0.25">
      <c r="B40" s="9" t="s">
        <v>58</v>
      </c>
    </row>
    <row r="43" spans="2:12" x14ac:dyDescent="0.25">
      <c r="B43" s="1" t="s">
        <v>3</v>
      </c>
      <c r="K43" s="6" t="s">
        <v>63</v>
      </c>
      <c r="L43" s="6" t="s">
        <v>64</v>
      </c>
    </row>
    <row r="44" spans="2:12" x14ac:dyDescent="0.25">
      <c r="B44" t="s">
        <v>62</v>
      </c>
      <c r="K44" s="7">
        <v>30</v>
      </c>
      <c r="L44" s="10">
        <v>44440</v>
      </c>
    </row>
    <row r="45" spans="2:12" x14ac:dyDescent="0.25">
      <c r="B45" t="s">
        <v>59</v>
      </c>
      <c r="K45" s="7">
        <v>15</v>
      </c>
      <c r="L45" s="10">
        <v>44441</v>
      </c>
    </row>
    <row r="46" spans="2:12" x14ac:dyDescent="0.25">
      <c r="B46" t="s">
        <v>60</v>
      </c>
      <c r="K46" s="7">
        <v>44</v>
      </c>
      <c r="L46" s="10">
        <v>44442</v>
      </c>
    </row>
    <row r="47" spans="2:12" x14ac:dyDescent="0.25">
      <c r="B47" t="s">
        <v>61</v>
      </c>
      <c r="K47" s="7">
        <v>51</v>
      </c>
      <c r="L47" s="10">
        <v>44443</v>
      </c>
    </row>
    <row r="48" spans="2:12" x14ac:dyDescent="0.25">
      <c r="K48" s="7">
        <v>24</v>
      </c>
      <c r="L48" s="10">
        <v>44444</v>
      </c>
    </row>
    <row r="49" spans="2:12" x14ac:dyDescent="0.25">
      <c r="B49" t="s">
        <v>13</v>
      </c>
      <c r="K49" s="7">
        <v>48</v>
      </c>
      <c r="L49" s="10">
        <v>44445</v>
      </c>
    </row>
    <row r="50" spans="2:12" x14ac:dyDescent="0.25">
      <c r="B50" t="s">
        <v>14</v>
      </c>
      <c r="K50" s="7">
        <v>39</v>
      </c>
      <c r="L50" s="10">
        <v>44446</v>
      </c>
    </row>
    <row r="51" spans="2:12" x14ac:dyDescent="0.25">
      <c r="B51" t="s">
        <v>15</v>
      </c>
      <c r="K51" s="7">
        <v>32</v>
      </c>
      <c r="L51" s="10">
        <v>44447</v>
      </c>
    </row>
    <row r="52" spans="2:12" x14ac:dyDescent="0.25">
      <c r="K52" s="7">
        <v>21</v>
      </c>
      <c r="L52" s="10">
        <v>44448</v>
      </c>
    </row>
    <row r="53" spans="2:12" x14ac:dyDescent="0.25">
      <c r="K53" s="7">
        <v>45</v>
      </c>
      <c r="L53" s="10">
        <v>44449</v>
      </c>
    </row>
    <row r="54" spans="2:12" x14ac:dyDescent="0.25">
      <c r="K54" s="7" t="s">
        <v>41</v>
      </c>
      <c r="L54" s="10">
        <v>44450</v>
      </c>
    </row>
    <row r="55" spans="2:12" x14ac:dyDescent="0.25">
      <c r="K55" s="7" t="s">
        <v>41</v>
      </c>
      <c r="L55" s="10">
        <v>44451</v>
      </c>
    </row>
    <row r="56" spans="2:12" x14ac:dyDescent="0.25">
      <c r="K56" s="7" t="s">
        <v>41</v>
      </c>
      <c r="L56" s="10">
        <v>44452</v>
      </c>
    </row>
    <row r="57" spans="2:12" x14ac:dyDescent="0.25">
      <c r="K57" s="7" t="s">
        <v>41</v>
      </c>
      <c r="L57" s="10">
        <v>44453</v>
      </c>
    </row>
    <row r="60" spans="2:12" x14ac:dyDescent="0.25">
      <c r="B60" s="1" t="s">
        <v>65</v>
      </c>
    </row>
    <row r="61" spans="2:12" x14ac:dyDescent="0.25">
      <c r="B61" t="s">
        <v>66</v>
      </c>
    </row>
    <row r="62" spans="2:12" x14ac:dyDescent="0.25">
      <c r="B62" t="s">
        <v>75</v>
      </c>
    </row>
    <row r="63" spans="2:12" x14ac:dyDescent="0.25">
      <c r="B63" t="s">
        <v>76</v>
      </c>
    </row>
    <row r="66" spans="2:7" x14ac:dyDescent="0.25">
      <c r="C66" s="7" t="s">
        <v>70</v>
      </c>
      <c r="D66" s="7" t="s">
        <v>71</v>
      </c>
      <c r="E66" s="7" t="s">
        <v>72</v>
      </c>
      <c r="F66" s="7" t="s">
        <v>73</v>
      </c>
      <c r="G66" s="7" t="s">
        <v>74</v>
      </c>
    </row>
    <row r="67" spans="2:7" x14ac:dyDescent="0.25">
      <c r="B67" t="s">
        <v>67</v>
      </c>
      <c r="C67" s="7" t="s">
        <v>68</v>
      </c>
      <c r="D67" s="12"/>
      <c r="E67" s="11"/>
      <c r="F67" s="13"/>
      <c r="G67" s="12"/>
    </row>
    <row r="68" spans="2:7" x14ac:dyDescent="0.25">
      <c r="C68" s="7" t="s">
        <v>69</v>
      </c>
      <c r="D68" s="13"/>
      <c r="E68" s="12"/>
      <c r="F68" s="12"/>
      <c r="G68" s="11"/>
    </row>
    <row r="73" spans="2:7" x14ac:dyDescent="0.25">
      <c r="B73" s="1" t="s">
        <v>77</v>
      </c>
    </row>
    <row r="76" spans="2:7" x14ac:dyDescent="0.25">
      <c r="B76" s="2" t="s">
        <v>78</v>
      </c>
      <c r="C76" s="3"/>
      <c r="D76" s="3"/>
      <c r="E76" s="3"/>
    </row>
    <row r="78" spans="2:7" x14ac:dyDescent="0.25">
      <c r="B78" s="1" t="s">
        <v>79</v>
      </c>
    </row>
    <row r="79" spans="2:7" x14ac:dyDescent="0.25">
      <c r="C79" t="s">
        <v>81</v>
      </c>
    </row>
    <row r="80" spans="2:7" x14ac:dyDescent="0.25">
      <c r="C80" t="s">
        <v>2</v>
      </c>
    </row>
    <row r="81" spans="2:24" x14ac:dyDescent="0.25">
      <c r="C81" t="s">
        <v>82</v>
      </c>
    </row>
    <row r="83" spans="2:24" x14ac:dyDescent="0.25">
      <c r="B83" s="1" t="s">
        <v>80</v>
      </c>
    </row>
    <row r="84" spans="2:24" x14ac:dyDescent="0.25">
      <c r="C84" t="s">
        <v>83</v>
      </c>
    </row>
    <row r="85" spans="2:24" x14ac:dyDescent="0.25">
      <c r="C85" t="s">
        <v>4</v>
      </c>
    </row>
    <row r="88" spans="2:24" x14ac:dyDescent="0.25">
      <c r="B88" s="2" t="s">
        <v>86</v>
      </c>
      <c r="C88" s="3"/>
      <c r="D88" s="3"/>
      <c r="E88" s="3"/>
      <c r="F88" s="3"/>
      <c r="G88" s="3"/>
      <c r="H88" s="3"/>
      <c r="L88" s="1" t="s">
        <v>90</v>
      </c>
    </row>
    <row r="89" spans="2:24" x14ac:dyDescent="0.25">
      <c r="L89" s="6" t="s">
        <v>91</v>
      </c>
      <c r="M89" s="6" t="s">
        <v>92</v>
      </c>
      <c r="N89" s="6" t="s">
        <v>93</v>
      </c>
      <c r="O89" s="6" t="s">
        <v>94</v>
      </c>
      <c r="P89" s="6" t="s">
        <v>95</v>
      </c>
      <c r="R89" s="1" t="s">
        <v>96</v>
      </c>
    </row>
    <row r="90" spans="2:24" ht="30" x14ac:dyDescent="0.25">
      <c r="B90" s="1" t="s">
        <v>84</v>
      </c>
      <c r="L90" s="7">
        <v>1001</v>
      </c>
      <c r="M90" s="10">
        <v>44197</v>
      </c>
      <c r="N90" s="7"/>
      <c r="O90" s="7">
        <v>1</v>
      </c>
      <c r="P90" s="7"/>
      <c r="R90" s="16" t="s">
        <v>94</v>
      </c>
      <c r="S90" s="16" t="s">
        <v>97</v>
      </c>
      <c r="T90" s="16" t="s">
        <v>98</v>
      </c>
      <c r="U90" s="16" t="s">
        <v>101</v>
      </c>
      <c r="V90" s="16" t="s">
        <v>99</v>
      </c>
      <c r="W90" s="16" t="s">
        <v>100</v>
      </c>
      <c r="X90" s="16" t="s">
        <v>102</v>
      </c>
    </row>
    <row r="91" spans="2:24" x14ac:dyDescent="0.25">
      <c r="B91" t="s">
        <v>87</v>
      </c>
      <c r="L91" s="7">
        <v>1002</v>
      </c>
      <c r="M91" s="10">
        <v>44198</v>
      </c>
      <c r="N91" s="7"/>
      <c r="O91" s="7">
        <v>1</v>
      </c>
      <c r="P91" s="7"/>
      <c r="R91" s="15"/>
      <c r="S91" s="15"/>
      <c r="T91" s="15"/>
      <c r="U91" s="15"/>
      <c r="V91" s="15"/>
      <c r="W91" s="15"/>
      <c r="X91" s="4"/>
    </row>
    <row r="92" spans="2:24" x14ac:dyDescent="0.25">
      <c r="B92" t="s">
        <v>88</v>
      </c>
      <c r="L92" s="7">
        <v>1003</v>
      </c>
      <c r="M92" s="10">
        <v>44199</v>
      </c>
      <c r="N92" s="7"/>
      <c r="O92" s="7">
        <v>2</v>
      </c>
      <c r="P92" s="7"/>
      <c r="R92" s="15"/>
      <c r="S92" s="15"/>
      <c r="T92" s="15"/>
      <c r="U92" s="15"/>
      <c r="V92" s="15"/>
      <c r="W92" s="15"/>
      <c r="X92" s="4"/>
    </row>
    <row r="93" spans="2:24" x14ac:dyDescent="0.25">
      <c r="L93" s="7">
        <v>1004</v>
      </c>
      <c r="M93" s="10">
        <v>44200</v>
      </c>
      <c r="N93" s="7"/>
      <c r="O93" s="7">
        <v>2</v>
      </c>
      <c r="P93" s="7"/>
      <c r="R93" s="15"/>
      <c r="S93" s="15"/>
      <c r="T93" s="15"/>
      <c r="U93" s="15"/>
      <c r="V93" s="15"/>
      <c r="W93" s="15"/>
      <c r="X93" s="4"/>
    </row>
    <row r="94" spans="2:24" x14ac:dyDescent="0.25">
      <c r="B94" t="s">
        <v>89</v>
      </c>
      <c r="L94" s="7">
        <v>1005</v>
      </c>
      <c r="M94" s="10">
        <v>44201</v>
      </c>
      <c r="N94" s="7"/>
      <c r="O94" s="7">
        <v>1</v>
      </c>
      <c r="P94" s="7"/>
      <c r="R94" s="15"/>
      <c r="S94" s="15"/>
      <c r="T94" s="15"/>
      <c r="U94" s="15"/>
      <c r="V94" s="15"/>
      <c r="W94" s="15"/>
      <c r="X94" s="4"/>
    </row>
    <row r="95" spans="2:24" x14ac:dyDescent="0.25">
      <c r="B95" t="s">
        <v>103</v>
      </c>
      <c r="L95" s="7">
        <v>1006</v>
      </c>
      <c r="M95" s="10">
        <v>44202</v>
      </c>
      <c r="N95" s="7"/>
      <c r="O95" s="7">
        <v>3</v>
      </c>
      <c r="P95" s="7"/>
    </row>
    <row r="97" spans="2:21" x14ac:dyDescent="0.25">
      <c r="B97" t="s">
        <v>104</v>
      </c>
    </row>
    <row r="98" spans="2:21" x14ac:dyDescent="0.25">
      <c r="B98" t="s">
        <v>105</v>
      </c>
    </row>
    <row r="99" spans="2:21" x14ac:dyDescent="0.25">
      <c r="C99" t="s">
        <v>106</v>
      </c>
    </row>
    <row r="101" spans="2:21" x14ac:dyDescent="0.25">
      <c r="B101" t="s">
        <v>107</v>
      </c>
    </row>
    <row r="102" spans="2:21" x14ac:dyDescent="0.25">
      <c r="C102" t="s">
        <v>109</v>
      </c>
    </row>
    <row r="103" spans="2:21" x14ac:dyDescent="0.25">
      <c r="C103" t="s">
        <v>110</v>
      </c>
    </row>
    <row r="104" spans="2:21" x14ac:dyDescent="0.25">
      <c r="D104" s="1" t="s">
        <v>108</v>
      </c>
    </row>
    <row r="107" spans="2:21" x14ac:dyDescent="0.25">
      <c r="B107" s="1" t="s">
        <v>85</v>
      </c>
    </row>
    <row r="108" spans="2:21" x14ac:dyDescent="0.25">
      <c r="B108" t="s">
        <v>111</v>
      </c>
      <c r="P108" s="6" t="s">
        <v>43</v>
      </c>
      <c r="Q108" s="6" t="s">
        <v>122</v>
      </c>
      <c r="R108" s="5" t="s">
        <v>124</v>
      </c>
      <c r="S108" s="6" t="s">
        <v>125</v>
      </c>
      <c r="T108" s="6" t="s">
        <v>126</v>
      </c>
      <c r="U108" s="6" t="s">
        <v>127</v>
      </c>
    </row>
    <row r="109" spans="2:21" x14ac:dyDescent="0.25">
      <c r="C109" t="s">
        <v>112</v>
      </c>
      <c r="P109" s="7">
        <v>16</v>
      </c>
      <c r="Q109" s="7">
        <v>16</v>
      </c>
      <c r="R109" s="7">
        <f>P109 - Q109</f>
        <v>0</v>
      </c>
      <c r="S109" s="7">
        <f>ABS(R109)</f>
        <v>0</v>
      </c>
      <c r="T109" s="7">
        <f>R109 ^ 2</f>
        <v>0</v>
      </c>
      <c r="U109" s="17">
        <f>ABS( R109 / P109 )</f>
        <v>0</v>
      </c>
    </row>
    <row r="110" spans="2:21" x14ac:dyDescent="0.25">
      <c r="B110" t="s">
        <v>113</v>
      </c>
      <c r="P110" s="7">
        <v>15</v>
      </c>
      <c r="Q110" s="7">
        <v>12</v>
      </c>
      <c r="R110" s="7">
        <f t="shared" ref="R110:R117" si="0">P110 - Q110</f>
        <v>3</v>
      </c>
      <c r="S110" s="7">
        <f t="shared" ref="S110:S117" si="1">ABS(R110)</f>
        <v>3</v>
      </c>
      <c r="T110" s="7">
        <f t="shared" ref="T110:T117" si="2">R110 ^ 2</f>
        <v>9</v>
      </c>
      <c r="U110" s="17">
        <f t="shared" ref="U110:U117" si="3">ABS( R110 / P110 )</f>
        <v>0.2</v>
      </c>
    </row>
    <row r="111" spans="2:21" x14ac:dyDescent="0.25">
      <c r="B111" t="s">
        <v>118</v>
      </c>
      <c r="P111" s="7">
        <v>14</v>
      </c>
      <c r="Q111" s="7">
        <v>16</v>
      </c>
      <c r="R111" s="7">
        <f t="shared" si="0"/>
        <v>-2</v>
      </c>
      <c r="S111" s="7">
        <f t="shared" si="1"/>
        <v>2</v>
      </c>
      <c r="T111" s="7">
        <f t="shared" si="2"/>
        <v>4</v>
      </c>
      <c r="U111" s="17">
        <f t="shared" si="3"/>
        <v>0.14285714285714285</v>
      </c>
    </row>
    <row r="112" spans="2:21" x14ac:dyDescent="0.25">
      <c r="C112" t="s">
        <v>149</v>
      </c>
      <c r="P112" s="7">
        <v>14</v>
      </c>
      <c r="Q112" s="7">
        <v>20</v>
      </c>
      <c r="R112" s="7">
        <f t="shared" si="0"/>
        <v>-6</v>
      </c>
      <c r="S112" s="7">
        <f t="shared" si="1"/>
        <v>6</v>
      </c>
      <c r="T112" s="7">
        <f t="shared" si="2"/>
        <v>36</v>
      </c>
      <c r="U112" s="17">
        <f t="shared" si="3"/>
        <v>0.42857142857142855</v>
      </c>
    </row>
    <row r="113" spans="2:22" x14ac:dyDescent="0.25">
      <c r="C113" t="s">
        <v>150</v>
      </c>
      <c r="P113" s="7">
        <v>20</v>
      </c>
      <c r="Q113" s="7">
        <v>13</v>
      </c>
      <c r="R113" s="7">
        <f t="shared" si="0"/>
        <v>7</v>
      </c>
      <c r="S113" s="7">
        <f t="shared" si="1"/>
        <v>7</v>
      </c>
      <c r="T113" s="7">
        <f t="shared" si="2"/>
        <v>49</v>
      </c>
      <c r="U113" s="17">
        <f t="shared" si="3"/>
        <v>0.35</v>
      </c>
    </row>
    <row r="114" spans="2:22" x14ac:dyDescent="0.25">
      <c r="C114" t="s">
        <v>151</v>
      </c>
      <c r="P114" s="7">
        <v>17</v>
      </c>
      <c r="Q114" s="7">
        <v>10</v>
      </c>
      <c r="R114" s="7">
        <f t="shared" si="0"/>
        <v>7</v>
      </c>
      <c r="S114" s="7">
        <f t="shared" si="1"/>
        <v>7</v>
      </c>
      <c r="T114" s="7">
        <f t="shared" si="2"/>
        <v>49</v>
      </c>
      <c r="U114" s="17">
        <f t="shared" si="3"/>
        <v>0.41176470588235292</v>
      </c>
    </row>
    <row r="115" spans="2:22" x14ac:dyDescent="0.25">
      <c r="C115" t="s">
        <v>152</v>
      </c>
      <c r="P115" s="7">
        <v>19</v>
      </c>
      <c r="Q115" s="7">
        <v>19</v>
      </c>
      <c r="R115" s="7">
        <f t="shared" si="0"/>
        <v>0</v>
      </c>
      <c r="S115" s="7">
        <f t="shared" si="1"/>
        <v>0</v>
      </c>
      <c r="T115" s="7">
        <f t="shared" si="2"/>
        <v>0</v>
      </c>
      <c r="U115" s="17">
        <f t="shared" si="3"/>
        <v>0</v>
      </c>
    </row>
    <row r="116" spans="2:22" x14ac:dyDescent="0.25">
      <c r="P116" s="7">
        <v>15</v>
      </c>
      <c r="Q116" s="7">
        <v>13</v>
      </c>
      <c r="R116" s="7">
        <f t="shared" si="0"/>
        <v>2</v>
      </c>
      <c r="S116" s="7">
        <f t="shared" si="1"/>
        <v>2</v>
      </c>
      <c r="T116" s="7">
        <f t="shared" si="2"/>
        <v>4</v>
      </c>
      <c r="U116" s="17">
        <f t="shared" si="3"/>
        <v>0.13333333333333333</v>
      </c>
    </row>
    <row r="117" spans="2:22" x14ac:dyDescent="0.25">
      <c r="B117" t="s">
        <v>114</v>
      </c>
      <c r="F117" t="s">
        <v>168</v>
      </c>
      <c r="P117" s="7">
        <v>19</v>
      </c>
      <c r="Q117" s="7">
        <v>17</v>
      </c>
      <c r="R117" s="7">
        <f t="shared" si="0"/>
        <v>2</v>
      </c>
      <c r="S117" s="7">
        <f t="shared" si="1"/>
        <v>2</v>
      </c>
      <c r="T117" s="7">
        <f t="shared" si="2"/>
        <v>4</v>
      </c>
      <c r="U117" s="17">
        <f t="shared" si="3"/>
        <v>0.10526315789473684</v>
      </c>
    </row>
    <row r="118" spans="2:22" x14ac:dyDescent="0.25">
      <c r="B118" t="s">
        <v>115</v>
      </c>
      <c r="P118" s="111" t="s">
        <v>123</v>
      </c>
      <c r="Q118" s="112"/>
      <c r="R118" s="113"/>
      <c r="S118" s="19">
        <f>AVERAGE(S109:S117)</f>
        <v>3.2222222222222223</v>
      </c>
      <c r="T118" s="19">
        <f>AVERAGE(T109:T117)</f>
        <v>17.222222222222221</v>
      </c>
      <c r="U118" s="18">
        <f>AVERAGE(U109:U117)</f>
        <v>0.19686552983766603</v>
      </c>
      <c r="V118" s="19">
        <f>SQRT(T118)</f>
        <v>4.1499665326629103</v>
      </c>
    </row>
    <row r="119" spans="2:22" ht="30" x14ac:dyDescent="0.25">
      <c r="C119" t="s">
        <v>116</v>
      </c>
      <c r="D119" t="s">
        <v>119</v>
      </c>
      <c r="S119" s="14" t="s">
        <v>128</v>
      </c>
      <c r="T119" s="14" t="s">
        <v>135</v>
      </c>
      <c r="U119" s="14" t="s">
        <v>136</v>
      </c>
      <c r="V119" s="14" t="s">
        <v>137</v>
      </c>
    </row>
    <row r="120" spans="2:22" x14ac:dyDescent="0.25">
      <c r="C120" t="s">
        <v>117</v>
      </c>
      <c r="D120" t="s">
        <v>120</v>
      </c>
    </row>
    <row r="122" spans="2:22" x14ac:dyDescent="0.25">
      <c r="B122" t="s">
        <v>121</v>
      </c>
    </row>
    <row r="123" spans="2:22" x14ac:dyDescent="0.25">
      <c r="C123" s="1" t="s">
        <v>129</v>
      </c>
      <c r="F123" s="1" t="s">
        <v>143</v>
      </c>
    </row>
    <row r="124" spans="2:22" x14ac:dyDescent="0.25">
      <c r="C124" t="s">
        <v>130</v>
      </c>
      <c r="F124" t="s">
        <v>139</v>
      </c>
    </row>
    <row r="125" spans="2:22" x14ac:dyDescent="0.25">
      <c r="C125" t="s">
        <v>131</v>
      </c>
      <c r="F125" t="s">
        <v>138</v>
      </c>
    </row>
    <row r="126" spans="2:22" x14ac:dyDescent="0.25">
      <c r="C126" t="s">
        <v>132</v>
      </c>
      <c r="F126" t="s">
        <v>141</v>
      </c>
    </row>
    <row r="127" spans="2:22" x14ac:dyDescent="0.25">
      <c r="C127" t="s">
        <v>133</v>
      </c>
      <c r="F127" t="s">
        <v>142</v>
      </c>
    </row>
    <row r="128" spans="2:22" x14ac:dyDescent="0.25">
      <c r="C128" t="s">
        <v>134</v>
      </c>
      <c r="F128" t="s">
        <v>140</v>
      </c>
    </row>
    <row r="130" spans="2:3" x14ac:dyDescent="0.25">
      <c r="B130" t="s">
        <v>144</v>
      </c>
    </row>
    <row r="131" spans="2:3" x14ac:dyDescent="0.25">
      <c r="C131" t="s">
        <v>145</v>
      </c>
    </row>
    <row r="133" spans="2:3" x14ac:dyDescent="0.25">
      <c r="B133" t="s">
        <v>146</v>
      </c>
    </row>
    <row r="134" spans="2:3" x14ac:dyDescent="0.25">
      <c r="C134" t="s">
        <v>148</v>
      </c>
    </row>
    <row r="135" spans="2:3" x14ac:dyDescent="0.25">
      <c r="C135" t="s">
        <v>147</v>
      </c>
    </row>
  </sheetData>
  <mergeCells count="1">
    <mergeCell ref="P118:R11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C4EF-DD38-4F9C-8B8C-98EFBCC91F06}">
  <dimension ref="B2:N92"/>
  <sheetViews>
    <sheetView tabSelected="1" zoomScale="140" zoomScaleNormal="140" workbookViewId="0">
      <selection activeCell="J91" sqref="J91"/>
    </sheetView>
  </sheetViews>
  <sheetFormatPr defaultRowHeight="15" x14ac:dyDescent="0.25"/>
  <sheetData>
    <row r="2" spans="2:5" x14ac:dyDescent="0.25">
      <c r="B2" t="s">
        <v>626</v>
      </c>
    </row>
    <row r="3" spans="2:5" x14ac:dyDescent="0.25">
      <c r="B3" t="s">
        <v>627</v>
      </c>
      <c r="D3" t="s">
        <v>628</v>
      </c>
    </row>
    <row r="4" spans="2:5" x14ac:dyDescent="0.25">
      <c r="D4" t="s">
        <v>629</v>
      </c>
    </row>
    <row r="5" spans="2:5" x14ac:dyDescent="0.25">
      <c r="D5" t="s">
        <v>630</v>
      </c>
    </row>
    <row r="7" spans="2:5" x14ac:dyDescent="0.25">
      <c r="B7" s="1" t="s">
        <v>631</v>
      </c>
    </row>
    <row r="8" spans="2:5" x14ac:dyDescent="0.25">
      <c r="B8" t="s">
        <v>633</v>
      </c>
      <c r="E8" t="s">
        <v>154</v>
      </c>
    </row>
    <row r="9" spans="2:5" x14ac:dyDescent="0.25">
      <c r="C9" t="s">
        <v>632</v>
      </c>
    </row>
    <row r="10" spans="2:5" x14ac:dyDescent="0.25">
      <c r="C10" t="s">
        <v>635</v>
      </c>
    </row>
    <row r="11" spans="2:5" x14ac:dyDescent="0.25">
      <c r="B11" t="s">
        <v>634</v>
      </c>
    </row>
    <row r="12" spans="2:5" x14ac:dyDescent="0.25">
      <c r="B12" t="s">
        <v>637</v>
      </c>
    </row>
    <row r="13" spans="2:5" x14ac:dyDescent="0.25">
      <c r="B13" t="s">
        <v>636</v>
      </c>
    </row>
    <row r="15" spans="2:5" x14ac:dyDescent="0.25">
      <c r="B15" s="1" t="s">
        <v>638</v>
      </c>
    </row>
    <row r="16" spans="2:5" x14ac:dyDescent="0.25">
      <c r="B16" t="s">
        <v>639</v>
      </c>
    </row>
    <row r="17" spans="2:14" x14ac:dyDescent="0.25">
      <c r="C17" t="s">
        <v>640</v>
      </c>
    </row>
    <row r="18" spans="2:14" x14ac:dyDescent="0.25">
      <c r="C18" t="s">
        <v>641</v>
      </c>
    </row>
    <row r="19" spans="2:14" x14ac:dyDescent="0.25">
      <c r="C19" t="s">
        <v>642</v>
      </c>
    </row>
    <row r="20" spans="2:14" x14ac:dyDescent="0.25">
      <c r="C20" t="s">
        <v>643</v>
      </c>
    </row>
    <row r="21" spans="2:14" x14ac:dyDescent="0.25">
      <c r="B21" t="s">
        <v>644</v>
      </c>
    </row>
    <row r="22" spans="2:14" x14ac:dyDescent="0.25">
      <c r="B22" t="s">
        <v>645</v>
      </c>
    </row>
    <row r="24" spans="2:14" x14ac:dyDescent="0.25">
      <c r="B24" s="1" t="s">
        <v>672</v>
      </c>
    </row>
    <row r="25" spans="2:14" x14ac:dyDescent="0.25">
      <c r="B25" t="s">
        <v>622</v>
      </c>
      <c r="N25" t="s">
        <v>650</v>
      </c>
    </row>
    <row r="26" spans="2:14" x14ac:dyDescent="0.25">
      <c r="B26" t="s">
        <v>623</v>
      </c>
      <c r="N26" t="s">
        <v>649</v>
      </c>
    </row>
    <row r="27" spans="2:14" x14ac:dyDescent="0.25">
      <c r="N27" t="s">
        <v>651</v>
      </c>
    </row>
    <row r="28" spans="2:14" x14ac:dyDescent="0.25">
      <c r="B28" t="s">
        <v>684</v>
      </c>
      <c r="N28" t="s">
        <v>622</v>
      </c>
    </row>
    <row r="29" spans="2:14" x14ac:dyDescent="0.25">
      <c r="B29" t="s">
        <v>646</v>
      </c>
      <c r="N29" t="s">
        <v>623</v>
      </c>
    </row>
    <row r="30" spans="2:14" x14ac:dyDescent="0.25">
      <c r="B30" t="s">
        <v>647</v>
      </c>
      <c r="N30" t="s">
        <v>652</v>
      </c>
    </row>
    <row r="31" spans="2:14" x14ac:dyDescent="0.25">
      <c r="B31" t="s">
        <v>648</v>
      </c>
      <c r="N31" t="s">
        <v>653</v>
      </c>
    </row>
    <row r="32" spans="2:14" x14ac:dyDescent="0.25">
      <c r="N32" t="s">
        <v>654</v>
      </c>
    </row>
    <row r="34" spans="2:8" x14ac:dyDescent="0.25">
      <c r="B34" s="1" t="s">
        <v>655</v>
      </c>
    </row>
    <row r="35" spans="2:8" x14ac:dyDescent="0.25">
      <c r="B35" s="132" t="s">
        <v>656</v>
      </c>
    </row>
    <row r="36" spans="2:8" x14ac:dyDescent="0.25">
      <c r="B36" t="s">
        <v>657</v>
      </c>
    </row>
    <row r="37" spans="2:8" x14ac:dyDescent="0.25">
      <c r="B37" t="s">
        <v>669</v>
      </c>
    </row>
    <row r="38" spans="2:8" x14ac:dyDescent="0.25">
      <c r="B38" t="s">
        <v>682</v>
      </c>
    </row>
    <row r="40" spans="2:8" x14ac:dyDescent="0.25">
      <c r="B40" t="s">
        <v>670</v>
      </c>
    </row>
    <row r="41" spans="2:8" x14ac:dyDescent="0.25">
      <c r="B41" t="s">
        <v>671</v>
      </c>
    </row>
    <row r="43" spans="2:8" x14ac:dyDescent="0.25">
      <c r="B43" t="s">
        <v>658</v>
      </c>
    </row>
    <row r="44" spans="2:8" x14ac:dyDescent="0.25">
      <c r="B44" t="s">
        <v>659</v>
      </c>
    </row>
    <row r="46" spans="2:8" x14ac:dyDescent="0.25">
      <c r="B46" t="s">
        <v>660</v>
      </c>
    </row>
    <row r="48" spans="2:8" x14ac:dyDescent="0.25">
      <c r="B48" t="s">
        <v>661</v>
      </c>
      <c r="E48" t="s">
        <v>662</v>
      </c>
      <c r="H48" t="s">
        <v>665</v>
      </c>
    </row>
    <row r="49" spans="2:8" x14ac:dyDescent="0.25">
      <c r="E49" t="s">
        <v>663</v>
      </c>
      <c r="H49" t="s">
        <v>666</v>
      </c>
    </row>
    <row r="50" spans="2:8" x14ac:dyDescent="0.25">
      <c r="E50" t="s">
        <v>664</v>
      </c>
      <c r="H50" t="s">
        <v>661</v>
      </c>
    </row>
    <row r="51" spans="2:8" x14ac:dyDescent="0.25">
      <c r="H51" t="s">
        <v>667</v>
      </c>
    </row>
    <row r="52" spans="2:8" x14ac:dyDescent="0.25">
      <c r="H52" t="s">
        <v>668</v>
      </c>
    </row>
    <row r="54" spans="2:8" x14ac:dyDescent="0.25">
      <c r="B54" t="s">
        <v>673</v>
      </c>
    </row>
    <row r="56" spans="2:8" x14ac:dyDescent="0.25">
      <c r="B56" t="s">
        <v>674</v>
      </c>
    </row>
    <row r="57" spans="2:8" x14ac:dyDescent="0.25">
      <c r="B57" t="s">
        <v>675</v>
      </c>
    </row>
    <row r="58" spans="2:8" x14ac:dyDescent="0.25">
      <c r="B58" t="s">
        <v>676</v>
      </c>
    </row>
    <row r="61" spans="2:8" x14ac:dyDescent="0.25">
      <c r="B61" s="1" t="s">
        <v>677</v>
      </c>
    </row>
    <row r="62" spans="2:8" x14ac:dyDescent="0.25">
      <c r="B62" s="132" t="s">
        <v>678</v>
      </c>
    </row>
    <row r="63" spans="2:8" x14ac:dyDescent="0.25">
      <c r="B63" t="s">
        <v>680</v>
      </c>
    </row>
    <row r="64" spans="2:8" x14ac:dyDescent="0.25">
      <c r="C64" t="s">
        <v>679</v>
      </c>
    </row>
    <row r="65" spans="2:6" x14ac:dyDescent="0.25">
      <c r="C65" t="s">
        <v>681</v>
      </c>
    </row>
    <row r="66" spans="2:6" x14ac:dyDescent="0.25">
      <c r="B66" t="s">
        <v>682</v>
      </c>
    </row>
    <row r="68" spans="2:6" x14ac:dyDescent="0.25">
      <c r="B68" s="1" t="s">
        <v>683</v>
      </c>
    </row>
    <row r="69" spans="2:6" x14ac:dyDescent="0.25">
      <c r="B69" t="s">
        <v>691</v>
      </c>
    </row>
    <row r="71" spans="2:6" x14ac:dyDescent="0.25">
      <c r="B71" t="s">
        <v>43</v>
      </c>
      <c r="C71" t="s">
        <v>685</v>
      </c>
      <c r="D71" t="s">
        <v>686</v>
      </c>
      <c r="E71" t="s">
        <v>687</v>
      </c>
      <c r="F71" t="s">
        <v>688</v>
      </c>
    </row>
    <row r="72" spans="2:6" x14ac:dyDescent="0.25">
      <c r="B72">
        <v>1</v>
      </c>
      <c r="C72">
        <v>1</v>
      </c>
      <c r="D72">
        <v>1</v>
      </c>
    </row>
    <row r="73" spans="2:6" x14ac:dyDescent="0.25">
      <c r="B73">
        <v>1</v>
      </c>
      <c r="C73">
        <v>1</v>
      </c>
      <c r="D73">
        <v>1</v>
      </c>
    </row>
    <row r="74" spans="2:6" x14ac:dyDescent="0.25">
      <c r="B74">
        <v>0</v>
      </c>
      <c r="C74">
        <v>0</v>
      </c>
      <c r="D74" s="26">
        <v>1</v>
      </c>
    </row>
    <row r="75" spans="2:6" x14ac:dyDescent="0.25">
      <c r="B75">
        <v>1</v>
      </c>
      <c r="C75" s="26">
        <v>0</v>
      </c>
      <c r="D75">
        <v>1</v>
      </c>
    </row>
    <row r="76" spans="2:6" x14ac:dyDescent="0.25">
      <c r="B76">
        <v>0</v>
      </c>
      <c r="C76" s="26">
        <v>1</v>
      </c>
      <c r="D76" s="26">
        <v>1</v>
      </c>
    </row>
    <row r="77" spans="2:6" x14ac:dyDescent="0.25">
      <c r="B77">
        <v>1</v>
      </c>
      <c r="C77">
        <v>1</v>
      </c>
      <c r="D77">
        <v>1</v>
      </c>
    </row>
    <row r="78" spans="2:6" x14ac:dyDescent="0.25">
      <c r="B78">
        <v>0</v>
      </c>
      <c r="C78">
        <v>0</v>
      </c>
      <c r="D78" s="101">
        <v>0</v>
      </c>
    </row>
    <row r="79" spans="2:6" x14ac:dyDescent="0.25">
      <c r="B79">
        <v>0</v>
      </c>
      <c r="C79">
        <v>0</v>
      </c>
      <c r="D79" s="101">
        <v>0</v>
      </c>
    </row>
    <row r="80" spans="2:6" x14ac:dyDescent="0.25">
      <c r="B80">
        <v>0</v>
      </c>
      <c r="C80">
        <v>0</v>
      </c>
      <c r="D80" s="101">
        <v>0</v>
      </c>
    </row>
    <row r="81" spans="2:8" x14ac:dyDescent="0.25">
      <c r="B81">
        <v>1</v>
      </c>
      <c r="C81" s="26">
        <v>0</v>
      </c>
      <c r="D81" s="101">
        <v>1</v>
      </c>
    </row>
    <row r="82" spans="2:8" x14ac:dyDescent="0.25">
      <c r="B82">
        <v>1</v>
      </c>
      <c r="C82">
        <v>1</v>
      </c>
      <c r="D82" s="26">
        <v>0</v>
      </c>
    </row>
    <row r="85" spans="2:8" x14ac:dyDescent="0.25">
      <c r="B85" s="1" t="s">
        <v>689</v>
      </c>
    </row>
    <row r="86" spans="2:8" x14ac:dyDescent="0.25">
      <c r="B86" t="s">
        <v>690</v>
      </c>
    </row>
    <row r="90" spans="2:8" x14ac:dyDescent="0.25">
      <c r="B90">
        <v>0.121</v>
      </c>
      <c r="D90">
        <v>0.124</v>
      </c>
      <c r="F90">
        <f>B90-D90</f>
        <v>-3.0000000000000027E-3</v>
      </c>
      <c r="H90">
        <f>ABS(F90)</f>
        <v>3.0000000000000027E-3</v>
      </c>
    </row>
    <row r="91" spans="2:8" x14ac:dyDescent="0.25">
      <c r="B91">
        <v>0.125</v>
      </c>
      <c r="D91">
        <v>0.124</v>
      </c>
      <c r="F91">
        <f t="shared" ref="F91:F92" si="0">B91-D91</f>
        <v>1.0000000000000009E-3</v>
      </c>
      <c r="H91">
        <f t="shared" ref="H91:H92" si="1">ABS(F91)</f>
        <v>1.0000000000000009E-3</v>
      </c>
    </row>
    <row r="92" spans="2:8" x14ac:dyDescent="0.25">
      <c r="B92">
        <v>0.13300000000000001</v>
      </c>
      <c r="D92">
        <v>0.124</v>
      </c>
      <c r="F92">
        <f t="shared" si="0"/>
        <v>9.000000000000008E-3</v>
      </c>
      <c r="H92">
        <f t="shared" si="1"/>
        <v>9.000000000000008E-3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9698-F0BF-4B7E-ADD5-C1B85AB20A1A}">
  <dimension ref="A1"/>
  <sheetViews>
    <sheetView showGridLines="0" workbookViewId="0">
      <selection activeCell="E7" sqref="E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EA1-0609-43E6-801B-4C26A6DAD729}">
  <dimension ref="B2:M40"/>
  <sheetViews>
    <sheetView zoomScale="120" zoomScaleNormal="120" workbookViewId="0">
      <selection activeCell="F8" sqref="F8:F17"/>
    </sheetView>
  </sheetViews>
  <sheetFormatPr defaultRowHeight="15" x14ac:dyDescent="0.25"/>
  <cols>
    <col min="3" max="3" width="13.5703125" customWidth="1"/>
    <col min="4" max="4" width="16.140625" customWidth="1"/>
    <col min="5" max="5" width="12.28515625" customWidth="1"/>
  </cols>
  <sheetData>
    <row r="2" spans="2:9" x14ac:dyDescent="0.25">
      <c r="B2" s="2" t="s">
        <v>153</v>
      </c>
      <c r="C2" s="2"/>
      <c r="D2" s="2"/>
    </row>
    <row r="3" spans="2:9" x14ac:dyDescent="0.25">
      <c r="B3" t="s">
        <v>154</v>
      </c>
    </row>
    <row r="4" spans="2:9" x14ac:dyDescent="0.25">
      <c r="B4" t="s">
        <v>155</v>
      </c>
    </row>
    <row r="6" spans="2:9" x14ac:dyDescent="0.25">
      <c r="B6" s="27" t="s">
        <v>182</v>
      </c>
      <c r="C6" s="28"/>
      <c r="D6" s="28"/>
      <c r="E6" s="28"/>
      <c r="F6" s="28"/>
      <c r="G6" s="28"/>
      <c r="H6" s="28"/>
      <c r="I6" s="28"/>
    </row>
    <row r="8" spans="2:9" x14ac:dyDescent="0.25">
      <c r="B8" s="6" t="s">
        <v>43</v>
      </c>
      <c r="C8" s="6" t="s">
        <v>42</v>
      </c>
      <c r="D8" s="5" t="s">
        <v>156</v>
      </c>
      <c r="E8" s="5" t="s">
        <v>124</v>
      </c>
    </row>
    <row r="9" spans="2:9" x14ac:dyDescent="0.25">
      <c r="B9" s="7">
        <v>14</v>
      </c>
      <c r="C9" s="7">
        <v>10</v>
      </c>
      <c r="D9" s="20">
        <f>AVERAGE($B$9:$B$17)</f>
        <v>20.222222222222221</v>
      </c>
      <c r="E9" s="20">
        <f>B9 - D9</f>
        <v>-6.2222222222222214</v>
      </c>
    </row>
    <row r="10" spans="2:9" x14ac:dyDescent="0.25">
      <c r="B10" s="7">
        <v>27</v>
      </c>
      <c r="C10" s="7">
        <v>26</v>
      </c>
      <c r="D10" s="20">
        <f t="shared" ref="D10:D17" si="0">AVERAGE($B$9:$B$17)</f>
        <v>20.222222222222221</v>
      </c>
      <c r="E10" s="20">
        <f t="shared" ref="E10:E17" si="1">B10 - D10</f>
        <v>6.7777777777777786</v>
      </c>
    </row>
    <row r="11" spans="2:9" x14ac:dyDescent="0.25">
      <c r="B11" s="7">
        <v>17</v>
      </c>
      <c r="C11" s="7">
        <v>14</v>
      </c>
      <c r="D11" s="20">
        <f t="shared" si="0"/>
        <v>20.222222222222221</v>
      </c>
      <c r="E11" s="20">
        <f t="shared" si="1"/>
        <v>-3.2222222222222214</v>
      </c>
    </row>
    <row r="12" spans="2:9" x14ac:dyDescent="0.25">
      <c r="B12" s="7">
        <v>18</v>
      </c>
      <c r="C12" s="7">
        <v>16</v>
      </c>
      <c r="D12" s="20">
        <f t="shared" si="0"/>
        <v>20.222222222222221</v>
      </c>
      <c r="E12" s="20">
        <f t="shared" si="1"/>
        <v>-2.2222222222222214</v>
      </c>
    </row>
    <row r="13" spans="2:9" x14ac:dyDescent="0.25">
      <c r="B13" s="7">
        <v>17</v>
      </c>
      <c r="C13" s="7">
        <v>14</v>
      </c>
      <c r="D13" s="20">
        <f t="shared" si="0"/>
        <v>20.222222222222221</v>
      </c>
      <c r="E13" s="20">
        <f t="shared" si="1"/>
        <v>-3.2222222222222214</v>
      </c>
    </row>
    <row r="14" spans="2:9" x14ac:dyDescent="0.25">
      <c r="B14" s="7">
        <v>28</v>
      </c>
      <c r="C14" s="7">
        <v>27</v>
      </c>
      <c r="D14" s="20">
        <f t="shared" si="0"/>
        <v>20.222222222222221</v>
      </c>
      <c r="E14" s="20">
        <f t="shared" si="1"/>
        <v>7.7777777777777786</v>
      </c>
    </row>
    <row r="15" spans="2:9" x14ac:dyDescent="0.25">
      <c r="B15" s="7">
        <v>26</v>
      </c>
      <c r="C15" s="7">
        <v>25</v>
      </c>
      <c r="D15" s="20">
        <f t="shared" si="0"/>
        <v>20.222222222222221</v>
      </c>
      <c r="E15" s="20">
        <f t="shared" si="1"/>
        <v>5.7777777777777786</v>
      </c>
    </row>
    <row r="16" spans="2:9" x14ac:dyDescent="0.25">
      <c r="B16" s="7">
        <v>11</v>
      </c>
      <c r="C16" s="7">
        <v>10</v>
      </c>
      <c r="D16" s="20">
        <f t="shared" si="0"/>
        <v>20.222222222222221</v>
      </c>
      <c r="E16" s="20">
        <f t="shared" si="1"/>
        <v>-9.2222222222222214</v>
      </c>
    </row>
    <row r="17" spans="2:13" x14ac:dyDescent="0.25">
      <c r="B17" s="7">
        <v>24</v>
      </c>
      <c r="C17" s="7">
        <v>22</v>
      </c>
      <c r="D17" s="20">
        <f t="shared" si="0"/>
        <v>20.222222222222221</v>
      </c>
      <c r="E17" s="20">
        <f t="shared" si="1"/>
        <v>3.7777777777777786</v>
      </c>
    </row>
    <row r="19" spans="2:13" x14ac:dyDescent="0.25">
      <c r="B19" t="s">
        <v>154</v>
      </c>
    </row>
    <row r="21" spans="2:13" x14ac:dyDescent="0.25">
      <c r="B21" t="s">
        <v>157</v>
      </c>
    </row>
    <row r="22" spans="2:13" x14ac:dyDescent="0.25">
      <c r="B22" t="s">
        <v>158</v>
      </c>
    </row>
    <row r="24" spans="2:13" x14ac:dyDescent="0.25">
      <c r="B24" t="s">
        <v>159</v>
      </c>
    </row>
    <row r="26" spans="2:13" x14ac:dyDescent="0.25">
      <c r="B26" s="1" t="s">
        <v>160</v>
      </c>
      <c r="I26" s="2" t="s">
        <v>177</v>
      </c>
      <c r="J26" s="3"/>
      <c r="K26" s="3"/>
      <c r="L26" s="3"/>
      <c r="M26" s="3"/>
    </row>
    <row r="28" spans="2:13" x14ac:dyDescent="0.25">
      <c r="B28" t="s">
        <v>161</v>
      </c>
      <c r="D28" s="21">
        <v>121523</v>
      </c>
      <c r="I28" s="1" t="s">
        <v>175</v>
      </c>
    </row>
    <row r="29" spans="2:13" x14ac:dyDescent="0.25">
      <c r="B29" t="s">
        <v>162</v>
      </c>
      <c r="D29" s="21">
        <v>49230</v>
      </c>
      <c r="I29" t="s">
        <v>180</v>
      </c>
    </row>
    <row r="30" spans="2:13" x14ac:dyDescent="0.25">
      <c r="I30" t="s">
        <v>181</v>
      </c>
    </row>
    <row r="31" spans="2:13" x14ac:dyDescent="0.25">
      <c r="B31" t="s">
        <v>163</v>
      </c>
      <c r="D31" s="22">
        <f>D28 - D29</f>
        <v>72293</v>
      </c>
    </row>
    <row r="32" spans="2:13" x14ac:dyDescent="0.25">
      <c r="B32" t="s">
        <v>165</v>
      </c>
      <c r="D32" s="24">
        <f>D31/D28</f>
        <v>0.5948915020201937</v>
      </c>
      <c r="I32" s="1" t="s">
        <v>176</v>
      </c>
    </row>
    <row r="33" spans="2:9" x14ac:dyDescent="0.25">
      <c r="B33" s="23" t="s">
        <v>164</v>
      </c>
      <c r="I33" t="s">
        <v>178</v>
      </c>
    </row>
    <row r="34" spans="2:9" x14ac:dyDescent="0.25">
      <c r="I34" t="s">
        <v>60</v>
      </c>
    </row>
    <row r="35" spans="2:9" x14ac:dyDescent="0.25">
      <c r="B35" t="s">
        <v>166</v>
      </c>
      <c r="C35" t="s">
        <v>167</v>
      </c>
      <c r="I35" t="s">
        <v>179</v>
      </c>
    </row>
    <row r="36" spans="2:9" x14ac:dyDescent="0.25">
      <c r="C36" s="25" t="s">
        <v>169</v>
      </c>
      <c r="D36" t="s">
        <v>170</v>
      </c>
    </row>
    <row r="37" spans="2:9" x14ac:dyDescent="0.25">
      <c r="C37" s="25" t="s">
        <v>171</v>
      </c>
      <c r="D37" t="s">
        <v>172</v>
      </c>
    </row>
    <row r="38" spans="2:9" x14ac:dyDescent="0.25">
      <c r="C38" s="26" t="s">
        <v>173</v>
      </c>
      <c r="D38" t="s">
        <v>174</v>
      </c>
    </row>
    <row r="40" spans="2:9" x14ac:dyDescent="0.25">
      <c r="B40" s="27" t="s">
        <v>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AA8A-D963-406A-A729-3C7DC4930F8B}">
  <dimension ref="B2:K69"/>
  <sheetViews>
    <sheetView topLeftCell="A29" zoomScale="120" zoomScaleNormal="120" workbookViewId="0">
      <selection activeCell="H49" sqref="H49"/>
    </sheetView>
  </sheetViews>
  <sheetFormatPr defaultRowHeight="15" x14ac:dyDescent="0.25"/>
  <sheetData>
    <row r="2" spans="2:10" x14ac:dyDescent="0.25">
      <c r="B2" s="2" t="s">
        <v>184</v>
      </c>
      <c r="C2" s="3"/>
      <c r="D2" s="3"/>
      <c r="E2" s="3"/>
      <c r="F2" s="3"/>
      <c r="G2" s="3"/>
      <c r="H2" s="3"/>
      <c r="I2" s="3"/>
      <c r="J2" s="3"/>
    </row>
    <row r="4" spans="2:10" x14ac:dyDescent="0.25">
      <c r="B4" t="s">
        <v>185</v>
      </c>
    </row>
    <row r="6" spans="2:10" x14ac:dyDescent="0.25">
      <c r="B6" t="s">
        <v>199</v>
      </c>
    </row>
    <row r="7" spans="2:10" x14ac:dyDescent="0.25">
      <c r="B7" t="s">
        <v>200</v>
      </c>
    </row>
    <row r="8" spans="2:10" x14ac:dyDescent="0.25">
      <c r="B8" t="s">
        <v>201</v>
      </c>
    </row>
    <row r="10" spans="2:10" x14ac:dyDescent="0.25">
      <c r="B10" t="s">
        <v>154</v>
      </c>
      <c r="H10" t="s">
        <v>188</v>
      </c>
    </row>
    <row r="11" spans="2:10" x14ac:dyDescent="0.25">
      <c r="E11" t="s">
        <v>38</v>
      </c>
      <c r="F11" t="s">
        <v>191</v>
      </c>
    </row>
    <row r="12" spans="2:10" x14ac:dyDescent="0.25">
      <c r="B12" s="6" t="s">
        <v>67</v>
      </c>
      <c r="C12" s="31" t="s">
        <v>67</v>
      </c>
      <c r="D12" s="31" t="s">
        <v>67</v>
      </c>
      <c r="E12" s="6" t="s">
        <v>189</v>
      </c>
      <c r="F12" s="6" t="s">
        <v>190</v>
      </c>
      <c r="H12" t="s">
        <v>194</v>
      </c>
    </row>
    <row r="13" spans="2:10" x14ac:dyDescent="0.25">
      <c r="B13" s="7" t="s">
        <v>186</v>
      </c>
      <c r="C13" s="7">
        <v>0</v>
      </c>
      <c r="D13" s="7">
        <v>1</v>
      </c>
      <c r="E13" s="7">
        <v>1</v>
      </c>
      <c r="F13" s="7">
        <v>0</v>
      </c>
      <c r="H13" t="s">
        <v>192</v>
      </c>
    </row>
    <row r="14" spans="2:10" x14ac:dyDescent="0.25">
      <c r="B14" s="7" t="s">
        <v>186</v>
      </c>
      <c r="C14" s="7">
        <v>0</v>
      </c>
      <c r="D14" s="7">
        <v>1</v>
      </c>
      <c r="E14" s="7">
        <v>1</v>
      </c>
      <c r="F14" s="7">
        <v>0</v>
      </c>
      <c r="H14" t="s">
        <v>192</v>
      </c>
    </row>
    <row r="15" spans="2:10" x14ac:dyDescent="0.25">
      <c r="B15" s="7" t="s">
        <v>187</v>
      </c>
      <c r="C15" s="7">
        <v>1</v>
      </c>
      <c r="D15" s="7">
        <v>2</v>
      </c>
      <c r="E15" s="7">
        <v>0</v>
      </c>
      <c r="F15" s="7">
        <v>1</v>
      </c>
      <c r="H15" t="s">
        <v>193</v>
      </c>
    </row>
    <row r="16" spans="2:10" x14ac:dyDescent="0.25">
      <c r="B16" s="7" t="s">
        <v>186</v>
      </c>
      <c r="C16" s="7">
        <v>0</v>
      </c>
      <c r="D16" s="7">
        <v>1</v>
      </c>
      <c r="E16" s="7">
        <v>1</v>
      </c>
      <c r="F16" s="7">
        <v>0</v>
      </c>
    </row>
    <row r="17" spans="2:10" x14ac:dyDescent="0.25">
      <c r="B17" s="7" t="s">
        <v>186</v>
      </c>
      <c r="C17" s="7">
        <v>0</v>
      </c>
      <c r="D17" s="7">
        <v>1</v>
      </c>
      <c r="E17" s="7">
        <v>1</v>
      </c>
      <c r="F17" s="7">
        <v>0</v>
      </c>
    </row>
    <row r="18" spans="2:10" x14ac:dyDescent="0.25">
      <c r="B18" s="7" t="s">
        <v>187</v>
      </c>
      <c r="C18" s="7">
        <v>1</v>
      </c>
      <c r="D18" s="7">
        <v>2</v>
      </c>
      <c r="E18" s="7">
        <v>0</v>
      </c>
      <c r="F18" s="7">
        <v>1</v>
      </c>
    </row>
    <row r="19" spans="2:10" x14ac:dyDescent="0.25">
      <c r="B19" s="7" t="s">
        <v>186</v>
      </c>
      <c r="C19" s="7">
        <v>0</v>
      </c>
      <c r="D19" s="7">
        <v>1</v>
      </c>
      <c r="E19" s="7">
        <v>1</v>
      </c>
      <c r="F19" s="7">
        <v>0</v>
      </c>
    </row>
    <row r="20" spans="2:10" x14ac:dyDescent="0.25">
      <c r="B20" s="7" t="s">
        <v>187</v>
      </c>
      <c r="C20" s="7">
        <v>1</v>
      </c>
      <c r="D20" s="7">
        <v>2</v>
      </c>
      <c r="E20" s="7">
        <v>0</v>
      </c>
      <c r="F20" s="7">
        <v>1</v>
      </c>
    </row>
    <row r="21" spans="2:10" x14ac:dyDescent="0.25">
      <c r="I21" t="s">
        <v>208</v>
      </c>
    </row>
    <row r="22" spans="2:10" x14ac:dyDescent="0.25">
      <c r="B22" s="6" t="s">
        <v>70</v>
      </c>
      <c r="C22" s="30" t="s">
        <v>195</v>
      </c>
      <c r="D22" s="30" t="s">
        <v>196</v>
      </c>
      <c r="E22" s="30" t="s">
        <v>197</v>
      </c>
      <c r="F22" s="30" t="s">
        <v>198</v>
      </c>
      <c r="I22" s="30" t="s">
        <v>202</v>
      </c>
      <c r="J22" s="4"/>
    </row>
    <row r="23" spans="2:10" x14ac:dyDescent="0.25">
      <c r="B23" s="7" t="s">
        <v>71</v>
      </c>
      <c r="C23" s="29">
        <v>1</v>
      </c>
      <c r="D23" s="7">
        <v>0</v>
      </c>
      <c r="E23" s="7">
        <v>0</v>
      </c>
      <c r="F23" s="7">
        <v>0</v>
      </c>
      <c r="I23" s="4" t="s">
        <v>203</v>
      </c>
      <c r="J23" s="4">
        <v>1</v>
      </c>
    </row>
    <row r="24" spans="2:10" x14ac:dyDescent="0.25">
      <c r="B24" s="7" t="s">
        <v>71</v>
      </c>
      <c r="C24" s="29">
        <v>1</v>
      </c>
      <c r="D24" s="7">
        <v>0</v>
      </c>
      <c r="E24" s="7">
        <v>0</v>
      </c>
      <c r="F24" s="7">
        <v>0</v>
      </c>
      <c r="I24" s="4" t="s">
        <v>203</v>
      </c>
      <c r="J24" s="4">
        <v>1</v>
      </c>
    </row>
    <row r="25" spans="2:10" x14ac:dyDescent="0.25">
      <c r="B25" s="7" t="s">
        <v>72</v>
      </c>
      <c r="C25" s="29">
        <v>0</v>
      </c>
      <c r="D25" s="7">
        <v>1</v>
      </c>
      <c r="E25" s="7">
        <v>0</v>
      </c>
      <c r="F25" s="7">
        <v>0</v>
      </c>
      <c r="I25" s="4" t="s">
        <v>204</v>
      </c>
      <c r="J25" s="4">
        <v>2</v>
      </c>
    </row>
    <row r="26" spans="2:10" x14ac:dyDescent="0.25">
      <c r="B26" s="7" t="s">
        <v>72</v>
      </c>
      <c r="C26" s="29">
        <v>0</v>
      </c>
      <c r="D26" s="7">
        <v>1</v>
      </c>
      <c r="E26" s="7">
        <v>0</v>
      </c>
      <c r="F26" s="7">
        <v>0</v>
      </c>
      <c r="I26" s="4" t="s">
        <v>205</v>
      </c>
      <c r="J26" s="4">
        <v>3</v>
      </c>
    </row>
    <row r="27" spans="2:10" x14ac:dyDescent="0.25">
      <c r="B27" s="7" t="s">
        <v>73</v>
      </c>
      <c r="C27" s="29">
        <v>0</v>
      </c>
      <c r="D27" s="7">
        <v>0</v>
      </c>
      <c r="E27" s="7">
        <v>1</v>
      </c>
      <c r="F27" s="7">
        <v>0</v>
      </c>
      <c r="I27" s="4" t="s">
        <v>206</v>
      </c>
      <c r="J27" s="4">
        <v>4</v>
      </c>
    </row>
    <row r="28" spans="2:10" x14ac:dyDescent="0.25">
      <c r="B28" s="7" t="s">
        <v>74</v>
      </c>
      <c r="C28" s="29">
        <v>0</v>
      </c>
      <c r="D28" s="7">
        <v>0</v>
      </c>
      <c r="E28" s="7">
        <v>0</v>
      </c>
      <c r="F28" s="7">
        <v>1</v>
      </c>
      <c r="I28" s="4" t="s">
        <v>207</v>
      </c>
      <c r="J28" s="4">
        <v>5</v>
      </c>
    </row>
    <row r="29" spans="2:10" x14ac:dyDescent="0.25">
      <c r="B29" s="7" t="s">
        <v>72</v>
      </c>
      <c r="C29" s="29">
        <v>0</v>
      </c>
      <c r="D29" s="7">
        <v>1</v>
      </c>
      <c r="E29" s="7">
        <v>0</v>
      </c>
      <c r="F29" s="7">
        <v>0</v>
      </c>
      <c r="I29" s="4" t="s">
        <v>204</v>
      </c>
      <c r="J29" s="4">
        <v>2</v>
      </c>
    </row>
    <row r="32" spans="2:10" x14ac:dyDescent="0.25">
      <c r="B32" s="32" t="s">
        <v>209</v>
      </c>
    </row>
    <row r="34" spans="2:9" x14ac:dyDescent="0.25">
      <c r="B34" t="s">
        <v>210</v>
      </c>
      <c r="I34" t="s">
        <v>239</v>
      </c>
    </row>
    <row r="35" spans="2:9" x14ac:dyDescent="0.25">
      <c r="B35" t="s">
        <v>211</v>
      </c>
      <c r="I35" t="s">
        <v>237</v>
      </c>
    </row>
    <row r="36" spans="2:9" x14ac:dyDescent="0.25">
      <c r="B36" t="s">
        <v>212</v>
      </c>
      <c r="I36" t="s">
        <v>238</v>
      </c>
    </row>
    <row r="37" spans="2:9" x14ac:dyDescent="0.25">
      <c r="B37" t="s">
        <v>213</v>
      </c>
    </row>
    <row r="38" spans="2:9" x14ac:dyDescent="0.25">
      <c r="B38" t="s">
        <v>214</v>
      </c>
      <c r="I38" t="s">
        <v>240</v>
      </c>
    </row>
    <row r="39" spans="2:9" x14ac:dyDescent="0.25">
      <c r="B39" t="s">
        <v>215</v>
      </c>
      <c r="E39" t="s">
        <v>242</v>
      </c>
    </row>
    <row r="40" spans="2:9" x14ac:dyDescent="0.25">
      <c r="B40" t="s">
        <v>216</v>
      </c>
      <c r="I40" t="s">
        <v>241</v>
      </c>
    </row>
    <row r="41" spans="2:9" x14ac:dyDescent="0.25">
      <c r="C41" t="s">
        <v>218</v>
      </c>
    </row>
    <row r="42" spans="2:9" x14ac:dyDescent="0.25">
      <c r="C42" t="s">
        <v>217</v>
      </c>
    </row>
    <row r="43" spans="2:9" x14ac:dyDescent="0.25">
      <c r="B43" t="s">
        <v>220</v>
      </c>
      <c r="F43" t="s">
        <v>229</v>
      </c>
    </row>
    <row r="44" spans="2:9" x14ac:dyDescent="0.25">
      <c r="B44" t="s">
        <v>219</v>
      </c>
      <c r="I44" t="s">
        <v>243</v>
      </c>
    </row>
    <row r="45" spans="2:9" x14ac:dyDescent="0.25">
      <c r="B45" t="s">
        <v>221</v>
      </c>
      <c r="F45" t="s">
        <v>227</v>
      </c>
    </row>
    <row r="46" spans="2:9" x14ac:dyDescent="0.25">
      <c r="B46" t="s">
        <v>222</v>
      </c>
    </row>
    <row r="47" spans="2:9" x14ac:dyDescent="0.25">
      <c r="B47" t="s">
        <v>223</v>
      </c>
      <c r="F47" t="s">
        <v>226</v>
      </c>
    </row>
    <row r="48" spans="2:9" x14ac:dyDescent="0.25">
      <c r="B48" t="s">
        <v>224</v>
      </c>
      <c r="F48" t="s">
        <v>228</v>
      </c>
    </row>
    <row r="49" spans="2:11" x14ac:dyDescent="0.25">
      <c r="B49" t="s">
        <v>225</v>
      </c>
    </row>
    <row r="52" spans="2:11" x14ac:dyDescent="0.25">
      <c r="B52" s="1" t="s">
        <v>230</v>
      </c>
    </row>
    <row r="53" spans="2:11" x14ac:dyDescent="0.25">
      <c r="B53" t="s">
        <v>231</v>
      </c>
    </row>
    <row r="54" spans="2:11" x14ac:dyDescent="0.25">
      <c r="B54" t="s">
        <v>232</v>
      </c>
    </row>
    <row r="55" spans="2:11" x14ac:dyDescent="0.25">
      <c r="B55" t="s">
        <v>233</v>
      </c>
      <c r="K55" t="s">
        <v>234</v>
      </c>
    </row>
    <row r="57" spans="2:11" x14ac:dyDescent="0.25">
      <c r="B57" s="1" t="s">
        <v>235</v>
      </c>
    </row>
    <row r="58" spans="2:11" x14ac:dyDescent="0.25">
      <c r="B58" t="s">
        <v>236</v>
      </c>
    </row>
    <row r="60" spans="2:11" x14ac:dyDescent="0.25">
      <c r="B60">
        <v>1</v>
      </c>
      <c r="C60">
        <v>0</v>
      </c>
    </row>
    <row r="61" spans="2:11" x14ac:dyDescent="0.25">
      <c r="B61">
        <v>10</v>
      </c>
      <c r="C61">
        <v>1</v>
      </c>
    </row>
    <row r="62" spans="2:11" x14ac:dyDescent="0.25">
      <c r="B62">
        <v>100</v>
      </c>
      <c r="C62">
        <v>2</v>
      </c>
    </row>
    <row r="63" spans="2:11" x14ac:dyDescent="0.25">
      <c r="B63">
        <v>10000</v>
      </c>
      <c r="C63">
        <v>4</v>
      </c>
    </row>
    <row r="64" spans="2:11" x14ac:dyDescent="0.25">
      <c r="B64">
        <v>100000</v>
      </c>
      <c r="C64">
        <v>5</v>
      </c>
    </row>
    <row r="67" spans="2:3" x14ac:dyDescent="0.25">
      <c r="B67" s="1" t="s">
        <v>244</v>
      </c>
    </row>
    <row r="68" spans="2:3" x14ac:dyDescent="0.25">
      <c r="C68" t="s">
        <v>245</v>
      </c>
    </row>
    <row r="69" spans="2:3" x14ac:dyDescent="0.25">
      <c r="C69" t="s">
        <v>246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8287-0795-49E8-B351-90A268BF9CEB}">
  <dimension ref="B2:H23"/>
  <sheetViews>
    <sheetView zoomScale="130" zoomScaleNormal="130" workbookViewId="0">
      <selection activeCell="H25" sqref="H25"/>
    </sheetView>
  </sheetViews>
  <sheetFormatPr defaultRowHeight="15" x14ac:dyDescent="0.25"/>
  <cols>
    <col min="4" max="4" width="13.42578125" customWidth="1"/>
    <col min="6" max="6" width="11.5703125" customWidth="1"/>
  </cols>
  <sheetData>
    <row r="2" spans="2:8" x14ac:dyDescent="0.25">
      <c r="B2" s="1" t="s">
        <v>247</v>
      </c>
    </row>
    <row r="4" spans="2:8" x14ac:dyDescent="0.25">
      <c r="B4" t="s">
        <v>249</v>
      </c>
    </row>
    <row r="5" spans="2:8" x14ac:dyDescent="0.25">
      <c r="C5" t="s">
        <v>250</v>
      </c>
    </row>
    <row r="6" spans="2:8" x14ac:dyDescent="0.25">
      <c r="B6" t="s">
        <v>248</v>
      </c>
    </row>
    <row r="7" spans="2:8" x14ac:dyDescent="0.25">
      <c r="C7" t="s">
        <v>251</v>
      </c>
    </row>
    <row r="9" spans="2:8" x14ac:dyDescent="0.25">
      <c r="B9" s="1" t="s">
        <v>145</v>
      </c>
      <c r="C9" s="1"/>
      <c r="D9" s="1"/>
    </row>
    <row r="11" spans="2:8" x14ac:dyDescent="0.25">
      <c r="B11" s="5" t="s">
        <v>43</v>
      </c>
      <c r="C11" s="5" t="s">
        <v>122</v>
      </c>
      <c r="D11" s="5" t="s">
        <v>252</v>
      </c>
      <c r="F11" s="6" t="s">
        <v>252</v>
      </c>
      <c r="G11" s="6" t="s">
        <v>253</v>
      </c>
      <c r="H11" s="6" t="s">
        <v>254</v>
      </c>
    </row>
    <row r="12" spans="2:8" x14ac:dyDescent="0.25">
      <c r="B12" s="4"/>
      <c r="C12" s="4"/>
      <c r="D12" s="4"/>
      <c r="F12" s="7">
        <v>10</v>
      </c>
      <c r="G12" s="7"/>
      <c r="H12" s="7" t="s">
        <v>255</v>
      </c>
    </row>
    <row r="13" spans="2:8" x14ac:dyDescent="0.25">
      <c r="B13" s="4"/>
      <c r="C13" s="4"/>
      <c r="D13" s="4"/>
      <c r="F13" s="7">
        <v>9</v>
      </c>
      <c r="G13" s="7"/>
      <c r="H13" s="7"/>
    </row>
    <row r="14" spans="2:8" x14ac:dyDescent="0.25">
      <c r="B14" s="4"/>
      <c r="C14" s="4"/>
      <c r="D14" s="4"/>
      <c r="F14" s="7">
        <v>8</v>
      </c>
      <c r="G14" s="7"/>
      <c r="H14" s="7"/>
    </row>
    <row r="15" spans="2:8" x14ac:dyDescent="0.25">
      <c r="B15" s="4"/>
      <c r="C15" s="4"/>
      <c r="D15" s="4"/>
      <c r="F15" s="7">
        <v>7</v>
      </c>
      <c r="G15" s="7"/>
      <c r="H15" s="7"/>
    </row>
    <row r="16" spans="2:8" x14ac:dyDescent="0.25">
      <c r="B16" s="4"/>
      <c r="C16" s="4"/>
      <c r="D16" s="4"/>
      <c r="F16" s="7">
        <v>6</v>
      </c>
      <c r="G16" s="7"/>
      <c r="H16" s="7"/>
    </row>
    <row r="17" spans="2:8" x14ac:dyDescent="0.25">
      <c r="B17" s="4"/>
      <c r="C17" s="4"/>
      <c r="D17" s="4"/>
      <c r="F17" s="7">
        <v>5</v>
      </c>
      <c r="G17" s="7"/>
      <c r="H17" s="7"/>
    </row>
    <row r="18" spans="2:8" x14ac:dyDescent="0.25">
      <c r="B18" s="4"/>
      <c r="C18" s="4"/>
      <c r="D18" s="4"/>
      <c r="F18" s="7">
        <v>4</v>
      </c>
      <c r="G18" s="7"/>
      <c r="H18" s="7"/>
    </row>
    <row r="19" spans="2:8" x14ac:dyDescent="0.25">
      <c r="F19" s="7">
        <v>3</v>
      </c>
      <c r="G19" s="7"/>
      <c r="H19" s="7"/>
    </row>
    <row r="20" spans="2:8" x14ac:dyDescent="0.25">
      <c r="F20" s="7">
        <v>2</v>
      </c>
      <c r="G20" s="7"/>
      <c r="H20" s="7"/>
    </row>
    <row r="21" spans="2:8" x14ac:dyDescent="0.25">
      <c r="F21" s="7">
        <v>1</v>
      </c>
      <c r="G21" s="7"/>
      <c r="H21" s="7" t="s">
        <v>256</v>
      </c>
    </row>
    <row r="23" spans="2:8" x14ac:dyDescent="0.25">
      <c r="B23" t="s">
        <v>257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C282-D9EF-4B69-BCDE-C0647131ECB6}">
  <dimension ref="B2:AL48"/>
  <sheetViews>
    <sheetView topLeftCell="X15" zoomScale="130" zoomScaleNormal="130" workbookViewId="0">
      <selection activeCell="AA31" activeCellId="1" sqref="AA30 AA31"/>
    </sheetView>
  </sheetViews>
  <sheetFormatPr defaultRowHeight="15" x14ac:dyDescent="0.25"/>
  <cols>
    <col min="12" max="12" width="9.85546875" customWidth="1"/>
    <col min="13" max="13" width="10.28515625" customWidth="1"/>
    <col min="17" max="17" width="13.140625" customWidth="1"/>
    <col min="18" max="18" width="11.28515625" customWidth="1"/>
    <col min="19" max="19" width="15.28515625" customWidth="1"/>
    <col min="20" max="20" width="10.5703125" customWidth="1"/>
    <col min="21" max="21" width="10.85546875" customWidth="1"/>
  </cols>
  <sheetData>
    <row r="2" spans="2:19" x14ac:dyDescent="0.25">
      <c r="B2" s="1" t="s">
        <v>258</v>
      </c>
      <c r="L2" s="6" t="s">
        <v>337</v>
      </c>
      <c r="M2" s="6" t="s">
        <v>122</v>
      </c>
      <c r="N2" s="37"/>
      <c r="O2" s="1" t="s">
        <v>320</v>
      </c>
      <c r="R2" t="s">
        <v>321</v>
      </c>
      <c r="S2" s="25" t="s">
        <v>290</v>
      </c>
    </row>
    <row r="3" spans="2:19" x14ac:dyDescent="0.25">
      <c r="L3" s="7">
        <v>0</v>
      </c>
      <c r="M3" s="7">
        <v>0.23</v>
      </c>
      <c r="N3" s="33"/>
      <c r="O3" s="39">
        <v>9</v>
      </c>
      <c r="R3" t="s">
        <v>322</v>
      </c>
      <c r="S3" s="25" t="s">
        <v>290</v>
      </c>
    </row>
    <row r="4" spans="2:19" x14ac:dyDescent="0.25">
      <c r="B4" t="s">
        <v>344</v>
      </c>
      <c r="L4" s="7">
        <v>0</v>
      </c>
      <c r="M4" s="7">
        <v>0.52</v>
      </c>
      <c r="N4" s="33"/>
      <c r="R4" t="s">
        <v>323</v>
      </c>
      <c r="S4" s="25" t="s">
        <v>290</v>
      </c>
    </row>
    <row r="5" spans="2:19" x14ac:dyDescent="0.25">
      <c r="L5" s="7">
        <v>0</v>
      </c>
      <c r="M5" s="7">
        <v>0.42</v>
      </c>
      <c r="N5" s="33"/>
      <c r="O5" t="s">
        <v>331</v>
      </c>
      <c r="R5" t="s">
        <v>324</v>
      </c>
      <c r="S5" s="25" t="s">
        <v>290</v>
      </c>
    </row>
    <row r="6" spans="2:19" x14ac:dyDescent="0.25">
      <c r="L6" s="7">
        <v>1</v>
      </c>
      <c r="M6" s="7">
        <v>0.91</v>
      </c>
      <c r="N6" s="33"/>
      <c r="O6" t="s">
        <v>332</v>
      </c>
      <c r="R6" t="s">
        <v>325</v>
      </c>
      <c r="S6" s="25" t="s">
        <v>290</v>
      </c>
    </row>
    <row r="7" spans="2:19" x14ac:dyDescent="0.25">
      <c r="B7" t="s">
        <v>259</v>
      </c>
      <c r="L7" s="7">
        <v>1</v>
      </c>
      <c r="M7" s="7">
        <v>0.55000000000000004</v>
      </c>
      <c r="N7" s="33"/>
      <c r="O7" t="s">
        <v>333</v>
      </c>
      <c r="R7" t="s">
        <v>326</v>
      </c>
      <c r="S7" s="25" t="s">
        <v>330</v>
      </c>
    </row>
    <row r="8" spans="2:19" x14ac:dyDescent="0.25">
      <c r="B8" t="s">
        <v>260</v>
      </c>
      <c r="L8" s="7">
        <v>1</v>
      </c>
      <c r="M8" s="7">
        <v>0.41</v>
      </c>
      <c r="N8" s="33"/>
      <c r="R8" t="s">
        <v>327</v>
      </c>
      <c r="S8" s="25" t="s">
        <v>290</v>
      </c>
    </row>
    <row r="9" spans="2:19" x14ac:dyDescent="0.25">
      <c r="R9" t="s">
        <v>328</v>
      </c>
      <c r="S9" s="25" t="s">
        <v>290</v>
      </c>
    </row>
    <row r="10" spans="2:19" x14ac:dyDescent="0.25">
      <c r="B10" t="s">
        <v>267</v>
      </c>
      <c r="R10" t="s">
        <v>329</v>
      </c>
      <c r="S10" s="25" t="s">
        <v>330</v>
      </c>
    </row>
    <row r="11" spans="2:19" x14ac:dyDescent="0.25">
      <c r="B11" t="s">
        <v>261</v>
      </c>
      <c r="L11" t="s">
        <v>335</v>
      </c>
      <c r="P11" s="25"/>
    </row>
    <row r="12" spans="2:19" x14ac:dyDescent="0.25">
      <c r="L12" s="1" t="s">
        <v>336</v>
      </c>
      <c r="O12" t="s">
        <v>334</v>
      </c>
    </row>
    <row r="13" spans="2:19" x14ac:dyDescent="0.25">
      <c r="B13" t="s">
        <v>262</v>
      </c>
      <c r="L13" s="38">
        <f>7 / 9</f>
        <v>0.77777777777777779</v>
      </c>
    </row>
    <row r="14" spans="2:19" x14ac:dyDescent="0.25">
      <c r="B14" t="s">
        <v>263</v>
      </c>
      <c r="L14" s="40"/>
    </row>
    <row r="15" spans="2:19" x14ac:dyDescent="0.25">
      <c r="L15" s="40" t="s">
        <v>338</v>
      </c>
      <c r="O15" s="1" t="s">
        <v>339</v>
      </c>
    </row>
    <row r="16" spans="2:19" x14ac:dyDescent="0.25">
      <c r="B16" t="s">
        <v>247</v>
      </c>
      <c r="L16" s="38">
        <f>2 / 9</f>
        <v>0.22222222222222221</v>
      </c>
      <c r="O16" s="39">
        <f>2 * L13 - 1</f>
        <v>0.55555555555555558</v>
      </c>
      <c r="P16" s="39">
        <f>L13 - L16</f>
        <v>0.55555555555555558</v>
      </c>
    </row>
    <row r="17" spans="2:38" x14ac:dyDescent="0.25">
      <c r="B17" t="s">
        <v>264</v>
      </c>
      <c r="H17" t="s">
        <v>250</v>
      </c>
    </row>
    <row r="18" spans="2:38" x14ac:dyDescent="0.25">
      <c r="B18" t="s">
        <v>265</v>
      </c>
      <c r="H18" t="s">
        <v>266</v>
      </c>
      <c r="L18" s="1" t="s">
        <v>283</v>
      </c>
    </row>
    <row r="20" spans="2:38" x14ac:dyDescent="0.25">
      <c r="B20" t="s">
        <v>268</v>
      </c>
      <c r="L20" t="s">
        <v>282</v>
      </c>
    </row>
    <row r="21" spans="2:38" x14ac:dyDescent="0.25">
      <c r="B21" t="s">
        <v>269</v>
      </c>
      <c r="H21" t="s">
        <v>270</v>
      </c>
      <c r="L21" t="s">
        <v>266</v>
      </c>
      <c r="T21" s="6" t="s">
        <v>43</v>
      </c>
      <c r="U21" s="6" t="s">
        <v>122</v>
      </c>
      <c r="V21" s="6" t="s">
        <v>123</v>
      </c>
      <c r="Y21" s="34" t="s">
        <v>294</v>
      </c>
      <c r="Z21" s="3"/>
    </row>
    <row r="22" spans="2:38" x14ac:dyDescent="0.25">
      <c r="H22" t="s">
        <v>271</v>
      </c>
      <c r="T22" s="7">
        <v>1</v>
      </c>
      <c r="U22" s="7">
        <v>1</v>
      </c>
      <c r="V22" s="7" t="s">
        <v>290</v>
      </c>
      <c r="Y22" s="7"/>
      <c r="Z22" s="7"/>
      <c r="AA22" s="119" t="s">
        <v>293</v>
      </c>
      <c r="AB22" s="119"/>
      <c r="AC22" s="7"/>
    </row>
    <row r="23" spans="2:38" x14ac:dyDescent="0.25">
      <c r="B23" t="s">
        <v>272</v>
      </c>
      <c r="H23" t="s">
        <v>285</v>
      </c>
      <c r="T23" s="7">
        <v>0</v>
      </c>
      <c r="U23" s="7">
        <v>1</v>
      </c>
      <c r="V23" s="7" t="s">
        <v>291</v>
      </c>
      <c r="Y23" s="7"/>
      <c r="Z23" s="7"/>
      <c r="AA23" s="31">
        <v>1</v>
      </c>
      <c r="AB23" s="31">
        <v>0</v>
      </c>
      <c r="AC23" s="7"/>
    </row>
    <row r="24" spans="2:38" x14ac:dyDescent="0.25">
      <c r="L24" t="s">
        <v>270</v>
      </c>
      <c r="T24" s="7">
        <v>1</v>
      </c>
      <c r="U24" s="7">
        <v>1</v>
      </c>
      <c r="V24" s="7" t="s">
        <v>290</v>
      </c>
      <c r="Y24" s="11" t="s">
        <v>292</v>
      </c>
      <c r="Z24" s="31">
        <v>1</v>
      </c>
      <c r="AA24" s="35">
        <v>4</v>
      </c>
      <c r="AB24" s="36">
        <v>2</v>
      </c>
      <c r="AC24" s="7">
        <v>6</v>
      </c>
    </row>
    <row r="25" spans="2:38" x14ac:dyDescent="0.25">
      <c r="B25" t="s">
        <v>273</v>
      </c>
      <c r="H25" t="s">
        <v>274</v>
      </c>
      <c r="L25" t="s">
        <v>284</v>
      </c>
      <c r="T25" s="7">
        <v>1</v>
      </c>
      <c r="U25" s="7">
        <v>1</v>
      </c>
      <c r="V25" s="7" t="s">
        <v>290</v>
      </c>
      <c r="Y25" s="11"/>
      <c r="Z25" s="31">
        <v>0</v>
      </c>
      <c r="AA25" s="36">
        <v>1</v>
      </c>
      <c r="AB25" s="35">
        <v>2</v>
      </c>
      <c r="AC25" s="7">
        <v>3</v>
      </c>
      <c r="AJ25" t="s">
        <v>311</v>
      </c>
    </row>
    <row r="26" spans="2:38" x14ac:dyDescent="0.25">
      <c r="B26" t="s">
        <v>288</v>
      </c>
      <c r="L26" t="s">
        <v>286</v>
      </c>
      <c r="T26" s="7">
        <v>1</v>
      </c>
      <c r="U26" s="7">
        <v>1</v>
      </c>
      <c r="V26" s="7" t="s">
        <v>290</v>
      </c>
      <c r="Y26" s="7"/>
      <c r="Z26" s="7"/>
      <c r="AA26" s="7">
        <v>5</v>
      </c>
      <c r="AB26" s="7">
        <v>4</v>
      </c>
      <c r="AC26" s="7"/>
    </row>
    <row r="27" spans="2:38" x14ac:dyDescent="0.25">
      <c r="T27" s="7">
        <v>1</v>
      </c>
      <c r="U27" s="7">
        <v>0</v>
      </c>
      <c r="V27" s="7" t="s">
        <v>291</v>
      </c>
      <c r="AE27" t="s">
        <v>312</v>
      </c>
      <c r="AJ27" t="s">
        <v>302</v>
      </c>
      <c r="AL27" s="114" t="s">
        <v>308</v>
      </c>
    </row>
    <row r="28" spans="2:38" x14ac:dyDescent="0.25">
      <c r="B28" t="s">
        <v>275</v>
      </c>
      <c r="H28" t="s">
        <v>276</v>
      </c>
      <c r="L28" t="s">
        <v>274</v>
      </c>
      <c r="N28" t="s">
        <v>319</v>
      </c>
      <c r="T28" s="7">
        <v>0</v>
      </c>
      <c r="U28" s="7">
        <v>0</v>
      </c>
      <c r="V28" s="7" t="s">
        <v>290</v>
      </c>
      <c r="Y28" s="7"/>
      <c r="Z28" s="7"/>
      <c r="AA28" s="119" t="s">
        <v>293</v>
      </c>
      <c r="AB28" s="119"/>
      <c r="AC28" s="7"/>
      <c r="AE28" t="s">
        <v>310</v>
      </c>
      <c r="AJ28" t="s">
        <v>305</v>
      </c>
      <c r="AL28" s="114"/>
    </row>
    <row r="29" spans="2:38" x14ac:dyDescent="0.25">
      <c r="H29" t="s">
        <v>277</v>
      </c>
      <c r="L29" t="s">
        <v>289</v>
      </c>
      <c r="T29" s="7">
        <v>0</v>
      </c>
      <c r="U29" s="7">
        <v>0</v>
      </c>
      <c r="V29" s="7" t="s">
        <v>290</v>
      </c>
      <c r="Y29" s="7"/>
      <c r="Z29" s="7"/>
      <c r="AA29" s="31">
        <v>1</v>
      </c>
      <c r="AB29" s="31">
        <v>0</v>
      </c>
      <c r="AC29" s="31" t="s">
        <v>301</v>
      </c>
      <c r="AJ29" t="s">
        <v>307</v>
      </c>
      <c r="AL29" s="114"/>
    </row>
    <row r="30" spans="2:38" x14ac:dyDescent="0.25">
      <c r="H30" t="s">
        <v>278</v>
      </c>
      <c r="T30" s="7">
        <v>1</v>
      </c>
      <c r="U30" s="7">
        <v>0</v>
      </c>
      <c r="V30" s="7" t="s">
        <v>291</v>
      </c>
      <c r="Y30" s="11" t="s">
        <v>292</v>
      </c>
      <c r="Z30" s="31">
        <v>1</v>
      </c>
      <c r="AA30" s="35" t="s">
        <v>295</v>
      </c>
      <c r="AB30" s="36" t="s">
        <v>298</v>
      </c>
      <c r="AC30" s="7" t="s">
        <v>299</v>
      </c>
      <c r="AE30" t="s">
        <v>303</v>
      </c>
    </row>
    <row r="31" spans="2:38" x14ac:dyDescent="0.25">
      <c r="H31" t="s">
        <v>279</v>
      </c>
      <c r="L31" t="s">
        <v>314</v>
      </c>
      <c r="Y31" s="11"/>
      <c r="Z31" s="31">
        <v>0</v>
      </c>
      <c r="AA31" s="36" t="s">
        <v>297</v>
      </c>
      <c r="AB31" s="35" t="s">
        <v>296</v>
      </c>
      <c r="AC31" s="7" t="s">
        <v>300</v>
      </c>
      <c r="AE31" t="s">
        <v>304</v>
      </c>
    </row>
    <row r="32" spans="2:38" ht="15.75" thickBot="1" x14ac:dyDescent="0.3">
      <c r="L32" t="s">
        <v>315</v>
      </c>
      <c r="AE32" t="s">
        <v>306</v>
      </c>
    </row>
    <row r="33" spans="2:31" x14ac:dyDescent="0.25">
      <c r="B33" t="s">
        <v>280</v>
      </c>
      <c r="Q33" s="41"/>
      <c r="R33" s="42"/>
      <c r="S33" s="42"/>
      <c r="T33" s="42"/>
      <c r="U33" s="43"/>
      <c r="AA33" s="115" t="s">
        <v>309</v>
      </c>
      <c r="AB33" s="115"/>
    </row>
    <row r="34" spans="2:31" x14ac:dyDescent="0.25">
      <c r="B34" t="s">
        <v>281</v>
      </c>
      <c r="Q34" s="116" t="s">
        <v>340</v>
      </c>
      <c r="R34" s="117"/>
      <c r="S34" s="45"/>
      <c r="T34" s="117" t="s">
        <v>341</v>
      </c>
      <c r="U34" s="118"/>
      <c r="AE34" t="s">
        <v>313</v>
      </c>
    </row>
    <row r="35" spans="2:31" x14ac:dyDescent="0.25">
      <c r="Q35" s="44"/>
      <c r="R35" s="45"/>
      <c r="S35" s="45"/>
      <c r="T35" s="45"/>
      <c r="U35" s="46"/>
    </row>
    <row r="36" spans="2:31" x14ac:dyDescent="0.25">
      <c r="L36" t="s">
        <v>280</v>
      </c>
      <c r="Q36" s="50" t="s">
        <v>274</v>
      </c>
      <c r="R36" s="45"/>
      <c r="S36" s="45"/>
      <c r="T36" s="51" t="s">
        <v>274</v>
      </c>
      <c r="U36" s="46"/>
      <c r="Y36" s="7"/>
      <c r="Z36" s="7"/>
      <c r="AA36" s="119" t="s">
        <v>293</v>
      </c>
      <c r="AB36" s="119"/>
    </row>
    <row r="37" spans="2:31" x14ac:dyDescent="0.25">
      <c r="L37" t="s">
        <v>316</v>
      </c>
      <c r="Q37" s="44" t="s">
        <v>287</v>
      </c>
      <c r="R37" s="45"/>
      <c r="S37" s="45"/>
      <c r="T37" s="45" t="s">
        <v>343</v>
      </c>
      <c r="U37" s="46"/>
      <c r="Y37" s="7"/>
      <c r="Z37" s="7"/>
      <c r="AA37" s="31">
        <v>0</v>
      </c>
      <c r="AB37" s="31">
        <v>1</v>
      </c>
    </row>
    <row r="38" spans="2:31" x14ac:dyDescent="0.25">
      <c r="L38" t="s">
        <v>317</v>
      </c>
      <c r="Q38" s="44"/>
      <c r="R38" s="45"/>
      <c r="S38" s="45"/>
      <c r="T38" s="51" t="s">
        <v>342</v>
      </c>
      <c r="U38" s="46"/>
      <c r="Y38" s="52" t="s">
        <v>292</v>
      </c>
      <c r="Z38" s="31">
        <v>0</v>
      </c>
      <c r="AA38" s="35" t="s">
        <v>296</v>
      </c>
      <c r="AB38" s="36" t="s">
        <v>297</v>
      </c>
    </row>
    <row r="39" spans="2:31" x14ac:dyDescent="0.25">
      <c r="L39" t="s">
        <v>318</v>
      </c>
      <c r="Q39" s="44"/>
      <c r="R39" s="45"/>
      <c r="S39" s="45"/>
      <c r="T39" s="45" t="s">
        <v>287</v>
      </c>
      <c r="U39" s="46"/>
      <c r="Y39" s="52"/>
      <c r="Z39" s="31">
        <v>1</v>
      </c>
      <c r="AA39" s="36" t="s">
        <v>298</v>
      </c>
      <c r="AB39" s="35" t="s">
        <v>295</v>
      </c>
    </row>
    <row r="40" spans="2:31" ht="15.75" thickBot="1" x14ac:dyDescent="0.3">
      <c r="Q40" s="47"/>
      <c r="R40" s="48"/>
      <c r="S40" s="48"/>
      <c r="T40" s="48"/>
      <c r="U40" s="49"/>
    </row>
    <row r="42" spans="2:31" ht="30" x14ac:dyDescent="0.25">
      <c r="Q42" s="16" t="s">
        <v>337</v>
      </c>
      <c r="R42" s="16" t="s">
        <v>345</v>
      </c>
      <c r="S42" s="16" t="s">
        <v>346</v>
      </c>
      <c r="T42" s="16" t="s">
        <v>347</v>
      </c>
    </row>
    <row r="43" spans="2:31" x14ac:dyDescent="0.25">
      <c r="Q43" s="7">
        <v>0</v>
      </c>
      <c r="R43" s="7">
        <v>0.23</v>
      </c>
      <c r="S43" s="7">
        <v>0.23</v>
      </c>
      <c r="T43" s="7">
        <v>0</v>
      </c>
    </row>
    <row r="44" spans="2:31" x14ac:dyDescent="0.25">
      <c r="Q44" s="7">
        <v>0</v>
      </c>
      <c r="R44" s="7">
        <v>0.52</v>
      </c>
      <c r="S44" s="7">
        <v>0.52</v>
      </c>
      <c r="T44" s="7">
        <v>1</v>
      </c>
    </row>
    <row r="45" spans="2:31" x14ac:dyDescent="0.25">
      <c r="Q45" s="7">
        <v>0</v>
      </c>
      <c r="R45" s="7">
        <v>0.42</v>
      </c>
      <c r="S45" s="7">
        <v>0.42</v>
      </c>
      <c r="T45" s="7">
        <v>0</v>
      </c>
    </row>
    <row r="46" spans="2:31" x14ac:dyDescent="0.25">
      <c r="Q46" s="7">
        <v>1</v>
      </c>
      <c r="R46" s="7">
        <v>0.91</v>
      </c>
      <c r="S46" s="7">
        <v>0.91</v>
      </c>
      <c r="T46" s="7">
        <v>1</v>
      </c>
    </row>
    <row r="47" spans="2:31" x14ac:dyDescent="0.25">
      <c r="Q47" s="7">
        <v>1</v>
      </c>
      <c r="R47" s="7">
        <v>0.55000000000000004</v>
      </c>
      <c r="S47" s="7">
        <v>0.55000000000000004</v>
      </c>
      <c r="T47" s="7">
        <v>1</v>
      </c>
    </row>
    <row r="48" spans="2:31" x14ac:dyDescent="0.25">
      <c r="Q48" s="7">
        <v>1</v>
      </c>
      <c r="R48" s="7">
        <v>0.41</v>
      </c>
      <c r="S48" s="7">
        <v>0.41</v>
      </c>
      <c r="T48" s="7">
        <v>0</v>
      </c>
    </row>
  </sheetData>
  <mergeCells count="7">
    <mergeCell ref="AA22:AB22"/>
    <mergeCell ref="AA28:AB28"/>
    <mergeCell ref="AL27:AL29"/>
    <mergeCell ref="AA33:AB33"/>
    <mergeCell ref="Q34:R34"/>
    <mergeCell ref="T34:U34"/>
    <mergeCell ref="AA36:AB36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EEF0-A46D-4B72-A06C-C51716038AC1}">
  <dimension ref="B2:Q86"/>
  <sheetViews>
    <sheetView zoomScale="130" zoomScaleNormal="130" workbookViewId="0">
      <selection activeCell="H12" sqref="H12"/>
    </sheetView>
  </sheetViews>
  <sheetFormatPr defaultRowHeight="15" x14ac:dyDescent="0.25"/>
  <cols>
    <col min="3" max="3" width="10.85546875" customWidth="1"/>
    <col min="8" max="8" width="10.85546875" customWidth="1"/>
    <col min="10" max="10" width="11.28515625" customWidth="1"/>
    <col min="16" max="16" width="11.7109375" customWidth="1"/>
    <col min="17" max="17" width="11" customWidth="1"/>
  </cols>
  <sheetData>
    <row r="2" spans="2:7" x14ac:dyDescent="0.25">
      <c r="B2" s="2" t="s">
        <v>348</v>
      </c>
      <c r="C2" s="3"/>
      <c r="D2" s="3"/>
      <c r="E2" s="3"/>
      <c r="F2" s="3"/>
      <c r="G2" s="3"/>
    </row>
    <row r="4" spans="2:7" x14ac:dyDescent="0.25">
      <c r="B4" s="1" t="s">
        <v>359</v>
      </c>
    </row>
    <row r="5" spans="2:7" x14ac:dyDescent="0.25">
      <c r="B5" t="s">
        <v>360</v>
      </c>
      <c r="D5" t="s">
        <v>361</v>
      </c>
    </row>
    <row r="6" spans="2:7" x14ac:dyDescent="0.25">
      <c r="B6" t="s">
        <v>265</v>
      </c>
      <c r="D6" t="s">
        <v>362</v>
      </c>
    </row>
    <row r="8" spans="2:7" x14ac:dyDescent="0.25">
      <c r="B8" s="1" t="s">
        <v>363</v>
      </c>
    </row>
    <row r="9" spans="2:7" x14ac:dyDescent="0.25">
      <c r="B9" t="s">
        <v>364</v>
      </c>
    </row>
    <row r="11" spans="2:7" x14ac:dyDescent="0.25">
      <c r="B11" s="1" t="s">
        <v>355</v>
      </c>
    </row>
    <row r="12" spans="2:7" x14ac:dyDescent="0.25">
      <c r="B12" t="s">
        <v>335</v>
      </c>
      <c r="D12" t="s">
        <v>351</v>
      </c>
      <c r="G12" t="s">
        <v>378</v>
      </c>
    </row>
    <row r="13" spans="2:7" x14ac:dyDescent="0.25">
      <c r="B13" t="s">
        <v>349</v>
      </c>
      <c r="D13" t="s">
        <v>350</v>
      </c>
      <c r="G13" t="s">
        <v>379</v>
      </c>
    </row>
    <row r="15" spans="2:7" x14ac:dyDescent="0.25">
      <c r="B15" s="1" t="s">
        <v>357</v>
      </c>
    </row>
    <row r="16" spans="2:7" x14ac:dyDescent="0.25">
      <c r="B16" s="23" t="s">
        <v>390</v>
      </c>
    </row>
    <row r="17" spans="2:10" x14ac:dyDescent="0.25">
      <c r="B17" t="s">
        <v>358</v>
      </c>
    </row>
    <row r="19" spans="2:10" x14ac:dyDescent="0.25">
      <c r="B19" s="1" t="s">
        <v>356</v>
      </c>
    </row>
    <row r="20" spans="2:10" x14ac:dyDescent="0.25">
      <c r="B20" t="s">
        <v>315</v>
      </c>
    </row>
    <row r="21" spans="2:10" x14ac:dyDescent="0.25">
      <c r="B21" t="s">
        <v>352</v>
      </c>
      <c r="D21" t="s">
        <v>353</v>
      </c>
    </row>
    <row r="22" spans="2:10" x14ac:dyDescent="0.25">
      <c r="D22" t="s">
        <v>354</v>
      </c>
    </row>
    <row r="25" spans="2:10" x14ac:dyDescent="0.25">
      <c r="C25" s="1" t="s">
        <v>365</v>
      </c>
      <c r="D25" s="1"/>
      <c r="E25" s="1" t="s">
        <v>366</v>
      </c>
      <c r="F25" s="1"/>
      <c r="G25" s="1" t="s">
        <v>367</v>
      </c>
      <c r="H25" s="1"/>
      <c r="I25" s="1" t="s">
        <v>377</v>
      </c>
    </row>
    <row r="26" spans="2:10" x14ac:dyDescent="0.25">
      <c r="B26" t="s">
        <v>368</v>
      </c>
      <c r="C26">
        <v>1001</v>
      </c>
      <c r="E26" t="s">
        <v>369</v>
      </c>
      <c r="G26" t="s">
        <v>374</v>
      </c>
      <c r="I26" s="54">
        <f>5 / 3.5</f>
        <v>1.4285714285714286</v>
      </c>
    </row>
    <row r="27" spans="2:10" x14ac:dyDescent="0.25">
      <c r="B27" t="s">
        <v>370</v>
      </c>
      <c r="C27">
        <v>1002</v>
      </c>
      <c r="E27" t="s">
        <v>372</v>
      </c>
      <c r="G27" t="s">
        <v>376</v>
      </c>
      <c r="I27" s="54">
        <f>30/10</f>
        <v>3</v>
      </c>
    </row>
    <row r="28" spans="2:10" x14ac:dyDescent="0.25">
      <c r="B28" t="s">
        <v>371</v>
      </c>
      <c r="C28">
        <v>1003</v>
      </c>
      <c r="E28" t="s">
        <v>373</v>
      </c>
      <c r="G28" t="s">
        <v>375</v>
      </c>
      <c r="I28" s="54">
        <f>45 / 30</f>
        <v>1.5</v>
      </c>
    </row>
    <row r="31" spans="2:10" x14ac:dyDescent="0.25">
      <c r="B31" s="7"/>
      <c r="C31" s="7"/>
      <c r="D31" s="119" t="s">
        <v>293</v>
      </c>
      <c r="E31" s="119"/>
      <c r="F31" s="7"/>
      <c r="H31" t="s">
        <v>385</v>
      </c>
      <c r="J31" s="24">
        <f>J33 + J35</f>
        <v>1.5952380952380953</v>
      </c>
    </row>
    <row r="32" spans="2:10" x14ac:dyDescent="0.25">
      <c r="B32" s="7"/>
      <c r="C32" s="31" t="s">
        <v>380</v>
      </c>
      <c r="D32" s="31">
        <v>1</v>
      </c>
      <c r="E32" s="31">
        <v>0</v>
      </c>
      <c r="F32" s="7"/>
    </row>
    <row r="33" spans="2:10" x14ac:dyDescent="0.25">
      <c r="B33" s="123" t="s">
        <v>292</v>
      </c>
      <c r="C33" s="31">
        <v>1</v>
      </c>
      <c r="D33" s="55">
        <v>200</v>
      </c>
      <c r="E33" s="55">
        <v>100</v>
      </c>
      <c r="F33" s="7">
        <v>300</v>
      </c>
      <c r="H33" t="s">
        <v>381</v>
      </c>
      <c r="J33" s="24">
        <f>D33 / F33</f>
        <v>0.66666666666666663</v>
      </c>
    </row>
    <row r="34" spans="2:10" x14ac:dyDescent="0.25">
      <c r="B34" s="124"/>
      <c r="C34" s="31">
        <v>0</v>
      </c>
      <c r="D34" s="55">
        <v>50</v>
      </c>
      <c r="E34" s="55">
        <v>650</v>
      </c>
      <c r="F34" s="7">
        <v>700</v>
      </c>
      <c r="H34" t="s">
        <v>382</v>
      </c>
      <c r="J34" s="24">
        <f>D34 / F34</f>
        <v>7.1428571428571425E-2</v>
      </c>
    </row>
    <row r="35" spans="2:10" x14ac:dyDescent="0.25">
      <c r="B35" s="7"/>
      <c r="C35" s="7"/>
      <c r="D35" s="7">
        <v>250</v>
      </c>
      <c r="E35" s="7">
        <v>750</v>
      </c>
      <c r="F35" s="7">
        <v>1000</v>
      </c>
      <c r="H35" t="s">
        <v>383</v>
      </c>
      <c r="J35" s="24">
        <f>E34 / F34</f>
        <v>0.9285714285714286</v>
      </c>
    </row>
    <row r="36" spans="2:10" x14ac:dyDescent="0.25">
      <c r="H36" t="s">
        <v>384</v>
      </c>
      <c r="J36" s="24">
        <f>(D33 + E34 ) / F35</f>
        <v>0.85</v>
      </c>
    </row>
    <row r="39" spans="2:10" x14ac:dyDescent="0.25">
      <c r="B39" s="7"/>
      <c r="C39" s="7"/>
      <c r="D39" s="119" t="s">
        <v>293</v>
      </c>
      <c r="E39" s="119"/>
      <c r="F39" s="7"/>
      <c r="H39" t="s">
        <v>385</v>
      </c>
      <c r="J39" s="24">
        <f>J41 + J43</f>
        <v>1.638095238095238</v>
      </c>
    </row>
    <row r="40" spans="2:10" x14ac:dyDescent="0.25">
      <c r="B40" s="7"/>
      <c r="C40" s="31" t="s">
        <v>386</v>
      </c>
      <c r="D40" s="31">
        <v>1</v>
      </c>
      <c r="E40" s="31">
        <v>0</v>
      </c>
      <c r="F40" s="7"/>
    </row>
    <row r="41" spans="2:10" x14ac:dyDescent="0.25">
      <c r="B41" s="123" t="s">
        <v>292</v>
      </c>
      <c r="C41" s="31">
        <v>1</v>
      </c>
      <c r="D41" s="55">
        <v>230</v>
      </c>
      <c r="E41" s="55">
        <v>70</v>
      </c>
      <c r="F41" s="7">
        <v>300</v>
      </c>
      <c r="H41" t="s">
        <v>381</v>
      </c>
      <c r="J41" s="24">
        <f>D41 / F41</f>
        <v>0.76666666666666672</v>
      </c>
    </row>
    <row r="42" spans="2:10" x14ac:dyDescent="0.25">
      <c r="B42" s="124"/>
      <c r="C42" s="31">
        <v>0</v>
      </c>
      <c r="D42" s="55">
        <v>90</v>
      </c>
      <c r="E42" s="55">
        <v>610</v>
      </c>
      <c r="F42" s="7">
        <v>700</v>
      </c>
      <c r="H42" t="s">
        <v>382</v>
      </c>
      <c r="J42" s="24">
        <f>D42 / F42</f>
        <v>0.12857142857142856</v>
      </c>
    </row>
    <row r="43" spans="2:10" x14ac:dyDescent="0.25">
      <c r="B43" s="7"/>
      <c r="C43" s="7"/>
      <c r="D43" s="7">
        <v>320</v>
      </c>
      <c r="E43" s="7">
        <v>680</v>
      </c>
      <c r="F43" s="7">
        <v>1000</v>
      </c>
      <c r="H43" t="s">
        <v>383</v>
      </c>
      <c r="J43" s="24">
        <f>E42 / F42</f>
        <v>0.87142857142857144</v>
      </c>
    </row>
    <row r="44" spans="2:10" x14ac:dyDescent="0.25">
      <c r="H44" t="s">
        <v>384</v>
      </c>
      <c r="J44" s="24">
        <f>(D41 + E42 ) / F43</f>
        <v>0.84</v>
      </c>
    </row>
    <row r="46" spans="2:10" x14ac:dyDescent="0.25">
      <c r="B46" t="s">
        <v>301</v>
      </c>
      <c r="C46">
        <v>1000</v>
      </c>
    </row>
    <row r="47" spans="2:10" x14ac:dyDescent="0.25">
      <c r="B47" t="s">
        <v>387</v>
      </c>
      <c r="C47">
        <v>300</v>
      </c>
    </row>
    <row r="48" spans="2:10" x14ac:dyDescent="0.25">
      <c r="B48" t="s">
        <v>388</v>
      </c>
      <c r="C48">
        <v>700</v>
      </c>
    </row>
    <row r="50" spans="2:17" x14ac:dyDescent="0.25">
      <c r="B50" s="7"/>
      <c r="C50" s="7"/>
      <c r="D50" s="119" t="s">
        <v>293</v>
      </c>
      <c r="E50" s="119"/>
      <c r="F50" s="7"/>
      <c r="H50" t="s">
        <v>385</v>
      </c>
      <c r="J50" s="24">
        <f>J52 + J54</f>
        <v>1</v>
      </c>
    </row>
    <row r="51" spans="2:17" x14ac:dyDescent="0.25">
      <c r="B51" s="7"/>
      <c r="C51" s="31" t="s">
        <v>389</v>
      </c>
      <c r="D51" s="31">
        <v>1</v>
      </c>
      <c r="E51" s="31">
        <v>0</v>
      </c>
      <c r="F51" s="7"/>
    </row>
    <row r="52" spans="2:17" x14ac:dyDescent="0.25">
      <c r="B52" s="123" t="s">
        <v>292</v>
      </c>
      <c r="C52" s="31">
        <v>1</v>
      </c>
      <c r="D52" s="55">
        <v>0</v>
      </c>
      <c r="E52" s="55">
        <v>300</v>
      </c>
      <c r="F52" s="7">
        <v>300</v>
      </c>
      <c r="H52" t="s">
        <v>381</v>
      </c>
      <c r="J52" s="24">
        <f>D52 / F52</f>
        <v>0</v>
      </c>
    </row>
    <row r="53" spans="2:17" x14ac:dyDescent="0.25">
      <c r="B53" s="124"/>
      <c r="C53" s="31">
        <v>0</v>
      </c>
      <c r="D53" s="55">
        <v>0</v>
      </c>
      <c r="E53" s="55">
        <v>700</v>
      </c>
      <c r="F53" s="7">
        <v>700</v>
      </c>
      <c r="H53" t="s">
        <v>382</v>
      </c>
      <c r="J53" s="24">
        <f>D53 / F53</f>
        <v>0</v>
      </c>
    </row>
    <row r="54" spans="2:17" x14ac:dyDescent="0.25">
      <c r="B54" s="7"/>
      <c r="C54" s="7"/>
      <c r="D54" s="7">
        <v>0</v>
      </c>
      <c r="E54" s="7">
        <v>1000</v>
      </c>
      <c r="F54" s="7">
        <v>1000</v>
      </c>
      <c r="H54" t="s">
        <v>383</v>
      </c>
      <c r="J54" s="24">
        <f>E53 / F53</f>
        <v>1</v>
      </c>
    </row>
    <row r="55" spans="2:17" x14ac:dyDescent="0.25">
      <c r="H55" t="s">
        <v>384</v>
      </c>
      <c r="J55" s="24">
        <f>(D52 + E53 ) / F54</f>
        <v>0.7</v>
      </c>
    </row>
    <row r="56" spans="2:17" ht="15.75" thickBot="1" x14ac:dyDescent="0.3"/>
    <row r="57" spans="2:17" ht="15.75" thickBot="1" x14ac:dyDescent="0.3">
      <c r="B57" s="1" t="s">
        <v>228</v>
      </c>
      <c r="L57" s="33"/>
      <c r="M57" s="120" t="s">
        <v>418</v>
      </c>
      <c r="N57" s="121"/>
      <c r="O57" s="122"/>
      <c r="P57" s="120" t="s">
        <v>421</v>
      </c>
      <c r="Q57" s="122"/>
    </row>
    <row r="58" spans="2:17" ht="15.75" thickBot="1" x14ac:dyDescent="0.3">
      <c r="B58" t="s">
        <v>413</v>
      </c>
      <c r="H58" s="56" t="s">
        <v>43</v>
      </c>
      <c r="I58" s="56" t="s">
        <v>415</v>
      </c>
      <c r="J58" s="56" t="s">
        <v>416</v>
      </c>
      <c r="L58" s="57" t="s">
        <v>416</v>
      </c>
      <c r="M58" s="58" t="s">
        <v>387</v>
      </c>
      <c r="N58" s="59" t="s">
        <v>388</v>
      </c>
      <c r="O58" s="60" t="s">
        <v>417</v>
      </c>
      <c r="P58" s="58" t="s">
        <v>419</v>
      </c>
      <c r="Q58" s="60" t="s">
        <v>420</v>
      </c>
    </row>
    <row r="59" spans="2:17" x14ac:dyDescent="0.25">
      <c r="B59" t="s">
        <v>414</v>
      </c>
      <c r="H59" s="4"/>
      <c r="I59" s="4"/>
      <c r="J59" s="4"/>
      <c r="L59" s="61">
        <v>10</v>
      </c>
      <c r="M59" s="62"/>
      <c r="N59" s="63"/>
      <c r="O59" s="64"/>
      <c r="P59" s="62"/>
      <c r="Q59" s="64"/>
    </row>
    <row r="60" spans="2:17" x14ac:dyDescent="0.25">
      <c r="B60" t="s">
        <v>422</v>
      </c>
      <c r="H60" s="4"/>
      <c r="I60" s="4"/>
      <c r="J60" s="4"/>
      <c r="L60" s="65">
        <v>9</v>
      </c>
      <c r="M60" s="66"/>
      <c r="N60" s="7"/>
      <c r="O60" s="67"/>
      <c r="P60" s="66"/>
      <c r="Q60" s="67"/>
    </row>
    <row r="61" spans="2:17" x14ac:dyDescent="0.25">
      <c r="H61" s="4"/>
      <c r="I61" s="4"/>
      <c r="J61" s="4"/>
      <c r="L61" s="65">
        <v>8</v>
      </c>
      <c r="M61" s="66"/>
      <c r="N61" s="7"/>
      <c r="O61" s="67"/>
      <c r="P61" s="66"/>
      <c r="Q61" s="67"/>
    </row>
    <row r="62" spans="2:17" x14ac:dyDescent="0.25">
      <c r="B62" t="s">
        <v>445</v>
      </c>
      <c r="H62" s="4"/>
      <c r="I62" s="4"/>
      <c r="J62" s="4"/>
      <c r="L62" s="65">
        <v>7</v>
      </c>
      <c r="M62" s="66"/>
      <c r="N62" s="7"/>
      <c r="O62" s="67"/>
      <c r="P62" s="66"/>
      <c r="Q62" s="67"/>
    </row>
    <row r="63" spans="2:17" x14ac:dyDescent="0.25">
      <c r="B63" t="s">
        <v>446</v>
      </c>
      <c r="H63" s="4"/>
      <c r="I63" s="4"/>
      <c r="J63" s="4"/>
      <c r="L63" s="65">
        <v>6</v>
      </c>
      <c r="M63" s="66"/>
      <c r="N63" s="7"/>
      <c r="O63" s="67"/>
      <c r="P63" s="66"/>
      <c r="Q63" s="67"/>
    </row>
    <row r="64" spans="2:17" x14ac:dyDescent="0.25">
      <c r="B64" t="s">
        <v>447</v>
      </c>
      <c r="L64" s="65">
        <v>5</v>
      </c>
      <c r="M64" s="66"/>
      <c r="N64" s="7"/>
      <c r="O64" s="67"/>
      <c r="P64" s="66"/>
      <c r="Q64" s="67"/>
    </row>
    <row r="65" spans="2:17" x14ac:dyDescent="0.25">
      <c r="L65" s="65">
        <v>4</v>
      </c>
      <c r="M65" s="66"/>
      <c r="N65" s="7"/>
      <c r="O65" s="67"/>
      <c r="P65" s="66"/>
      <c r="Q65" s="67"/>
    </row>
    <row r="66" spans="2:17" x14ac:dyDescent="0.25">
      <c r="B66" t="s">
        <v>448</v>
      </c>
      <c r="L66" s="65">
        <v>3</v>
      </c>
      <c r="M66" s="66"/>
      <c r="N66" s="7"/>
      <c r="O66" s="67"/>
      <c r="P66" s="66"/>
      <c r="Q66" s="67"/>
    </row>
    <row r="67" spans="2:17" x14ac:dyDescent="0.25">
      <c r="L67" s="65">
        <v>2</v>
      </c>
      <c r="M67" s="66"/>
      <c r="N67" s="7"/>
      <c r="O67" s="67"/>
      <c r="P67" s="66"/>
      <c r="Q67" s="67"/>
    </row>
    <row r="68" spans="2:17" ht="15.75" thickBot="1" x14ac:dyDescent="0.3">
      <c r="L68" s="68">
        <v>1</v>
      </c>
      <c r="M68" s="69"/>
      <c r="N68" s="70"/>
      <c r="O68" s="71"/>
      <c r="P68" s="69"/>
      <c r="Q68" s="71"/>
    </row>
    <row r="70" spans="2:17" x14ac:dyDescent="0.25">
      <c r="B70" s="1" t="s">
        <v>391</v>
      </c>
    </row>
    <row r="71" spans="2:17" x14ac:dyDescent="0.25">
      <c r="B71" t="s">
        <v>392</v>
      </c>
      <c r="H71" t="s">
        <v>393</v>
      </c>
    </row>
    <row r="72" spans="2:17" x14ac:dyDescent="0.25">
      <c r="B72" t="s">
        <v>394</v>
      </c>
      <c r="H72" t="s">
        <v>396</v>
      </c>
    </row>
    <row r="73" spans="2:17" x14ac:dyDescent="0.25">
      <c r="B73" t="s">
        <v>395</v>
      </c>
      <c r="H73" t="s">
        <v>286</v>
      </c>
    </row>
    <row r="75" spans="2:17" x14ac:dyDescent="0.25">
      <c r="B75" t="s">
        <v>397</v>
      </c>
      <c r="H75" t="s">
        <v>398</v>
      </c>
    </row>
    <row r="76" spans="2:17" x14ac:dyDescent="0.25">
      <c r="B76" t="s">
        <v>400</v>
      </c>
      <c r="H76" t="s">
        <v>399</v>
      </c>
    </row>
    <row r="78" spans="2:17" x14ac:dyDescent="0.25">
      <c r="B78" t="s">
        <v>401</v>
      </c>
      <c r="H78" t="s">
        <v>402</v>
      </c>
      <c r="M78" t="s">
        <v>403</v>
      </c>
    </row>
    <row r="80" spans="2:17" x14ac:dyDescent="0.25">
      <c r="B80" t="s">
        <v>404</v>
      </c>
      <c r="H80" t="s">
        <v>352</v>
      </c>
      <c r="M80" t="s">
        <v>405</v>
      </c>
    </row>
    <row r="81" spans="2:13" x14ac:dyDescent="0.25">
      <c r="B81" t="s">
        <v>407</v>
      </c>
      <c r="M81" t="s">
        <v>406</v>
      </c>
    </row>
    <row r="83" spans="2:13" x14ac:dyDescent="0.25">
      <c r="B83" t="s">
        <v>408</v>
      </c>
      <c r="M83" t="s">
        <v>409</v>
      </c>
    </row>
    <row r="84" spans="2:13" x14ac:dyDescent="0.25">
      <c r="B84" t="s">
        <v>411</v>
      </c>
      <c r="H84" t="s">
        <v>410</v>
      </c>
    </row>
    <row r="86" spans="2:13" x14ac:dyDescent="0.25">
      <c r="B86" t="s">
        <v>412</v>
      </c>
      <c r="H86" t="s">
        <v>228</v>
      </c>
    </row>
  </sheetData>
  <mergeCells count="8">
    <mergeCell ref="M57:O57"/>
    <mergeCell ref="P57:Q57"/>
    <mergeCell ref="D31:E31"/>
    <mergeCell ref="B33:B34"/>
    <mergeCell ref="D39:E39"/>
    <mergeCell ref="B41:B42"/>
    <mergeCell ref="D50:E50"/>
    <mergeCell ref="B52:B53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F1F4-8952-4C8B-8C91-419454E22B61}">
  <dimension ref="A1:U67"/>
  <sheetViews>
    <sheetView zoomScale="140" zoomScaleNormal="140" workbookViewId="0">
      <selection activeCell="B8" sqref="B8:C8"/>
    </sheetView>
  </sheetViews>
  <sheetFormatPr defaultRowHeight="15" x14ac:dyDescent="0.25"/>
  <cols>
    <col min="1" max="1" width="7.42578125" customWidth="1"/>
    <col min="2" max="2" width="10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9" width="13.42578125" customWidth="1"/>
    <col min="10" max="10" width="15.5703125" customWidth="1"/>
    <col min="11" max="11" width="13.140625" customWidth="1"/>
    <col min="12" max="12" width="20" bestFit="1" customWidth="1"/>
    <col min="15" max="15" width="3.85546875" customWidth="1"/>
    <col min="17" max="17" width="14.7109375" bestFit="1" customWidth="1"/>
    <col min="18" max="19" width="8.5703125" bestFit="1" customWidth="1"/>
  </cols>
  <sheetData>
    <row r="1" spans="1:21" x14ac:dyDescent="0.25">
      <c r="A1" s="125" t="s">
        <v>423</v>
      </c>
      <c r="B1" s="125"/>
      <c r="C1" s="125"/>
      <c r="D1" s="125"/>
      <c r="E1" s="125"/>
      <c r="F1" s="125"/>
      <c r="G1" s="125"/>
      <c r="H1" s="125"/>
      <c r="I1" s="125"/>
      <c r="J1" s="72"/>
      <c r="K1" s="72"/>
      <c r="L1" s="72"/>
    </row>
    <row r="2" spans="1:21" ht="24" x14ac:dyDescent="0.25">
      <c r="A2" s="73" t="s">
        <v>424</v>
      </c>
      <c r="B2" s="73" t="s">
        <v>425</v>
      </c>
      <c r="C2" s="73" t="s">
        <v>426</v>
      </c>
      <c r="D2" s="73" t="s">
        <v>427</v>
      </c>
      <c r="E2" s="73" t="s">
        <v>428</v>
      </c>
      <c r="F2" s="73" t="s">
        <v>301</v>
      </c>
      <c r="G2" s="73" t="s">
        <v>429</v>
      </c>
      <c r="H2" s="73" t="s">
        <v>430</v>
      </c>
      <c r="I2" s="73" t="s">
        <v>431</v>
      </c>
      <c r="J2" s="73" t="s">
        <v>432</v>
      </c>
      <c r="K2" s="73" t="s">
        <v>433</v>
      </c>
      <c r="L2" s="73" t="s">
        <v>434</v>
      </c>
      <c r="Q2" s="74" t="s">
        <v>435</v>
      </c>
      <c r="R2" s="74" t="s">
        <v>436</v>
      </c>
      <c r="S2" s="74" t="s">
        <v>437</v>
      </c>
    </row>
    <row r="3" spans="1:21" ht="1.5" customHeight="1" x14ac:dyDescent="0.25">
      <c r="A3" s="73">
        <v>0</v>
      </c>
      <c r="B3" s="73"/>
      <c r="C3" s="73"/>
      <c r="D3" s="73"/>
      <c r="E3" s="73"/>
      <c r="F3" s="73"/>
      <c r="G3" s="73"/>
      <c r="H3" s="73"/>
      <c r="I3" s="73">
        <v>0</v>
      </c>
      <c r="J3" s="75"/>
      <c r="K3" s="75"/>
      <c r="L3" s="75"/>
      <c r="Q3" s="4">
        <v>0</v>
      </c>
      <c r="R3" s="4">
        <v>0</v>
      </c>
      <c r="S3" s="4">
        <v>1</v>
      </c>
    </row>
    <row r="4" spans="1:21" x14ac:dyDescent="0.25">
      <c r="A4" s="76">
        <v>1</v>
      </c>
      <c r="B4" s="77">
        <v>0.63437875128115595</v>
      </c>
      <c r="C4" s="77">
        <v>0.98094021130766296</v>
      </c>
      <c r="D4" s="78">
        <v>37</v>
      </c>
      <c r="E4" s="78">
        <v>12</v>
      </c>
      <c r="F4" s="79">
        <v>49</v>
      </c>
      <c r="G4" s="80">
        <f>D4/F4</f>
        <v>0.75510204081632648</v>
      </c>
      <c r="H4" s="80">
        <f>D4/$D$14</f>
        <v>0.27611940298507465</v>
      </c>
      <c r="I4" s="80">
        <f>H4</f>
        <v>0.27611940298507465</v>
      </c>
      <c r="J4" s="80">
        <f>E4/$E$14</f>
        <v>3.3707865168539325E-2</v>
      </c>
      <c r="K4" s="80">
        <f>J4</f>
        <v>3.3707865168539325E-2</v>
      </c>
      <c r="L4" s="80">
        <f>ABS(I4-K4)</f>
        <v>0.24241153781653532</v>
      </c>
      <c r="Q4" s="81">
        <v>0.1</v>
      </c>
      <c r="R4" s="82">
        <f t="shared" ref="R4:R13" si="0">I4/Q4</f>
        <v>2.7611940298507465</v>
      </c>
      <c r="S4" s="4">
        <v>1</v>
      </c>
      <c r="U4" t="s">
        <v>438</v>
      </c>
    </row>
    <row r="5" spans="1:21" x14ac:dyDescent="0.25">
      <c r="A5" s="76">
        <v>2</v>
      </c>
      <c r="B5" s="77">
        <v>0.48337577598466502</v>
      </c>
      <c r="C5" s="77">
        <v>0.63412033382566202</v>
      </c>
      <c r="D5" s="78">
        <v>30</v>
      </c>
      <c r="E5" s="78">
        <v>19</v>
      </c>
      <c r="F5" s="79">
        <v>49</v>
      </c>
      <c r="G5" s="80">
        <f t="shared" ref="G5:G13" si="1">D5/F5</f>
        <v>0.61224489795918369</v>
      </c>
      <c r="H5" s="80">
        <f t="shared" ref="H5:H13" si="2">D5/$D$14</f>
        <v>0.22388059701492538</v>
      </c>
      <c r="I5" s="80">
        <f>I4+H5</f>
        <v>0.5</v>
      </c>
      <c r="J5" s="80">
        <f t="shared" ref="J5:J13" si="3">E5/$E$14</f>
        <v>5.3370786516853931E-2</v>
      </c>
      <c r="K5" s="80">
        <f>K4+J5</f>
        <v>8.7078651685393249E-2</v>
      </c>
      <c r="L5" s="80">
        <f t="shared" ref="L5:L13" si="4">ABS(I5-K5)</f>
        <v>0.41292134831460675</v>
      </c>
      <c r="Q5" s="81">
        <v>0.2</v>
      </c>
      <c r="R5" s="83">
        <f t="shared" si="0"/>
        <v>2.5</v>
      </c>
      <c r="S5" s="4">
        <v>1</v>
      </c>
      <c r="U5" t="s">
        <v>439</v>
      </c>
    </row>
    <row r="6" spans="1:21" x14ac:dyDescent="0.25">
      <c r="A6" s="76">
        <v>3</v>
      </c>
      <c r="B6" s="77">
        <v>0.38217499533666799</v>
      </c>
      <c r="C6" s="77">
        <v>0.48169338848371501</v>
      </c>
      <c r="D6" s="78">
        <v>17</v>
      </c>
      <c r="E6" s="78">
        <v>32</v>
      </c>
      <c r="F6" s="79">
        <v>49</v>
      </c>
      <c r="G6" s="80">
        <f t="shared" si="1"/>
        <v>0.34693877551020408</v>
      </c>
      <c r="H6" s="80">
        <f t="shared" si="2"/>
        <v>0.12686567164179105</v>
      </c>
      <c r="I6" s="80">
        <f t="shared" ref="I6:I13" si="5">I5+H6</f>
        <v>0.62686567164179108</v>
      </c>
      <c r="J6" s="80">
        <f t="shared" si="3"/>
        <v>8.98876404494382E-2</v>
      </c>
      <c r="K6" s="80">
        <f t="shared" ref="K6:K13" si="6">K5+J6</f>
        <v>0.17696629213483145</v>
      </c>
      <c r="L6" s="80">
        <f t="shared" si="4"/>
        <v>0.44989937950695963</v>
      </c>
      <c r="Q6" s="81">
        <v>0.3</v>
      </c>
      <c r="R6" s="83">
        <f t="shared" si="0"/>
        <v>2.0895522388059704</v>
      </c>
      <c r="S6" s="4">
        <v>1</v>
      </c>
      <c r="U6" t="s">
        <v>440</v>
      </c>
    </row>
    <row r="7" spans="1:21" x14ac:dyDescent="0.25">
      <c r="A7" s="76">
        <v>4</v>
      </c>
      <c r="B7" s="77">
        <v>0.27745218476504002</v>
      </c>
      <c r="C7" s="77">
        <v>0.38013456811396901</v>
      </c>
      <c r="D7" s="78">
        <v>20</v>
      </c>
      <c r="E7" s="78">
        <v>29</v>
      </c>
      <c r="F7" s="79">
        <v>49</v>
      </c>
      <c r="G7" s="80">
        <f t="shared" si="1"/>
        <v>0.40816326530612246</v>
      </c>
      <c r="H7" s="92">
        <f t="shared" si="2"/>
        <v>0.14925373134328357</v>
      </c>
      <c r="I7" s="92">
        <f t="shared" si="5"/>
        <v>0.77611940298507465</v>
      </c>
      <c r="J7" s="92">
        <f t="shared" si="3"/>
        <v>8.1460674157303375E-2</v>
      </c>
      <c r="K7" s="92">
        <f t="shared" si="6"/>
        <v>0.2584269662921348</v>
      </c>
      <c r="L7" s="92">
        <f t="shared" si="4"/>
        <v>0.51769243669293985</v>
      </c>
      <c r="Q7" s="81">
        <v>0.4</v>
      </c>
      <c r="R7" s="83">
        <f t="shared" si="0"/>
        <v>1.9402985074626866</v>
      </c>
      <c r="S7" s="4">
        <v>1</v>
      </c>
      <c r="U7" t="s">
        <v>441</v>
      </c>
    </row>
    <row r="8" spans="1:21" x14ac:dyDescent="0.25">
      <c r="A8" s="76">
        <v>5</v>
      </c>
      <c r="B8" s="77">
        <v>0.20763703016579099</v>
      </c>
      <c r="C8" s="77">
        <v>0.27636282921939298</v>
      </c>
      <c r="D8" s="78">
        <v>14</v>
      </c>
      <c r="E8" s="78">
        <v>35</v>
      </c>
      <c r="F8" s="79">
        <v>49</v>
      </c>
      <c r="G8" s="80">
        <f t="shared" si="1"/>
        <v>0.2857142857142857</v>
      </c>
      <c r="H8" s="84">
        <f t="shared" si="2"/>
        <v>0.1044776119402985</v>
      </c>
      <c r="I8" s="84">
        <f t="shared" si="5"/>
        <v>0.88059701492537312</v>
      </c>
      <c r="J8" s="84">
        <f t="shared" si="3"/>
        <v>9.8314606741573038E-2</v>
      </c>
      <c r="K8" s="84">
        <f t="shared" si="6"/>
        <v>0.35674157303370785</v>
      </c>
      <c r="L8" s="84">
        <f t="shared" si="4"/>
        <v>0.52385544189166522</v>
      </c>
      <c r="Q8" s="81">
        <v>0.5</v>
      </c>
      <c r="R8" s="83">
        <f t="shared" si="0"/>
        <v>1.7611940298507462</v>
      </c>
      <c r="S8" s="4">
        <v>1</v>
      </c>
      <c r="U8" t="s">
        <v>442</v>
      </c>
    </row>
    <row r="9" spans="1:21" x14ac:dyDescent="0.25">
      <c r="A9" s="76">
        <v>6</v>
      </c>
      <c r="B9" s="77">
        <v>0.15621284160969601</v>
      </c>
      <c r="C9" s="77">
        <v>0.20645689609047099</v>
      </c>
      <c r="D9" s="78">
        <v>5</v>
      </c>
      <c r="E9" s="78">
        <v>44</v>
      </c>
      <c r="F9" s="79">
        <v>49</v>
      </c>
      <c r="G9" s="80">
        <f t="shared" si="1"/>
        <v>0.10204081632653061</v>
      </c>
      <c r="H9" s="80">
        <f t="shared" si="2"/>
        <v>3.7313432835820892E-2</v>
      </c>
      <c r="I9" s="80">
        <f t="shared" si="5"/>
        <v>0.91791044776119401</v>
      </c>
      <c r="J9" s="80">
        <f t="shared" si="3"/>
        <v>0.12359550561797752</v>
      </c>
      <c r="K9" s="80">
        <f t="shared" si="6"/>
        <v>0.4803370786516854</v>
      </c>
      <c r="L9" s="80">
        <f t="shared" si="4"/>
        <v>0.43757336910950861</v>
      </c>
      <c r="Q9" s="81">
        <v>0.6</v>
      </c>
      <c r="R9" s="83">
        <f t="shared" si="0"/>
        <v>1.5298507462686568</v>
      </c>
      <c r="S9" s="4">
        <v>1</v>
      </c>
    </row>
    <row r="10" spans="1:21" x14ac:dyDescent="0.25">
      <c r="A10" s="76">
        <v>7</v>
      </c>
      <c r="B10" s="77">
        <v>9.5654296087145096E-2</v>
      </c>
      <c r="C10" s="77">
        <v>0.15547963828092601</v>
      </c>
      <c r="D10" s="78">
        <v>4</v>
      </c>
      <c r="E10" s="78">
        <v>45</v>
      </c>
      <c r="F10" s="79">
        <v>49</v>
      </c>
      <c r="G10" s="80">
        <f t="shared" si="1"/>
        <v>8.1632653061224483E-2</v>
      </c>
      <c r="H10" s="80">
        <f t="shared" si="2"/>
        <v>2.9850746268656716E-2</v>
      </c>
      <c r="I10" s="80">
        <f t="shared" si="5"/>
        <v>0.94776119402985071</v>
      </c>
      <c r="J10" s="80">
        <f t="shared" si="3"/>
        <v>0.12640449438202248</v>
      </c>
      <c r="K10" s="80">
        <f t="shared" si="6"/>
        <v>0.6067415730337079</v>
      </c>
      <c r="L10" s="80">
        <f t="shared" si="4"/>
        <v>0.3410196209961428</v>
      </c>
      <c r="Q10" s="81">
        <v>0.7</v>
      </c>
      <c r="R10" s="83">
        <f t="shared" si="0"/>
        <v>1.3539445628997868</v>
      </c>
      <c r="S10" s="4">
        <v>1</v>
      </c>
    </row>
    <row r="11" spans="1:21" x14ac:dyDescent="0.25">
      <c r="A11" s="76">
        <v>8</v>
      </c>
      <c r="B11" s="77">
        <v>4.5098964847594798E-2</v>
      </c>
      <c r="C11" s="77">
        <v>9.3648837449948799E-2</v>
      </c>
      <c r="D11" s="78">
        <v>5</v>
      </c>
      <c r="E11" s="78">
        <v>44</v>
      </c>
      <c r="F11" s="79">
        <v>49</v>
      </c>
      <c r="G11" s="80">
        <f t="shared" si="1"/>
        <v>0.10204081632653061</v>
      </c>
      <c r="H11" s="80">
        <f t="shared" si="2"/>
        <v>3.7313432835820892E-2</v>
      </c>
      <c r="I11" s="80">
        <f t="shared" si="5"/>
        <v>0.9850746268656716</v>
      </c>
      <c r="J11" s="80">
        <f t="shared" si="3"/>
        <v>0.12359550561797752</v>
      </c>
      <c r="K11" s="80">
        <f t="shared" si="6"/>
        <v>0.7303370786516854</v>
      </c>
      <c r="L11" s="80">
        <f t="shared" si="4"/>
        <v>0.2547375482139862</v>
      </c>
      <c r="Q11" s="81">
        <v>0.8</v>
      </c>
      <c r="R11" s="83">
        <f t="shared" si="0"/>
        <v>1.2313432835820894</v>
      </c>
      <c r="S11" s="4">
        <v>1</v>
      </c>
    </row>
    <row r="12" spans="1:21" x14ac:dyDescent="0.25">
      <c r="A12" s="76">
        <v>9</v>
      </c>
      <c r="B12" s="77">
        <v>1.5777359495954001E-2</v>
      </c>
      <c r="C12" s="77">
        <v>4.4054052304120801E-2</v>
      </c>
      <c r="D12" s="78">
        <v>2</v>
      </c>
      <c r="E12" s="78">
        <v>47</v>
      </c>
      <c r="F12" s="79">
        <v>49</v>
      </c>
      <c r="G12" s="80">
        <f t="shared" si="1"/>
        <v>4.0816326530612242E-2</v>
      </c>
      <c r="H12" s="80">
        <f t="shared" si="2"/>
        <v>1.4925373134328358E-2</v>
      </c>
      <c r="I12" s="80">
        <f t="shared" si="5"/>
        <v>1</v>
      </c>
      <c r="J12" s="80">
        <f t="shared" si="3"/>
        <v>0.13202247191011235</v>
      </c>
      <c r="K12" s="80">
        <f t="shared" si="6"/>
        <v>0.86235955056179781</v>
      </c>
      <c r="L12" s="80">
        <f t="shared" si="4"/>
        <v>0.13764044943820219</v>
      </c>
      <c r="Q12" s="81">
        <v>0.9</v>
      </c>
      <c r="R12" s="83">
        <f t="shared" si="0"/>
        <v>1.1111111111111112</v>
      </c>
      <c r="S12" s="4">
        <v>1</v>
      </c>
    </row>
    <row r="13" spans="1:21" x14ac:dyDescent="0.25">
      <c r="A13" s="76">
        <v>10</v>
      </c>
      <c r="B13" s="77">
        <v>1.8372399075627099E-3</v>
      </c>
      <c r="C13" s="77">
        <v>1.55427829499675E-2</v>
      </c>
      <c r="D13" s="78">
        <v>0</v>
      </c>
      <c r="E13" s="78">
        <v>49</v>
      </c>
      <c r="F13" s="79">
        <v>49</v>
      </c>
      <c r="G13" s="80">
        <f t="shared" si="1"/>
        <v>0</v>
      </c>
      <c r="H13" s="80">
        <f t="shared" si="2"/>
        <v>0</v>
      </c>
      <c r="I13" s="80">
        <f t="shared" si="5"/>
        <v>1</v>
      </c>
      <c r="J13" s="80">
        <f t="shared" si="3"/>
        <v>0.13764044943820225</v>
      </c>
      <c r="K13" s="80">
        <f t="shared" si="6"/>
        <v>1</v>
      </c>
      <c r="L13" s="80">
        <f t="shared" si="4"/>
        <v>0</v>
      </c>
      <c r="Q13" s="81">
        <v>1</v>
      </c>
      <c r="R13" s="83">
        <f t="shared" si="0"/>
        <v>1</v>
      </c>
      <c r="S13" s="4">
        <v>1</v>
      </c>
    </row>
    <row r="14" spans="1:21" x14ac:dyDescent="0.25">
      <c r="A14" s="85"/>
      <c r="B14" s="86"/>
      <c r="C14" s="86"/>
      <c r="D14" s="87">
        <f>SUM(D4:D13)</f>
        <v>134</v>
      </c>
      <c r="E14" s="87">
        <f>SUM(E4:E13)</f>
        <v>356</v>
      </c>
      <c r="F14" s="87">
        <f>SUM(F4:F13)</f>
        <v>490</v>
      </c>
      <c r="G14" s="88">
        <f>D14/F14</f>
        <v>0.27346938775510204</v>
      </c>
      <c r="H14" s="85"/>
      <c r="I14" s="85"/>
      <c r="J14" s="89"/>
      <c r="K14" s="90" t="s">
        <v>443</v>
      </c>
      <c r="L14" s="91">
        <f>MAX(L4:L13)</f>
        <v>0.52385544189166522</v>
      </c>
    </row>
    <row r="16" spans="1:21" ht="15" customHeight="1" x14ac:dyDescent="0.25">
      <c r="A16" s="125" t="s">
        <v>444</v>
      </c>
      <c r="B16" s="125"/>
      <c r="C16" s="125"/>
      <c r="D16" s="125"/>
      <c r="E16" s="125"/>
      <c r="F16" s="125"/>
      <c r="G16" s="125"/>
      <c r="H16" s="125"/>
      <c r="I16" s="125"/>
      <c r="J16" s="72"/>
      <c r="K16" s="72"/>
      <c r="L16" s="72"/>
    </row>
    <row r="17" spans="1:19" ht="24" x14ac:dyDescent="0.25">
      <c r="A17" s="73" t="s">
        <v>424</v>
      </c>
      <c r="B17" s="73" t="s">
        <v>425</v>
      </c>
      <c r="C17" s="73" t="s">
        <v>426</v>
      </c>
      <c r="D17" s="73" t="s">
        <v>427</v>
      </c>
      <c r="E17" s="73" t="s">
        <v>428</v>
      </c>
      <c r="F17" s="73" t="s">
        <v>301</v>
      </c>
      <c r="G17" s="73" t="s">
        <v>429</v>
      </c>
      <c r="H17" s="73" t="s">
        <v>430</v>
      </c>
      <c r="I17" s="73" t="s">
        <v>431</v>
      </c>
      <c r="J17" s="73" t="s">
        <v>432</v>
      </c>
      <c r="K17" s="73" t="s">
        <v>433</v>
      </c>
      <c r="L17" s="73" t="s">
        <v>443</v>
      </c>
      <c r="Q17" s="74" t="s">
        <v>435</v>
      </c>
      <c r="R17" s="74" t="s">
        <v>436</v>
      </c>
      <c r="S17" s="74" t="s">
        <v>437</v>
      </c>
    </row>
    <row r="18" spans="1:19" ht="1.5" customHeight="1" x14ac:dyDescent="0.25">
      <c r="A18" s="73">
        <v>0</v>
      </c>
      <c r="B18" s="73"/>
      <c r="C18" s="73"/>
      <c r="D18" s="73"/>
      <c r="E18" s="73"/>
      <c r="F18" s="73"/>
      <c r="G18" s="73"/>
      <c r="H18" s="73"/>
      <c r="I18" s="73">
        <v>0</v>
      </c>
      <c r="J18" s="75"/>
      <c r="K18" s="75"/>
      <c r="L18" s="75"/>
      <c r="Q18" s="4">
        <v>0</v>
      </c>
      <c r="R18" s="4"/>
      <c r="S18" s="4">
        <v>1</v>
      </c>
    </row>
    <row r="19" spans="1:19" x14ac:dyDescent="0.25">
      <c r="A19" s="76">
        <v>1</v>
      </c>
      <c r="B19" s="77">
        <v>0.68689978046787203</v>
      </c>
      <c r="C19" s="77">
        <v>0.97418229556286295</v>
      </c>
      <c r="D19" s="78">
        <v>19</v>
      </c>
      <c r="E19" s="78">
        <f>F19-D19</f>
        <v>2</v>
      </c>
      <c r="F19" s="79">
        <v>21</v>
      </c>
      <c r="G19" s="80">
        <f>D19/F19</f>
        <v>0.90476190476190477</v>
      </c>
      <c r="H19" s="80">
        <f>D19/$D$29</f>
        <v>0.38775510204081631</v>
      </c>
      <c r="I19" s="80">
        <f>H19</f>
        <v>0.38775510204081631</v>
      </c>
      <c r="J19" s="80">
        <f>E19/$E$29</f>
        <v>1.2422360248447204E-2</v>
      </c>
      <c r="K19" s="80">
        <f>J19</f>
        <v>1.2422360248447204E-2</v>
      </c>
      <c r="L19" s="80">
        <f>ABS(I19-K19)</f>
        <v>0.37533274179236908</v>
      </c>
      <c r="P19" s="81"/>
      <c r="Q19" s="81">
        <v>0.1</v>
      </c>
      <c r="R19" s="82">
        <f t="shared" ref="R19:R28" si="7">I19/Q19</f>
        <v>3.8775510204081631</v>
      </c>
      <c r="S19" s="4">
        <v>1</v>
      </c>
    </row>
    <row r="20" spans="1:19" x14ac:dyDescent="0.25">
      <c r="A20" s="76">
        <v>2</v>
      </c>
      <c r="B20" s="77">
        <v>0.46869727552664497</v>
      </c>
      <c r="C20" s="77">
        <v>0.67008679319026698</v>
      </c>
      <c r="D20" s="78">
        <v>12</v>
      </c>
      <c r="E20" s="78">
        <f t="shared" ref="E20:E28" si="8">F20-D20</f>
        <v>9</v>
      </c>
      <c r="F20" s="79">
        <v>21</v>
      </c>
      <c r="G20" s="80">
        <f t="shared" ref="G20:G28" si="9">D20/F20</f>
        <v>0.5714285714285714</v>
      </c>
      <c r="H20" s="80">
        <f t="shared" ref="H20:H28" si="10">D20/$D$29</f>
        <v>0.24489795918367346</v>
      </c>
      <c r="I20" s="80">
        <f>I19+H20</f>
        <v>0.63265306122448983</v>
      </c>
      <c r="J20" s="80">
        <f t="shared" ref="J20:J28" si="11">E20/$E$29</f>
        <v>5.5900621118012424E-2</v>
      </c>
      <c r="K20" s="80">
        <f>K19+J20</f>
        <v>6.8322981366459631E-2</v>
      </c>
      <c r="L20" s="80">
        <f t="shared" ref="L20:L28" si="12">ABS(I20-K20)</f>
        <v>0.56433007985803019</v>
      </c>
      <c r="P20" s="81"/>
      <c r="Q20" s="81">
        <v>0.2</v>
      </c>
      <c r="R20" s="83">
        <f t="shared" si="7"/>
        <v>3.1632653061224492</v>
      </c>
      <c r="S20" s="4">
        <v>1</v>
      </c>
    </row>
    <row r="21" spans="1:19" x14ac:dyDescent="0.25">
      <c r="A21" s="76">
        <v>3</v>
      </c>
      <c r="B21" s="77">
        <v>0.32235571469688401</v>
      </c>
      <c r="C21" s="77">
        <v>0.46724006736113499</v>
      </c>
      <c r="D21" s="78">
        <v>6</v>
      </c>
      <c r="E21" s="78">
        <f t="shared" si="8"/>
        <v>15</v>
      </c>
      <c r="F21" s="79">
        <v>21</v>
      </c>
      <c r="G21" s="80">
        <f t="shared" si="9"/>
        <v>0.2857142857142857</v>
      </c>
      <c r="H21" s="84">
        <f t="shared" si="10"/>
        <v>0.12244897959183673</v>
      </c>
      <c r="I21" s="84">
        <f t="shared" ref="I21:I28" si="13">I20+H21</f>
        <v>0.75510204081632659</v>
      </c>
      <c r="J21" s="84">
        <f t="shared" si="11"/>
        <v>9.3167701863354033E-2</v>
      </c>
      <c r="K21" s="84">
        <f t="shared" ref="K21:K28" si="14">K20+J21</f>
        <v>0.16149068322981366</v>
      </c>
      <c r="L21" s="84">
        <f t="shared" si="12"/>
        <v>0.59361135758651296</v>
      </c>
      <c r="P21" s="81"/>
      <c r="Q21" s="81">
        <v>0.3</v>
      </c>
      <c r="R21" s="83">
        <f t="shared" si="7"/>
        <v>2.5170068027210886</v>
      </c>
      <c r="S21" s="4">
        <v>1</v>
      </c>
    </row>
    <row r="22" spans="1:19" x14ac:dyDescent="0.25">
      <c r="A22" s="76">
        <v>4</v>
      </c>
      <c r="B22" s="77">
        <v>0.23339553589904299</v>
      </c>
      <c r="C22" s="77">
        <v>0.308203868743819</v>
      </c>
      <c r="D22" s="78">
        <v>3</v>
      </c>
      <c r="E22" s="78">
        <f t="shared" si="8"/>
        <v>18</v>
      </c>
      <c r="F22" s="93">
        <v>21</v>
      </c>
      <c r="G22" s="92">
        <f t="shared" si="9"/>
        <v>0.14285714285714285</v>
      </c>
      <c r="H22" s="92">
        <f t="shared" si="10"/>
        <v>6.1224489795918366E-2</v>
      </c>
      <c r="I22" s="92">
        <f t="shared" si="13"/>
        <v>0.81632653061224492</v>
      </c>
      <c r="J22" s="92">
        <f t="shared" si="11"/>
        <v>0.11180124223602485</v>
      </c>
      <c r="K22" s="92">
        <f t="shared" si="14"/>
        <v>0.27329192546583853</v>
      </c>
      <c r="L22" s="92">
        <f t="shared" si="12"/>
        <v>0.54303460514640634</v>
      </c>
      <c r="P22" s="81"/>
      <c r="Q22" s="81">
        <v>0.4</v>
      </c>
      <c r="R22" s="83">
        <f t="shared" si="7"/>
        <v>2.0408163265306123</v>
      </c>
      <c r="S22" s="4">
        <v>1</v>
      </c>
    </row>
    <row r="23" spans="1:19" x14ac:dyDescent="0.25">
      <c r="A23" s="76">
        <v>5</v>
      </c>
      <c r="B23" s="77">
        <v>0.16619444695185301</v>
      </c>
      <c r="C23" s="77">
        <v>0.23210152694597699</v>
      </c>
      <c r="D23" s="78">
        <v>4</v>
      </c>
      <c r="E23" s="78">
        <f t="shared" si="8"/>
        <v>17</v>
      </c>
      <c r="F23" s="79">
        <v>21</v>
      </c>
      <c r="G23" s="80">
        <f t="shared" si="9"/>
        <v>0.19047619047619047</v>
      </c>
      <c r="H23" s="80">
        <f t="shared" si="10"/>
        <v>8.1632653061224483E-2</v>
      </c>
      <c r="I23" s="80">
        <f t="shared" si="13"/>
        <v>0.89795918367346939</v>
      </c>
      <c r="J23" s="80">
        <f t="shared" si="11"/>
        <v>0.10559006211180125</v>
      </c>
      <c r="K23" s="80">
        <f t="shared" si="14"/>
        <v>0.3788819875776398</v>
      </c>
      <c r="L23" s="80">
        <f t="shared" si="12"/>
        <v>0.51907719609582958</v>
      </c>
      <c r="P23" s="81"/>
      <c r="Q23" s="81">
        <v>0.5</v>
      </c>
      <c r="R23" s="83">
        <f t="shared" si="7"/>
        <v>1.7959183673469388</v>
      </c>
      <c r="S23" s="4">
        <v>1</v>
      </c>
    </row>
    <row r="24" spans="1:19" x14ac:dyDescent="0.25">
      <c r="A24" s="76">
        <v>6</v>
      </c>
      <c r="B24" s="77">
        <v>0.121606780218889</v>
      </c>
      <c r="C24" s="77">
        <v>0.16595414624611901</v>
      </c>
      <c r="D24" s="78">
        <v>2</v>
      </c>
      <c r="E24" s="78">
        <f t="shared" si="8"/>
        <v>19</v>
      </c>
      <c r="F24" s="79">
        <v>21</v>
      </c>
      <c r="G24" s="80">
        <f t="shared" si="9"/>
        <v>9.5238095238095233E-2</v>
      </c>
      <c r="H24" s="80">
        <f t="shared" si="10"/>
        <v>4.0816326530612242E-2</v>
      </c>
      <c r="I24" s="80">
        <f t="shared" si="13"/>
        <v>0.93877551020408168</v>
      </c>
      <c r="J24" s="80">
        <f t="shared" si="11"/>
        <v>0.11801242236024845</v>
      </c>
      <c r="K24" s="80">
        <f t="shared" si="14"/>
        <v>0.49689440993788825</v>
      </c>
      <c r="L24" s="80">
        <f t="shared" si="12"/>
        <v>0.44188110026619343</v>
      </c>
      <c r="P24" s="81"/>
      <c r="Q24" s="81">
        <v>0.6</v>
      </c>
      <c r="R24" s="83">
        <f t="shared" si="7"/>
        <v>1.5646258503401362</v>
      </c>
      <c r="S24" s="4">
        <v>1</v>
      </c>
    </row>
    <row r="25" spans="1:19" x14ac:dyDescent="0.25">
      <c r="A25" s="76">
        <v>7</v>
      </c>
      <c r="B25" s="77">
        <v>7.6815021068486797E-2</v>
      </c>
      <c r="C25" s="77">
        <v>0.114307560822885</v>
      </c>
      <c r="D25" s="78">
        <v>2</v>
      </c>
      <c r="E25" s="78">
        <f t="shared" si="8"/>
        <v>19</v>
      </c>
      <c r="F25" s="79">
        <v>21</v>
      </c>
      <c r="G25" s="80">
        <f t="shared" si="9"/>
        <v>9.5238095238095233E-2</v>
      </c>
      <c r="H25" s="80">
        <f t="shared" si="10"/>
        <v>4.0816326530612242E-2</v>
      </c>
      <c r="I25" s="80">
        <f t="shared" si="13"/>
        <v>0.97959183673469397</v>
      </c>
      <c r="J25" s="80">
        <f t="shared" si="11"/>
        <v>0.11801242236024845</v>
      </c>
      <c r="K25" s="80">
        <f t="shared" si="14"/>
        <v>0.6149068322981367</v>
      </c>
      <c r="L25" s="80">
        <f t="shared" si="12"/>
        <v>0.36468500443655727</v>
      </c>
      <c r="P25" s="81"/>
      <c r="Q25" s="81">
        <v>0.7</v>
      </c>
      <c r="R25" s="83">
        <f t="shared" si="7"/>
        <v>1.3994169096209914</v>
      </c>
      <c r="S25" s="4">
        <v>1</v>
      </c>
    </row>
    <row r="26" spans="1:19" x14ac:dyDescent="0.25">
      <c r="A26" s="76">
        <v>8</v>
      </c>
      <c r="B26" s="77">
        <v>4.4413914238379898E-2</v>
      </c>
      <c r="C26" s="77">
        <v>7.2848315130856794E-2</v>
      </c>
      <c r="D26" s="78">
        <v>1</v>
      </c>
      <c r="E26" s="78">
        <f t="shared" si="8"/>
        <v>20</v>
      </c>
      <c r="F26" s="79">
        <v>21</v>
      </c>
      <c r="G26" s="80">
        <f t="shared" si="9"/>
        <v>4.7619047619047616E-2</v>
      </c>
      <c r="H26" s="80">
        <f t="shared" si="10"/>
        <v>2.0408163265306121E-2</v>
      </c>
      <c r="I26" s="80">
        <f t="shared" si="13"/>
        <v>1</v>
      </c>
      <c r="J26" s="80">
        <f t="shared" si="11"/>
        <v>0.12422360248447205</v>
      </c>
      <c r="K26" s="80">
        <f t="shared" si="14"/>
        <v>0.73913043478260876</v>
      </c>
      <c r="L26" s="80">
        <f t="shared" si="12"/>
        <v>0.26086956521739124</v>
      </c>
      <c r="P26" s="81"/>
      <c r="Q26" s="81">
        <v>0.8</v>
      </c>
      <c r="R26" s="83">
        <f t="shared" si="7"/>
        <v>1.25</v>
      </c>
      <c r="S26" s="4">
        <v>1</v>
      </c>
    </row>
    <row r="27" spans="1:19" x14ac:dyDescent="0.25">
      <c r="A27" s="76">
        <v>9</v>
      </c>
      <c r="B27" s="77">
        <v>1.841877149233E-2</v>
      </c>
      <c r="C27" s="77">
        <v>4.2646984264682601E-2</v>
      </c>
      <c r="D27" s="78">
        <v>0</v>
      </c>
      <c r="E27" s="78">
        <f t="shared" si="8"/>
        <v>21</v>
      </c>
      <c r="F27" s="79">
        <v>21</v>
      </c>
      <c r="G27" s="80">
        <f t="shared" si="9"/>
        <v>0</v>
      </c>
      <c r="H27" s="80">
        <f t="shared" si="10"/>
        <v>0</v>
      </c>
      <c r="I27" s="80">
        <f t="shared" si="13"/>
        <v>1</v>
      </c>
      <c r="J27" s="80">
        <f t="shared" si="11"/>
        <v>0.13043478260869565</v>
      </c>
      <c r="K27" s="80">
        <f t="shared" si="14"/>
        <v>0.86956521739130443</v>
      </c>
      <c r="L27" s="80">
        <f t="shared" si="12"/>
        <v>0.13043478260869557</v>
      </c>
      <c r="P27" s="81"/>
      <c r="Q27" s="81">
        <v>0.9</v>
      </c>
      <c r="R27" s="83">
        <f t="shared" si="7"/>
        <v>1.1111111111111112</v>
      </c>
      <c r="S27" s="4">
        <v>1</v>
      </c>
    </row>
    <row r="28" spans="1:19" x14ac:dyDescent="0.25">
      <c r="A28" s="76">
        <v>10</v>
      </c>
      <c r="B28" s="77">
        <v>1.0056943309613999E-3</v>
      </c>
      <c r="C28" s="77">
        <v>1.7460104597725901E-2</v>
      </c>
      <c r="D28" s="78">
        <v>0</v>
      </c>
      <c r="E28" s="78">
        <f t="shared" si="8"/>
        <v>21</v>
      </c>
      <c r="F28" s="79">
        <v>21</v>
      </c>
      <c r="G28" s="80">
        <f t="shared" si="9"/>
        <v>0</v>
      </c>
      <c r="H28" s="80">
        <f t="shared" si="10"/>
        <v>0</v>
      </c>
      <c r="I28" s="80">
        <f t="shared" si="13"/>
        <v>1</v>
      </c>
      <c r="J28" s="80">
        <f t="shared" si="11"/>
        <v>0.13043478260869565</v>
      </c>
      <c r="K28" s="80">
        <f t="shared" si="14"/>
        <v>1</v>
      </c>
      <c r="L28" s="80">
        <f t="shared" si="12"/>
        <v>0</v>
      </c>
      <c r="P28" s="81"/>
      <c r="Q28" s="81">
        <v>1</v>
      </c>
      <c r="R28" s="83">
        <f t="shared" si="7"/>
        <v>1</v>
      </c>
      <c r="S28" s="4">
        <v>1</v>
      </c>
    </row>
    <row r="29" spans="1:19" x14ac:dyDescent="0.25">
      <c r="A29" s="85"/>
      <c r="B29" s="86"/>
      <c r="C29" s="86"/>
      <c r="D29" s="87">
        <f>SUM(D19:D28)</f>
        <v>49</v>
      </c>
      <c r="E29" s="87">
        <f>SUM(E19:E28)</f>
        <v>161</v>
      </c>
      <c r="F29" s="87">
        <f>SUM(F19:F28)</f>
        <v>210</v>
      </c>
      <c r="G29" s="85"/>
      <c r="H29" s="85"/>
      <c r="I29" s="85"/>
      <c r="J29" s="89"/>
      <c r="K29" s="90" t="s">
        <v>443</v>
      </c>
      <c r="L29" s="91">
        <f>MAX(L19:L28)</f>
        <v>0.59361135758651296</v>
      </c>
    </row>
    <row r="60" spans="2:11" x14ac:dyDescent="0.25">
      <c r="B60" s="1" t="s">
        <v>449</v>
      </c>
    </row>
    <row r="61" spans="2:11" x14ac:dyDescent="0.25">
      <c r="B61" t="s">
        <v>450</v>
      </c>
    </row>
    <row r="63" spans="2:11" x14ac:dyDescent="0.25">
      <c r="B63" t="s">
        <v>451</v>
      </c>
      <c r="D63" t="s">
        <v>452</v>
      </c>
      <c r="G63" t="s">
        <v>453</v>
      </c>
      <c r="I63" t="s">
        <v>454</v>
      </c>
      <c r="K63" t="s">
        <v>455</v>
      </c>
    </row>
    <row r="64" spans="2:11" x14ac:dyDescent="0.25">
      <c r="B64">
        <v>10000</v>
      </c>
      <c r="D64">
        <f>B64/25</f>
        <v>400</v>
      </c>
      <c r="G64">
        <f>B64 * 5%</f>
        <v>500</v>
      </c>
      <c r="I64">
        <f>D64 * 1000</f>
        <v>400000</v>
      </c>
      <c r="K64">
        <f>I64 / G64</f>
        <v>800</v>
      </c>
    </row>
    <row r="65" spans="2:11" x14ac:dyDescent="0.25">
      <c r="G65" s="94">
        <v>0.77</v>
      </c>
    </row>
    <row r="67" spans="2:11" x14ac:dyDescent="0.25">
      <c r="B67">
        <v>4000</v>
      </c>
      <c r="D67">
        <f>B67 / 25</f>
        <v>160</v>
      </c>
      <c r="G67">
        <f>G64*G65</f>
        <v>385</v>
      </c>
      <c r="I67">
        <f>D67 * 1000</f>
        <v>160000</v>
      </c>
      <c r="K67" s="95">
        <f>I67 / G67</f>
        <v>415.58441558441558</v>
      </c>
    </row>
  </sheetData>
  <mergeCells count="2">
    <mergeCell ref="A1:I1"/>
    <mergeCell ref="A16:I16"/>
  </mergeCells>
  <conditionalFormatting sqref="G6:G13 G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{8563F91A-071B-4BF5-8E3A-B37E2B3BBAC8}</x14:id>
        </ext>
      </extLst>
    </cfRule>
  </conditionalFormatting>
  <conditionalFormatting sqref="G21:G28 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{689B8042-EE2B-40A5-8980-B0A3B3CE4C61}</x14:id>
        </ext>
      </extLst>
    </cfRule>
  </conditionalFormatting>
  <conditionalFormatting sqref="G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{86FFA3A4-64A3-4342-B178-286128345FD7}</x14:id>
        </ext>
      </extLst>
    </cfRule>
  </conditionalFormatting>
  <conditionalFormatting sqref="G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{6302676F-FC74-4C13-816F-C945AEB28652}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3F91A-071B-4BF5-8E3A-B37E2B3BB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G6:G13 G4</xm:sqref>
        </x14:conditionalFormatting>
        <x14:conditionalFormatting xmlns:xm="http://schemas.microsoft.com/office/excel/2006/main">
          <x14:cfRule type="dataBar" id="{689B8042-EE2B-40A5-8980-B0A3B3CE4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G21:G28 G19</xm:sqref>
        </x14:conditionalFormatting>
        <x14:conditionalFormatting xmlns:xm="http://schemas.microsoft.com/office/excel/2006/main">
          <x14:cfRule type="dataBar" id="{86FFA3A4-64A3-4342-B178-286128345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6302676F-FC74-4C13-816F-C945AEB28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6D2F-6F68-4BFD-B51B-921035190C9B}">
  <dimension ref="B2:J147"/>
  <sheetViews>
    <sheetView topLeftCell="A134" zoomScale="120" zoomScaleNormal="120" workbookViewId="0">
      <selection activeCell="F148" sqref="F148"/>
    </sheetView>
  </sheetViews>
  <sheetFormatPr defaultRowHeight="15" x14ac:dyDescent="0.25"/>
  <cols>
    <col min="2" max="2" width="11.42578125" customWidth="1"/>
    <col min="3" max="3" width="11.28515625" customWidth="1"/>
    <col min="6" max="6" width="11.7109375" customWidth="1"/>
  </cols>
  <sheetData>
    <row r="2" spans="2:7" x14ac:dyDescent="0.25">
      <c r="B2" s="1" t="s">
        <v>456</v>
      </c>
    </row>
    <row r="3" spans="2:7" x14ac:dyDescent="0.25">
      <c r="B3" t="s">
        <v>359</v>
      </c>
    </row>
    <row r="5" spans="2:7" x14ac:dyDescent="0.25">
      <c r="B5" s="1" t="s">
        <v>462</v>
      </c>
    </row>
    <row r="6" spans="2:7" x14ac:dyDescent="0.25">
      <c r="C6" t="s">
        <v>458</v>
      </c>
    </row>
    <row r="7" spans="2:7" x14ac:dyDescent="0.25">
      <c r="C7" t="s">
        <v>459</v>
      </c>
    </row>
    <row r="8" spans="2:7" x14ac:dyDescent="0.25">
      <c r="C8" t="s">
        <v>460</v>
      </c>
    </row>
    <row r="9" spans="2:7" x14ac:dyDescent="0.25">
      <c r="C9" t="s">
        <v>461</v>
      </c>
    </row>
    <row r="10" spans="2:7" x14ac:dyDescent="0.25">
      <c r="D10" t="s">
        <v>463</v>
      </c>
    </row>
    <row r="11" spans="2:7" x14ac:dyDescent="0.25">
      <c r="D11" t="s">
        <v>464</v>
      </c>
    </row>
    <row r="13" spans="2:7" x14ac:dyDescent="0.25">
      <c r="C13" s="1" t="s">
        <v>465</v>
      </c>
    </row>
    <row r="14" spans="2:7" x14ac:dyDescent="0.25">
      <c r="C14" t="s">
        <v>466</v>
      </c>
    </row>
    <row r="16" spans="2:7" x14ac:dyDescent="0.25">
      <c r="B16" s="1" t="s">
        <v>175</v>
      </c>
      <c r="C16" s="1"/>
      <c r="D16" s="1"/>
      <c r="E16" s="1"/>
      <c r="F16" s="1"/>
      <c r="G16" s="1" t="s">
        <v>176</v>
      </c>
    </row>
    <row r="17" spans="2:9" x14ac:dyDescent="0.25">
      <c r="B17" t="s">
        <v>467</v>
      </c>
      <c r="G17" t="s">
        <v>469</v>
      </c>
    </row>
    <row r="18" spans="2:9" x14ac:dyDescent="0.25">
      <c r="B18" t="s">
        <v>468</v>
      </c>
      <c r="G18" t="s">
        <v>470</v>
      </c>
    </row>
    <row r="19" spans="2:9" x14ac:dyDescent="0.25">
      <c r="B19" t="s">
        <v>471</v>
      </c>
    </row>
    <row r="21" spans="2:9" x14ac:dyDescent="0.25">
      <c r="B21" s="1" t="s">
        <v>475</v>
      </c>
    </row>
    <row r="22" spans="2:9" x14ac:dyDescent="0.25">
      <c r="B22" t="s">
        <v>116</v>
      </c>
      <c r="D22">
        <v>70</v>
      </c>
    </row>
    <row r="23" spans="2:9" x14ac:dyDescent="0.25">
      <c r="B23" t="s">
        <v>476</v>
      </c>
      <c r="D23">
        <v>30</v>
      </c>
    </row>
    <row r="25" spans="2:9" x14ac:dyDescent="0.25">
      <c r="B25" s="1" t="s">
        <v>247</v>
      </c>
    </row>
    <row r="26" spans="2:9" x14ac:dyDescent="0.25">
      <c r="B26" t="s">
        <v>480</v>
      </c>
      <c r="E26" t="s">
        <v>481</v>
      </c>
    </row>
    <row r="27" spans="2:9" x14ac:dyDescent="0.25">
      <c r="B27" t="s">
        <v>265</v>
      </c>
      <c r="E27" t="s">
        <v>266</v>
      </c>
    </row>
    <row r="30" spans="2:9" x14ac:dyDescent="0.25">
      <c r="B30" s="2" t="s">
        <v>457</v>
      </c>
      <c r="C30" s="3"/>
      <c r="D30" s="3"/>
      <c r="E30" s="3"/>
      <c r="F30" s="3"/>
      <c r="G30" s="3"/>
      <c r="H30" s="3"/>
      <c r="I30" s="3"/>
    </row>
    <row r="32" spans="2:9" x14ac:dyDescent="0.25">
      <c r="B32" s="1" t="s">
        <v>512</v>
      </c>
    </row>
    <row r="33" spans="2:5" x14ac:dyDescent="0.25">
      <c r="B33" t="s">
        <v>513</v>
      </c>
    </row>
    <row r="35" spans="2:5" x14ac:dyDescent="0.25">
      <c r="B35" s="1" t="s">
        <v>509</v>
      </c>
    </row>
    <row r="36" spans="2:5" x14ac:dyDescent="0.25">
      <c r="B36" s="23" t="s">
        <v>510</v>
      </c>
    </row>
    <row r="37" spans="2:5" x14ac:dyDescent="0.25">
      <c r="B37" s="23" t="s">
        <v>511</v>
      </c>
    </row>
    <row r="38" spans="2:5" x14ac:dyDescent="0.25">
      <c r="B38" s="23" t="s">
        <v>514</v>
      </c>
    </row>
    <row r="40" spans="2:5" x14ac:dyDescent="0.25">
      <c r="B40" s="1" t="s">
        <v>474</v>
      </c>
    </row>
    <row r="41" spans="2:5" x14ac:dyDescent="0.25">
      <c r="B41" t="s">
        <v>472</v>
      </c>
    </row>
    <row r="42" spans="2:5" x14ac:dyDescent="0.25">
      <c r="B42" t="s">
        <v>473</v>
      </c>
    </row>
    <row r="44" spans="2:5" x14ac:dyDescent="0.25">
      <c r="B44" s="1" t="s">
        <v>475</v>
      </c>
    </row>
    <row r="45" spans="2:5" x14ac:dyDescent="0.25">
      <c r="B45" s="126" t="s">
        <v>478</v>
      </c>
      <c r="C45" t="s">
        <v>116</v>
      </c>
      <c r="E45" s="127">
        <v>70</v>
      </c>
    </row>
    <row r="46" spans="2:5" x14ac:dyDescent="0.25">
      <c r="B46" s="126"/>
      <c r="C46" t="s">
        <v>477</v>
      </c>
      <c r="E46" s="127"/>
    </row>
    <row r="47" spans="2:5" x14ac:dyDescent="0.25">
      <c r="B47" s="39" t="s">
        <v>479</v>
      </c>
      <c r="C47" t="s">
        <v>117</v>
      </c>
      <c r="E47" s="33">
        <v>30</v>
      </c>
    </row>
    <row r="49" spans="2:9" ht="15.75" thickBot="1" x14ac:dyDescent="0.3"/>
    <row r="50" spans="2:9" x14ac:dyDescent="0.25">
      <c r="B50" s="96" t="s">
        <v>482</v>
      </c>
      <c r="C50" s="97"/>
      <c r="D50" s="97" t="s">
        <v>483</v>
      </c>
      <c r="E50" s="97"/>
      <c r="F50" s="98" t="s">
        <v>484</v>
      </c>
    </row>
    <row r="51" spans="2:9" x14ac:dyDescent="0.25">
      <c r="B51" s="44" t="s">
        <v>485</v>
      </c>
      <c r="C51" s="45"/>
      <c r="D51" s="45" t="s">
        <v>486</v>
      </c>
      <c r="E51" s="45"/>
      <c r="F51" s="46" t="s">
        <v>487</v>
      </c>
    </row>
    <row r="52" spans="2:9" x14ac:dyDescent="0.25">
      <c r="B52" s="44"/>
      <c r="C52" s="45"/>
      <c r="D52" s="45"/>
      <c r="E52" s="45"/>
      <c r="F52" s="46"/>
    </row>
    <row r="53" spans="2:9" ht="15.75" thickBot="1" x14ac:dyDescent="0.3">
      <c r="B53" s="128" t="s">
        <v>488</v>
      </c>
      <c r="C53" s="129"/>
      <c r="D53" s="129"/>
      <c r="E53" s="129"/>
      <c r="F53" s="130"/>
    </row>
    <row r="56" spans="2:9" x14ac:dyDescent="0.25">
      <c r="B56" s="1" t="s">
        <v>489</v>
      </c>
    </row>
    <row r="57" spans="2:9" x14ac:dyDescent="0.25">
      <c r="B57" t="s">
        <v>490</v>
      </c>
    </row>
    <row r="58" spans="2:9" x14ac:dyDescent="0.25">
      <c r="B58" t="s">
        <v>515</v>
      </c>
    </row>
    <row r="59" spans="2:9" x14ac:dyDescent="0.25">
      <c r="B59" t="s">
        <v>491</v>
      </c>
    </row>
    <row r="62" spans="2:9" x14ac:dyDescent="0.25">
      <c r="B62" s="102" t="s">
        <v>490</v>
      </c>
      <c r="C62" s="101"/>
      <c r="D62" s="101"/>
      <c r="E62" s="101"/>
      <c r="F62" s="101"/>
      <c r="G62" s="101"/>
      <c r="H62" s="101"/>
      <c r="I62" s="101"/>
    </row>
    <row r="63" spans="2:9" s="101" customFormat="1" ht="15.75" customHeight="1" x14ac:dyDescent="0.25">
      <c r="B63" s="103" t="s">
        <v>519</v>
      </c>
    </row>
    <row r="64" spans="2:9" s="101" customFormat="1" ht="15.75" customHeight="1" x14ac:dyDescent="0.25">
      <c r="B64" s="103" t="s">
        <v>520</v>
      </c>
    </row>
    <row r="65" spans="2:7" s="101" customFormat="1" x14ac:dyDescent="0.25">
      <c r="B65" s="102"/>
    </row>
    <row r="66" spans="2:7" x14ac:dyDescent="0.25">
      <c r="B66" t="s">
        <v>492</v>
      </c>
      <c r="C66">
        <v>7000</v>
      </c>
    </row>
    <row r="67" spans="2:7" x14ac:dyDescent="0.25">
      <c r="B67" s="1" t="s">
        <v>493</v>
      </c>
      <c r="C67" s="1">
        <v>5000</v>
      </c>
      <c r="D67" s="1" t="s">
        <v>495</v>
      </c>
    </row>
    <row r="68" spans="2:7" x14ac:dyDescent="0.25">
      <c r="B68" t="s">
        <v>494</v>
      </c>
      <c r="C68">
        <v>2000</v>
      </c>
    </row>
    <row r="70" spans="2:7" x14ac:dyDescent="0.25">
      <c r="B70" s="100" t="s">
        <v>507</v>
      </c>
      <c r="F70" s="100" t="s">
        <v>508</v>
      </c>
    </row>
    <row r="72" spans="2:7" x14ac:dyDescent="0.25">
      <c r="B72" s="1" t="s">
        <v>496</v>
      </c>
      <c r="C72" s="33" t="s">
        <v>497</v>
      </c>
      <c r="D72" s="33" t="s">
        <v>498</v>
      </c>
      <c r="E72" s="33" t="s">
        <v>499</v>
      </c>
      <c r="F72" s="33" t="s">
        <v>500</v>
      </c>
      <c r="G72" s="33" t="s">
        <v>501</v>
      </c>
    </row>
    <row r="73" spans="2:7" x14ac:dyDescent="0.25">
      <c r="B73" t="s">
        <v>502</v>
      </c>
      <c r="C73" s="53">
        <v>1000</v>
      </c>
      <c r="D73" s="99">
        <v>1000</v>
      </c>
      <c r="E73" s="99">
        <v>1000</v>
      </c>
      <c r="F73" s="99">
        <v>1000</v>
      </c>
      <c r="G73" s="99">
        <v>1000</v>
      </c>
    </row>
    <row r="75" spans="2:7" x14ac:dyDescent="0.25">
      <c r="B75" t="s">
        <v>503</v>
      </c>
      <c r="C75" s="99">
        <v>1000</v>
      </c>
      <c r="D75" s="53">
        <v>1000</v>
      </c>
      <c r="E75" s="99">
        <v>1000</v>
      </c>
      <c r="F75" s="99">
        <v>1000</v>
      </c>
      <c r="G75" s="99">
        <v>1000</v>
      </c>
    </row>
    <row r="77" spans="2:7" x14ac:dyDescent="0.25">
      <c r="B77" t="s">
        <v>504</v>
      </c>
      <c r="C77" s="99">
        <v>1000</v>
      </c>
      <c r="D77" s="99">
        <v>1000</v>
      </c>
      <c r="E77" s="53">
        <v>1000</v>
      </c>
      <c r="F77" s="99">
        <v>1000</v>
      </c>
      <c r="G77" s="99">
        <v>1000</v>
      </c>
    </row>
    <row r="79" spans="2:7" x14ac:dyDescent="0.25">
      <c r="B79" t="s">
        <v>505</v>
      </c>
      <c r="C79" s="99">
        <v>1000</v>
      </c>
      <c r="D79" s="99">
        <v>1000</v>
      </c>
      <c r="E79" s="99">
        <v>1000</v>
      </c>
      <c r="F79" s="53">
        <v>1000</v>
      </c>
      <c r="G79" s="99">
        <v>1000</v>
      </c>
    </row>
    <row r="81" spans="2:10" x14ac:dyDescent="0.25">
      <c r="B81" t="s">
        <v>506</v>
      </c>
      <c r="C81" s="99">
        <v>1000</v>
      </c>
      <c r="D81" s="99">
        <v>1000</v>
      </c>
      <c r="E81" s="99">
        <v>1000</v>
      </c>
      <c r="F81" s="99">
        <v>1000</v>
      </c>
      <c r="G81" s="53">
        <v>1000</v>
      </c>
    </row>
    <row r="84" spans="2:10" x14ac:dyDescent="0.25">
      <c r="B84" s="102" t="s">
        <v>516</v>
      </c>
      <c r="C84" s="101"/>
      <c r="D84" s="101"/>
      <c r="E84" s="101"/>
      <c r="F84" s="101"/>
      <c r="G84" s="101"/>
      <c r="H84" s="101"/>
      <c r="I84" s="101"/>
      <c r="J84" s="101"/>
    </row>
    <row r="85" spans="2:10" x14ac:dyDescent="0.25">
      <c r="B85" t="s">
        <v>517</v>
      </c>
    </row>
    <row r="87" spans="2:10" x14ac:dyDescent="0.25">
      <c r="B87" t="s">
        <v>518</v>
      </c>
    </row>
    <row r="89" spans="2:10" x14ac:dyDescent="0.25">
      <c r="B89" s="102" t="s">
        <v>491</v>
      </c>
      <c r="C89" s="101"/>
      <c r="D89" s="101"/>
      <c r="E89" s="101"/>
      <c r="F89" s="101"/>
      <c r="G89" s="101"/>
      <c r="H89" s="101"/>
      <c r="I89" s="101"/>
    </row>
    <row r="90" spans="2:10" x14ac:dyDescent="0.25">
      <c r="B90" s="103" t="s">
        <v>521</v>
      </c>
    </row>
    <row r="91" spans="2:10" x14ac:dyDescent="0.25">
      <c r="B91" s="103" t="s">
        <v>522</v>
      </c>
    </row>
    <row r="94" spans="2:10" x14ac:dyDescent="0.25">
      <c r="B94" s="2" t="s">
        <v>523</v>
      </c>
      <c r="C94" s="3"/>
      <c r="D94" s="3"/>
      <c r="E94" s="3"/>
      <c r="F94" s="3"/>
      <c r="G94" s="3"/>
      <c r="H94" s="3"/>
      <c r="I94" s="3"/>
      <c r="J94" s="3"/>
    </row>
    <row r="95" spans="2:10" x14ac:dyDescent="0.25">
      <c r="B95" t="s">
        <v>524</v>
      </c>
    </row>
    <row r="97" spans="2:4" x14ac:dyDescent="0.25">
      <c r="B97" t="s">
        <v>525</v>
      </c>
    </row>
    <row r="98" spans="2:4" x14ac:dyDescent="0.25">
      <c r="B98" t="s">
        <v>526</v>
      </c>
    </row>
    <row r="100" spans="2:4" x14ac:dyDescent="0.25">
      <c r="B100" t="s">
        <v>528</v>
      </c>
      <c r="D100" t="s">
        <v>473</v>
      </c>
    </row>
    <row r="101" spans="2:4" x14ac:dyDescent="0.25">
      <c r="B101" t="s">
        <v>527</v>
      </c>
      <c r="D101" t="s">
        <v>529</v>
      </c>
    </row>
    <row r="104" spans="2:4" x14ac:dyDescent="0.25">
      <c r="B104" s="1" t="s">
        <v>530</v>
      </c>
    </row>
    <row r="106" spans="2:4" x14ac:dyDescent="0.25">
      <c r="B106" t="s">
        <v>531</v>
      </c>
    </row>
    <row r="108" spans="2:4" x14ac:dyDescent="0.25">
      <c r="B108" t="s">
        <v>532</v>
      </c>
    </row>
    <row r="109" spans="2:4" x14ac:dyDescent="0.25">
      <c r="B109" t="s">
        <v>535</v>
      </c>
    </row>
    <row r="110" spans="2:4" x14ac:dyDescent="0.25">
      <c r="B110" t="s">
        <v>537</v>
      </c>
    </row>
    <row r="112" spans="2:4" x14ac:dyDescent="0.25">
      <c r="B112" t="s">
        <v>533</v>
      </c>
    </row>
    <row r="113" spans="2:8" x14ac:dyDescent="0.25">
      <c r="B113" t="s">
        <v>535</v>
      </c>
    </row>
    <row r="114" spans="2:8" x14ac:dyDescent="0.25">
      <c r="B114" t="s">
        <v>536</v>
      </c>
    </row>
    <row r="116" spans="2:8" x14ac:dyDescent="0.25">
      <c r="B116" t="s">
        <v>534</v>
      </c>
    </row>
    <row r="118" spans="2:8" x14ac:dyDescent="0.25">
      <c r="B118" s="1" t="s">
        <v>546</v>
      </c>
    </row>
    <row r="119" spans="2:8" x14ac:dyDescent="0.25">
      <c r="B119" t="s">
        <v>547</v>
      </c>
    </row>
    <row r="122" spans="2:8" x14ac:dyDescent="0.25">
      <c r="B122" s="1" t="s">
        <v>392</v>
      </c>
    </row>
    <row r="123" spans="2:8" x14ac:dyDescent="0.25">
      <c r="B123" s="25" t="s">
        <v>538</v>
      </c>
    </row>
    <row r="125" spans="2:8" x14ac:dyDescent="0.25">
      <c r="B125" s="1" t="s">
        <v>545</v>
      </c>
      <c r="C125" s="1"/>
      <c r="D125" s="1"/>
      <c r="E125" s="1"/>
      <c r="F125" s="1"/>
      <c r="G125" s="1" t="s">
        <v>341</v>
      </c>
      <c r="H125" s="1"/>
    </row>
    <row r="126" spans="2:8" x14ac:dyDescent="0.25">
      <c r="B126" t="s">
        <v>541</v>
      </c>
      <c r="G126" t="s">
        <v>543</v>
      </c>
    </row>
    <row r="127" spans="2:8" x14ac:dyDescent="0.25">
      <c r="B127" t="s">
        <v>542</v>
      </c>
      <c r="G127" t="s">
        <v>544</v>
      </c>
    </row>
    <row r="128" spans="2:8" x14ac:dyDescent="0.25">
      <c r="B128" t="s">
        <v>60</v>
      </c>
      <c r="G128" t="s">
        <v>60</v>
      </c>
    </row>
    <row r="129" spans="2:7" x14ac:dyDescent="0.25">
      <c r="B129" t="s">
        <v>539</v>
      </c>
      <c r="G129" t="s">
        <v>540</v>
      </c>
    </row>
    <row r="132" spans="2:7" x14ac:dyDescent="0.25">
      <c r="B132" s="1" t="s">
        <v>551</v>
      </c>
    </row>
    <row r="133" spans="2:7" x14ac:dyDescent="0.25">
      <c r="B133" t="s">
        <v>548</v>
      </c>
    </row>
    <row r="134" spans="2:7" x14ac:dyDescent="0.25">
      <c r="B134" t="s">
        <v>549</v>
      </c>
    </row>
    <row r="135" spans="2:7" x14ac:dyDescent="0.25">
      <c r="B135" t="s">
        <v>550</v>
      </c>
    </row>
    <row r="137" spans="2:7" x14ac:dyDescent="0.25">
      <c r="B137" s="1" t="s">
        <v>566</v>
      </c>
    </row>
    <row r="138" spans="2:7" x14ac:dyDescent="0.25">
      <c r="B138" t="s">
        <v>552</v>
      </c>
    </row>
    <row r="139" spans="2:7" x14ac:dyDescent="0.25">
      <c r="B139" t="s">
        <v>553</v>
      </c>
    </row>
    <row r="140" spans="2:7" x14ac:dyDescent="0.25">
      <c r="C140" t="s">
        <v>554</v>
      </c>
    </row>
    <row r="141" spans="2:7" x14ac:dyDescent="0.25">
      <c r="B141" t="s">
        <v>555</v>
      </c>
    </row>
    <row r="142" spans="2:7" x14ac:dyDescent="0.25">
      <c r="C142" t="s">
        <v>556</v>
      </c>
      <c r="E142" t="s">
        <v>559</v>
      </c>
    </row>
    <row r="143" spans="2:7" x14ac:dyDescent="0.25">
      <c r="C143" t="s">
        <v>557</v>
      </c>
      <c r="E143" t="s">
        <v>560</v>
      </c>
    </row>
    <row r="144" spans="2:7" x14ac:dyDescent="0.25">
      <c r="C144" t="s">
        <v>558</v>
      </c>
      <c r="E144" t="s">
        <v>561</v>
      </c>
    </row>
    <row r="145" spans="2:9" x14ac:dyDescent="0.25">
      <c r="B145" t="s">
        <v>562</v>
      </c>
      <c r="G145" t="s">
        <v>60</v>
      </c>
      <c r="I145" t="s">
        <v>563</v>
      </c>
    </row>
    <row r="146" spans="2:9" x14ac:dyDescent="0.25">
      <c r="B146" t="s">
        <v>564</v>
      </c>
    </row>
    <row r="147" spans="2:9" x14ac:dyDescent="0.25">
      <c r="B147" t="s">
        <v>565</v>
      </c>
    </row>
  </sheetData>
  <mergeCells count="3">
    <mergeCell ref="B45:B46"/>
    <mergeCell ref="E45:E46"/>
    <mergeCell ref="B53:F53"/>
  </mergeCells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9B057-7FFC-4CF6-A307-BEAF5B4D632E}">
  <dimension ref="B2:P79"/>
  <sheetViews>
    <sheetView topLeftCell="A43" zoomScale="120" zoomScaleNormal="120" workbookViewId="0">
      <selection activeCell="I23" sqref="I23"/>
    </sheetView>
  </sheetViews>
  <sheetFormatPr defaultRowHeight="15" x14ac:dyDescent="0.25"/>
  <cols>
    <col min="2" max="2" width="18.140625" customWidth="1"/>
    <col min="7" max="7" width="23.42578125" customWidth="1"/>
    <col min="9" max="9" width="22.5703125" customWidth="1"/>
  </cols>
  <sheetData>
    <row r="2" spans="2:3" x14ac:dyDescent="0.25">
      <c r="B2" s="1" t="s">
        <v>567</v>
      </c>
    </row>
    <row r="3" spans="2:3" x14ac:dyDescent="0.25">
      <c r="B3" t="s">
        <v>568</v>
      </c>
    </row>
    <row r="4" spans="2:3" x14ac:dyDescent="0.25">
      <c r="B4" t="s">
        <v>569</v>
      </c>
    </row>
    <row r="5" spans="2:3" x14ac:dyDescent="0.25">
      <c r="B5" t="s">
        <v>570</v>
      </c>
    </row>
    <row r="7" spans="2:3" x14ac:dyDescent="0.25">
      <c r="B7" s="1" t="s">
        <v>571</v>
      </c>
    </row>
    <row r="8" spans="2:3" x14ac:dyDescent="0.25">
      <c r="B8" t="s">
        <v>514</v>
      </c>
    </row>
    <row r="10" spans="2:3" x14ac:dyDescent="0.25">
      <c r="B10" s="1" t="s">
        <v>572</v>
      </c>
    </row>
    <row r="11" spans="2:3" x14ac:dyDescent="0.25">
      <c r="B11" t="s">
        <v>573</v>
      </c>
    </row>
    <row r="13" spans="2:3" x14ac:dyDescent="0.25">
      <c r="B13" s="1" t="s">
        <v>473</v>
      </c>
    </row>
    <row r="14" spans="2:3" x14ac:dyDescent="0.25">
      <c r="B14" t="s">
        <v>574</v>
      </c>
      <c r="C14" t="s">
        <v>577</v>
      </c>
    </row>
    <row r="15" spans="2:3" x14ac:dyDescent="0.25">
      <c r="B15" t="s">
        <v>575</v>
      </c>
      <c r="C15" t="s">
        <v>578</v>
      </c>
    </row>
    <row r="16" spans="2:3" x14ac:dyDescent="0.25">
      <c r="B16" t="s">
        <v>576</v>
      </c>
    </row>
    <row r="18" spans="2:16" x14ac:dyDescent="0.25">
      <c r="B18" s="1" t="s">
        <v>81</v>
      </c>
      <c r="C18" s="1"/>
      <c r="D18" s="1"/>
      <c r="E18" s="1"/>
      <c r="F18" s="1"/>
      <c r="G18" s="1" t="s">
        <v>2</v>
      </c>
    </row>
    <row r="19" spans="2:16" x14ac:dyDescent="0.25">
      <c r="B19" t="s">
        <v>530</v>
      </c>
      <c r="G19" t="s">
        <v>348</v>
      </c>
    </row>
    <row r="21" spans="2:16" x14ac:dyDescent="0.25">
      <c r="B21" s="131" t="s">
        <v>579</v>
      </c>
      <c r="C21" s="131"/>
      <c r="D21" s="131"/>
      <c r="E21" s="131"/>
      <c r="F21" s="131"/>
      <c r="G21" s="131"/>
    </row>
    <row r="22" spans="2:16" x14ac:dyDescent="0.25">
      <c r="B22" s="131" t="s">
        <v>580</v>
      </c>
      <c r="C22" s="131"/>
      <c r="D22" s="131"/>
      <c r="E22" s="131"/>
      <c r="F22" s="131"/>
      <c r="G22" s="131"/>
    </row>
    <row r="23" spans="2:16" x14ac:dyDescent="0.25">
      <c r="B23" s="131" t="s">
        <v>581</v>
      </c>
      <c r="C23" s="131"/>
      <c r="D23" s="131"/>
      <c r="E23" s="131"/>
      <c r="F23" s="131"/>
      <c r="G23" s="131"/>
    </row>
    <row r="25" spans="2:16" x14ac:dyDescent="0.25">
      <c r="B25" s="27" t="s">
        <v>582</v>
      </c>
    </row>
    <row r="26" spans="2:16" x14ac:dyDescent="0.25">
      <c r="B26" t="s">
        <v>583</v>
      </c>
    </row>
    <row r="28" spans="2:16" x14ac:dyDescent="0.25">
      <c r="B28" s="2" t="s">
        <v>584</v>
      </c>
      <c r="C28" s="3"/>
      <c r="D28" s="3"/>
      <c r="E28" s="3"/>
      <c r="F28" s="3"/>
      <c r="G28" s="3"/>
      <c r="H28" s="3"/>
      <c r="I28" s="3"/>
    </row>
    <row r="29" spans="2:16" x14ac:dyDescent="0.25">
      <c r="B29" t="s">
        <v>585</v>
      </c>
    </row>
    <row r="30" spans="2:16" x14ac:dyDescent="0.25">
      <c r="B30" t="s">
        <v>586</v>
      </c>
      <c r="H30" s="105" t="s">
        <v>42</v>
      </c>
      <c r="I30" s="5" t="s">
        <v>43</v>
      </c>
      <c r="J30" s="5" t="s">
        <v>122</v>
      </c>
      <c r="K30" s="5" t="s">
        <v>594</v>
      </c>
      <c r="M30" s="5" t="s">
        <v>42</v>
      </c>
      <c r="N30" s="5" t="s">
        <v>43</v>
      </c>
      <c r="O30" s="5" t="s">
        <v>122</v>
      </c>
      <c r="P30" s="5" t="s">
        <v>594</v>
      </c>
    </row>
    <row r="31" spans="2:16" x14ac:dyDescent="0.25">
      <c r="B31" t="s">
        <v>588</v>
      </c>
      <c r="H31" s="106">
        <v>1</v>
      </c>
      <c r="I31" s="4">
        <v>11</v>
      </c>
      <c r="J31" s="4">
        <f>AVERAGE($I$31:$I$41)</f>
        <v>18.272727272727273</v>
      </c>
      <c r="K31" s="4">
        <f>(I31 - J31)^2</f>
        <v>52.892561983471083</v>
      </c>
      <c r="M31" s="107">
        <v>1</v>
      </c>
      <c r="N31" s="4">
        <v>11</v>
      </c>
      <c r="O31" s="4">
        <f>AVERAGEIFS($N$31:$N$41, $M$31:$M$41, M31 )</f>
        <v>13.428571428571429</v>
      </c>
      <c r="P31" s="4">
        <f>(N31 - O31)^2</f>
        <v>5.8979591836734704</v>
      </c>
    </row>
    <row r="32" spans="2:16" x14ac:dyDescent="0.25">
      <c r="B32" t="s">
        <v>587</v>
      </c>
      <c r="H32" s="106">
        <v>2</v>
      </c>
      <c r="I32" s="4">
        <v>30</v>
      </c>
      <c r="J32" s="4">
        <f t="shared" ref="J32:J41" si="0">AVERAGE($I$31:$I$41)</f>
        <v>18.272727272727273</v>
      </c>
      <c r="K32" s="4">
        <f t="shared" ref="K32:K41" si="1">(I32 - J32)^2</f>
        <v>137.52892561983469</v>
      </c>
      <c r="M32" s="107">
        <v>2</v>
      </c>
      <c r="N32" s="4">
        <v>30</v>
      </c>
      <c r="O32" s="4">
        <f t="shared" ref="O32:O41" si="2">AVERAGEIFS($N$31:$N$41, $M$31:$M$41, M32 )</f>
        <v>26.75</v>
      </c>
      <c r="P32" s="4">
        <f t="shared" ref="P32:P41" si="3">(N32 - O32)^2</f>
        <v>10.5625</v>
      </c>
    </row>
    <row r="33" spans="2:16" x14ac:dyDescent="0.25">
      <c r="H33" s="106">
        <v>2</v>
      </c>
      <c r="I33" s="4">
        <v>29</v>
      </c>
      <c r="J33" s="4">
        <f t="shared" si="0"/>
        <v>18.272727272727273</v>
      </c>
      <c r="K33" s="4">
        <f t="shared" si="1"/>
        <v>115.07438016528924</v>
      </c>
      <c r="M33" s="107">
        <v>2</v>
      </c>
      <c r="N33" s="4">
        <v>29</v>
      </c>
      <c r="O33" s="4">
        <f t="shared" si="2"/>
        <v>26.75</v>
      </c>
      <c r="P33" s="4">
        <f t="shared" si="3"/>
        <v>5.0625</v>
      </c>
    </row>
    <row r="34" spans="2:16" x14ac:dyDescent="0.25">
      <c r="B34" t="s">
        <v>598</v>
      </c>
      <c r="H34" s="106">
        <v>2</v>
      </c>
      <c r="I34" s="4">
        <v>25</v>
      </c>
      <c r="J34" s="4">
        <f t="shared" si="0"/>
        <v>18.272727272727273</v>
      </c>
      <c r="K34" s="4">
        <f t="shared" si="1"/>
        <v>45.256198347107429</v>
      </c>
      <c r="M34" s="107">
        <v>2</v>
      </c>
      <c r="N34" s="4">
        <v>25</v>
      </c>
      <c r="O34" s="4">
        <f t="shared" si="2"/>
        <v>26.75</v>
      </c>
      <c r="P34" s="4">
        <f t="shared" si="3"/>
        <v>3.0625</v>
      </c>
    </row>
    <row r="35" spans="2:16" x14ac:dyDescent="0.25">
      <c r="B35" t="s">
        <v>599</v>
      </c>
      <c r="H35" s="106">
        <v>1</v>
      </c>
      <c r="I35" s="4">
        <v>18</v>
      </c>
      <c r="J35" s="4">
        <f t="shared" si="0"/>
        <v>18.272727272727273</v>
      </c>
      <c r="K35" s="4">
        <f t="shared" si="1"/>
        <v>7.4380165289256547E-2</v>
      </c>
      <c r="M35" s="107">
        <v>1</v>
      </c>
      <c r="N35" s="4">
        <v>18</v>
      </c>
      <c r="O35" s="4">
        <f t="shared" si="2"/>
        <v>13.428571428571429</v>
      </c>
      <c r="P35" s="4">
        <f t="shared" si="3"/>
        <v>20.897959183673468</v>
      </c>
    </row>
    <row r="36" spans="2:16" x14ac:dyDescent="0.25">
      <c r="B36" t="s">
        <v>600</v>
      </c>
      <c r="H36" s="106">
        <v>1</v>
      </c>
      <c r="I36" s="4">
        <v>10</v>
      </c>
      <c r="J36" s="4">
        <f t="shared" si="0"/>
        <v>18.272727272727273</v>
      </c>
      <c r="K36" s="4">
        <f t="shared" si="1"/>
        <v>68.43801652892563</v>
      </c>
      <c r="M36" s="107">
        <v>1</v>
      </c>
      <c r="N36" s="4">
        <v>10</v>
      </c>
      <c r="O36" s="4">
        <f t="shared" si="2"/>
        <v>13.428571428571429</v>
      </c>
      <c r="P36" s="4">
        <f t="shared" si="3"/>
        <v>11.755102040816329</v>
      </c>
    </row>
    <row r="37" spans="2:16" x14ac:dyDescent="0.25">
      <c r="B37" t="s">
        <v>601</v>
      </c>
      <c r="H37" s="106">
        <v>1</v>
      </c>
      <c r="I37" s="4">
        <v>12</v>
      </c>
      <c r="J37" s="4">
        <f t="shared" si="0"/>
        <v>18.272727272727273</v>
      </c>
      <c r="K37" s="4">
        <f t="shared" si="1"/>
        <v>39.347107438016536</v>
      </c>
      <c r="M37" s="107">
        <v>1</v>
      </c>
      <c r="N37" s="4">
        <v>12</v>
      </c>
      <c r="O37" s="4">
        <f t="shared" si="2"/>
        <v>13.428571428571429</v>
      </c>
      <c r="P37" s="4">
        <f t="shared" si="3"/>
        <v>2.0408163265306132</v>
      </c>
    </row>
    <row r="38" spans="2:16" x14ac:dyDescent="0.25">
      <c r="B38" t="s">
        <v>602</v>
      </c>
      <c r="H38" s="106">
        <v>2</v>
      </c>
      <c r="I38" s="4">
        <v>23</v>
      </c>
      <c r="J38" s="4">
        <f t="shared" si="0"/>
        <v>18.272727272727273</v>
      </c>
      <c r="K38" s="4">
        <f t="shared" si="1"/>
        <v>22.347107438016522</v>
      </c>
      <c r="M38" s="107">
        <v>2</v>
      </c>
      <c r="N38" s="4">
        <v>23</v>
      </c>
      <c r="O38" s="4">
        <f t="shared" si="2"/>
        <v>26.75</v>
      </c>
      <c r="P38" s="4">
        <f t="shared" si="3"/>
        <v>14.0625</v>
      </c>
    </row>
    <row r="39" spans="2:16" x14ac:dyDescent="0.25">
      <c r="H39" s="106">
        <v>1</v>
      </c>
      <c r="I39" s="4">
        <v>15</v>
      </c>
      <c r="J39" s="4">
        <f t="shared" si="0"/>
        <v>18.272727272727273</v>
      </c>
      <c r="K39" s="4">
        <f t="shared" si="1"/>
        <v>10.710743801652896</v>
      </c>
      <c r="M39" s="107">
        <v>1</v>
      </c>
      <c r="N39" s="4">
        <v>15</v>
      </c>
      <c r="O39" s="4">
        <f t="shared" si="2"/>
        <v>13.428571428571429</v>
      </c>
      <c r="P39" s="4">
        <f t="shared" si="3"/>
        <v>2.4693877551020402</v>
      </c>
    </row>
    <row r="40" spans="2:16" x14ac:dyDescent="0.25">
      <c r="B40" s="1" t="s">
        <v>590</v>
      </c>
      <c r="H40" s="106">
        <v>1</v>
      </c>
      <c r="I40" s="4">
        <v>10</v>
      </c>
      <c r="J40" s="4">
        <f t="shared" si="0"/>
        <v>18.272727272727273</v>
      </c>
      <c r="K40" s="4">
        <f t="shared" si="1"/>
        <v>68.43801652892563</v>
      </c>
      <c r="M40" s="107">
        <v>1</v>
      </c>
      <c r="N40" s="4">
        <v>10</v>
      </c>
      <c r="O40" s="4">
        <f t="shared" si="2"/>
        <v>13.428571428571429</v>
      </c>
      <c r="P40" s="4">
        <f t="shared" si="3"/>
        <v>11.755102040816329</v>
      </c>
    </row>
    <row r="41" spans="2:16" x14ac:dyDescent="0.25">
      <c r="B41" t="s">
        <v>589</v>
      </c>
      <c r="H41" s="106">
        <v>1</v>
      </c>
      <c r="I41" s="4">
        <v>18</v>
      </c>
      <c r="J41" s="4">
        <f t="shared" si="0"/>
        <v>18.272727272727273</v>
      </c>
      <c r="K41" s="4">
        <f t="shared" si="1"/>
        <v>7.4380165289256547E-2</v>
      </c>
      <c r="M41" s="107">
        <v>1</v>
      </c>
      <c r="N41" s="4">
        <v>18</v>
      </c>
      <c r="O41" s="4">
        <f t="shared" si="2"/>
        <v>13.428571428571429</v>
      </c>
      <c r="P41" s="4">
        <f t="shared" si="3"/>
        <v>20.897959183673468</v>
      </c>
    </row>
    <row r="42" spans="2:16" x14ac:dyDescent="0.25">
      <c r="J42" s="1" t="s">
        <v>132</v>
      </c>
      <c r="K42" s="104">
        <f>AVERAGE(K31:K41)</f>
        <v>50.925619834710751</v>
      </c>
      <c r="O42" s="1" t="s">
        <v>132</v>
      </c>
      <c r="P42" s="104">
        <f>AVERAGE(P31:P41)</f>
        <v>9.8603896103896105</v>
      </c>
    </row>
    <row r="43" spans="2:16" x14ac:dyDescent="0.25">
      <c r="B43" s="1" t="s">
        <v>591</v>
      </c>
    </row>
    <row r="44" spans="2:16" x14ac:dyDescent="0.25">
      <c r="B44" t="s">
        <v>592</v>
      </c>
      <c r="D44" t="s">
        <v>619</v>
      </c>
    </row>
    <row r="45" spans="2:16" x14ac:dyDescent="0.25">
      <c r="B45" t="s">
        <v>593</v>
      </c>
      <c r="D45" t="s">
        <v>620</v>
      </c>
    </row>
    <row r="46" spans="2:16" x14ac:dyDescent="0.25">
      <c r="B46" t="s">
        <v>265</v>
      </c>
      <c r="D46" t="s">
        <v>625</v>
      </c>
    </row>
    <row r="48" spans="2:16" x14ac:dyDescent="0.25">
      <c r="B48" s="1" t="s">
        <v>584</v>
      </c>
    </row>
    <row r="49" spans="2:9" x14ac:dyDescent="0.25">
      <c r="B49" t="s">
        <v>595</v>
      </c>
    </row>
    <row r="51" spans="2:9" x14ac:dyDescent="0.25">
      <c r="B51" t="s">
        <v>81</v>
      </c>
      <c r="G51" t="s">
        <v>2</v>
      </c>
    </row>
    <row r="52" spans="2:9" x14ac:dyDescent="0.25">
      <c r="B52" t="s">
        <v>596</v>
      </c>
      <c r="G52" t="s">
        <v>597</v>
      </c>
    </row>
    <row r="54" spans="2:9" x14ac:dyDescent="0.25">
      <c r="B54" s="1" t="s">
        <v>607</v>
      </c>
    </row>
    <row r="55" spans="2:9" x14ac:dyDescent="0.25">
      <c r="B55" t="s">
        <v>603</v>
      </c>
      <c r="G55" t="s">
        <v>606</v>
      </c>
    </row>
    <row r="56" spans="2:9" x14ac:dyDescent="0.25">
      <c r="B56" t="s">
        <v>604</v>
      </c>
      <c r="G56" t="s">
        <v>527</v>
      </c>
    </row>
    <row r="57" spans="2:9" x14ac:dyDescent="0.25">
      <c r="B57" t="s">
        <v>605</v>
      </c>
    </row>
    <row r="59" spans="2:9" x14ac:dyDescent="0.25">
      <c r="B59" s="1" t="s">
        <v>611</v>
      </c>
      <c r="C59" s="1" t="s">
        <v>612</v>
      </c>
      <c r="F59" s="27" t="s">
        <v>613</v>
      </c>
    </row>
    <row r="60" spans="2:9" x14ac:dyDescent="0.25">
      <c r="B60" s="1" t="s">
        <v>617</v>
      </c>
      <c r="C60" s="110" t="s">
        <v>618</v>
      </c>
    </row>
    <row r="62" spans="2:9" x14ac:dyDescent="0.25">
      <c r="B62" t="s">
        <v>608</v>
      </c>
      <c r="C62">
        <v>25</v>
      </c>
    </row>
    <row r="64" spans="2:9" x14ac:dyDescent="0.25">
      <c r="B64" t="s">
        <v>43</v>
      </c>
      <c r="C64" t="s">
        <v>609</v>
      </c>
      <c r="E64" t="s">
        <v>610</v>
      </c>
      <c r="G64" t="s">
        <v>611</v>
      </c>
      <c r="I64" t="s">
        <v>617</v>
      </c>
    </row>
    <row r="65" spans="2:9" x14ac:dyDescent="0.25">
      <c r="C65">
        <v>15</v>
      </c>
      <c r="E65">
        <v>10</v>
      </c>
      <c r="G65" s="3">
        <f>1 - ( C65 / $C$62) ^ 2 - (E65/$C$62) ^ 2</f>
        <v>0.48</v>
      </c>
      <c r="I65" s="108">
        <f>-( C65/$C$62 * LOG( C65/$C$62, 2) + E65 / $C$62 * LOG( E65 / $C$62, 2))</f>
        <v>0.97095059445466858</v>
      </c>
    </row>
    <row r="67" spans="2:9" x14ac:dyDescent="0.25">
      <c r="B67" t="s">
        <v>67</v>
      </c>
      <c r="G67" s="109">
        <f>14/C62 * G68 + 11 / 25 * G69</f>
        <v>0.31168831168831179</v>
      </c>
    </row>
    <row r="68" spans="2:9" x14ac:dyDescent="0.25">
      <c r="B68" t="s">
        <v>68</v>
      </c>
      <c r="C68">
        <v>12</v>
      </c>
      <c r="E68">
        <v>2</v>
      </c>
      <c r="G68" s="108">
        <f>1 - ( C68 / 14) ^ 2 - (E68/14) ^ 2</f>
        <v>0.24489795918367355</v>
      </c>
    </row>
    <row r="69" spans="2:9" x14ac:dyDescent="0.25">
      <c r="B69" t="s">
        <v>69</v>
      </c>
      <c r="C69">
        <v>3</v>
      </c>
      <c r="E69">
        <v>8</v>
      </c>
      <c r="G69" s="108">
        <f>1 - ( C69 / 11) ^ 2 - (E69/11) ^ 2</f>
        <v>0.39669421487603307</v>
      </c>
    </row>
    <row r="71" spans="2:9" x14ac:dyDescent="0.25">
      <c r="B71" t="s">
        <v>614</v>
      </c>
      <c r="G71" s="109">
        <f>12/C62 * G72 + 13 / C62 * G73</f>
        <v>0.47179487179487178</v>
      </c>
    </row>
    <row r="72" spans="2:9" x14ac:dyDescent="0.25">
      <c r="B72" t="s">
        <v>615</v>
      </c>
      <c r="C72">
        <v>4</v>
      </c>
      <c r="E72">
        <v>8</v>
      </c>
      <c r="G72" s="108">
        <f>1 - ( C72 / 12) ^ 2 - (E72/12) ^ 2</f>
        <v>0.44444444444444442</v>
      </c>
    </row>
    <row r="73" spans="2:9" x14ac:dyDescent="0.25">
      <c r="B73" t="s">
        <v>616</v>
      </c>
      <c r="C73">
        <v>6</v>
      </c>
      <c r="E73">
        <v>7</v>
      </c>
      <c r="G73" s="108">
        <f>1 - ( C73 / 13) ^ 2 - (E73/13) ^ 2</f>
        <v>0.49704142011834324</v>
      </c>
    </row>
    <row r="76" spans="2:9" x14ac:dyDescent="0.25">
      <c r="B76" s="1" t="s">
        <v>621</v>
      </c>
    </row>
    <row r="77" spans="2:9" x14ac:dyDescent="0.25">
      <c r="B77" t="s">
        <v>622</v>
      </c>
    </row>
    <row r="78" spans="2:9" x14ac:dyDescent="0.25">
      <c r="B78" t="s">
        <v>623</v>
      </c>
    </row>
    <row r="79" spans="2:9" x14ac:dyDescent="0.25">
      <c r="B79" t="s">
        <v>624</v>
      </c>
    </row>
  </sheetData>
  <mergeCells count="3">
    <mergeCell ref="B21:G21"/>
    <mergeCell ref="B22:G22"/>
    <mergeCell ref="B23:G2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 - Adv Analytics</vt:lpstr>
      <vt:lpstr>Linear Regression - 1</vt:lpstr>
      <vt:lpstr>Linear Regression - 2</vt:lpstr>
      <vt:lpstr>Linear Regression - 3</vt:lpstr>
      <vt:lpstr>Logistic Regression - 1</vt:lpstr>
      <vt:lpstr>Logistic Regression - 2</vt:lpstr>
      <vt:lpstr>Decile Analysis</vt:lpstr>
      <vt:lpstr>ML - 1</vt:lpstr>
      <vt:lpstr>ML - Decision Trees</vt:lpstr>
      <vt:lpstr>ML - Ensemble Learning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2021-09-11T08:36:38Z</dcterms:created>
  <dcterms:modified xsi:type="dcterms:W3CDTF">2021-10-16T11:55:31Z</dcterms:modified>
</cp:coreProperties>
</file>