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3DF4A32C-D367-4F9D-BD26-F2EEB0B291CA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StatisticalFunctions" sheetId="1" r:id="rId1"/>
    <sheet name="StatisticalFunctions (2)" sheetId="2" r:id="rId2"/>
  </sheets>
  <definedNames>
    <definedName name="_xlnm._FilterDatabase" localSheetId="1" hidden="1">'StatisticalFunctions (2)'!$A$1:$I$1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" l="1"/>
  <c r="W3" i="2"/>
  <c r="W2" i="2"/>
  <c r="P4" i="2"/>
  <c r="P3" i="2"/>
  <c r="P2" i="2"/>
  <c r="V6" i="1"/>
  <c r="T10" i="1"/>
  <c r="T8" i="1"/>
  <c r="V5" i="1"/>
  <c r="V4" i="1"/>
  <c r="V3" i="1"/>
  <c r="V2" i="1"/>
  <c r="O5" i="1"/>
  <c r="O4" i="1"/>
  <c r="O3" i="1"/>
  <c r="O2" i="1"/>
  <c r="H2" i="2"/>
  <c r="H3" i="2"/>
  <c r="I3" i="2" s="1"/>
  <c r="H11" i="2"/>
  <c r="H10" i="2"/>
  <c r="H5" i="2"/>
  <c r="H13" i="2"/>
  <c r="H6" i="2"/>
  <c r="H12" i="2"/>
  <c r="H4" i="2"/>
  <c r="H7" i="2"/>
  <c r="H14" i="2"/>
  <c r="H8" i="2"/>
  <c r="H16" i="2"/>
  <c r="H15" i="2"/>
  <c r="I15" i="2" s="1"/>
  <c r="H9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7" i="2" l="1"/>
  <c r="I9" i="2"/>
  <c r="I14" i="2"/>
  <c r="I6" i="2"/>
  <c r="I11" i="2"/>
  <c r="W6" i="2"/>
  <c r="I4" i="2"/>
  <c r="I5" i="2"/>
  <c r="I2" i="2"/>
  <c r="I13" i="2"/>
  <c r="I8" i="2"/>
  <c r="I12" i="2"/>
  <c r="I10" i="2"/>
  <c r="W5" i="2"/>
  <c r="I16" i="2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<sst xmlns="http://schemas.openxmlformats.org/spreadsheetml/2006/main" count="146" uniqueCount="54">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</sst>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10" fillId="3" borderId="1" xfId="0" applyFont="1" applyFill="1" applyBorder="1"/>
    <xf numFmtId="15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4" xfId="0" applyFont="1" applyBorder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8" fillId="2" borderId="2" xfId="0" applyFont="1" applyFill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11" fillId="0" borderId="2" xfId="0" applyFont="1" applyBorder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horizontal="left"/>
    </xf>
    <xf numFmtId="0" fontId="1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opLeftCell="C1" workbookViewId="0">
      <selection activeCell="AK1" sqref="AK1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8.125" hidden="1" customWidth="1"/>
    <col min="10" max="10" width="8" hidden="1" customWidth="1"/>
    <col min="11" max="11" width="12.875" hidden="1" customWidth="1"/>
    <col min="12" max="12" width="8" hidden="1" customWidth="1"/>
    <col min="13" max="13" width="13.875" hidden="1" customWidth="1"/>
    <col min="14" max="14" width="10.5" hidden="1" customWidth="1"/>
    <col min="15" max="16" width="8" hidden="1" customWidth="1"/>
    <col min="17" max="17" width="15.5" hidden="1" customWidth="1"/>
    <col min="18" max="18" width="14.5" hidden="1" customWidth="1"/>
    <col min="19" max="19" width="14.75" hidden="1" customWidth="1"/>
    <col min="20" max="20" width="13.5" hidden="1" customWidth="1"/>
    <col min="21" max="21" width="9.625" hidden="1" customWidth="1"/>
    <col min="22" max="22" width="7" hidden="1" customWidth="1"/>
    <col min="23" max="26" width="8" hidden="1" customWidth="1"/>
    <col min="27" max="27" width="14.5" hidden="1" customWidth="1"/>
    <col min="28" max="28" width="14.25" hidden="1" customWidth="1"/>
    <col min="29" max="35" width="8" hidden="1" customWidth="1"/>
    <col min="36" max="36" width="6.375" hidden="1" customWidth="1"/>
  </cols>
  <sheetData>
    <row r="1" spans="1:3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24" t="s">
        <v>8</v>
      </c>
      <c r="K1" s="25"/>
      <c r="L1" s="25"/>
      <c r="M1" s="25"/>
      <c r="N1" s="26"/>
      <c r="O1" s="4" t="s">
        <v>9</v>
      </c>
      <c r="P1" s="3"/>
      <c r="Q1" s="24" t="s">
        <v>8</v>
      </c>
      <c r="R1" s="25"/>
      <c r="S1" s="25"/>
      <c r="T1" s="25"/>
      <c r="U1" s="26"/>
      <c r="V1" s="4" t="s">
        <v>9</v>
      </c>
      <c r="W1" s="3"/>
      <c r="X1" s="24" t="s">
        <v>8</v>
      </c>
      <c r="Y1" s="25"/>
      <c r="Z1" s="25"/>
      <c r="AA1" s="25"/>
      <c r="AB1" s="26"/>
      <c r="AC1" s="4" t="s">
        <v>9</v>
      </c>
      <c r="AD1" s="3"/>
      <c r="AE1" s="24" t="s">
        <v>8</v>
      </c>
      <c r="AF1" s="25"/>
      <c r="AG1" s="25"/>
      <c r="AH1" s="25"/>
      <c r="AI1" s="26"/>
      <c r="AJ1" s="4" t="s">
        <v>9</v>
      </c>
    </row>
    <row r="2" spans="1:36" x14ac:dyDescent="0.25">
      <c r="A2" s="5" t="s">
        <v>10</v>
      </c>
      <c r="B2" s="6">
        <v>41072</v>
      </c>
      <c r="C2" s="7">
        <v>2.1546885694729636</v>
      </c>
      <c r="D2" s="5" t="s">
        <v>11</v>
      </c>
      <c r="E2" s="5" t="s">
        <v>12</v>
      </c>
      <c r="F2" s="8">
        <v>15.45</v>
      </c>
      <c r="G2" s="8">
        <v>45</v>
      </c>
      <c r="H2" s="5">
        <f t="shared" ref="H2:H16" si="0">G2*F2</f>
        <v>695.25</v>
      </c>
      <c r="I2" s="3"/>
      <c r="J2" s="27" t="s">
        <v>13</v>
      </c>
      <c r="K2" s="25"/>
      <c r="L2" s="25"/>
      <c r="M2" s="25"/>
      <c r="N2" s="26"/>
      <c r="O2" s="9">
        <f>MIN(F2:F16)</f>
        <v>12.33</v>
      </c>
      <c r="P2" s="3"/>
      <c r="Q2" s="27" t="s">
        <v>14</v>
      </c>
      <c r="R2" s="25"/>
      <c r="S2" s="25"/>
      <c r="T2" s="25"/>
      <c r="U2" s="26"/>
      <c r="V2" s="9">
        <f>COUNTA(D2:D16)</f>
        <v>15</v>
      </c>
      <c r="W2" s="3"/>
      <c r="X2" s="27" t="s">
        <v>15</v>
      </c>
      <c r="Y2" s="25"/>
      <c r="Z2" s="25"/>
      <c r="AA2" s="25"/>
      <c r="AB2" s="26"/>
      <c r="AC2" s="9"/>
      <c r="AD2" s="3"/>
      <c r="AE2" s="27" t="s">
        <v>16</v>
      </c>
      <c r="AF2" s="25"/>
      <c r="AG2" s="25"/>
      <c r="AH2" s="25"/>
      <c r="AI2" s="26"/>
      <c r="AJ2" s="9"/>
    </row>
    <row r="3" spans="1:36" x14ac:dyDescent="0.25">
      <c r="A3" s="5" t="s">
        <v>17</v>
      </c>
      <c r="B3" s="6">
        <v>41552</v>
      </c>
      <c r="C3" s="7">
        <v>0.84052019164955505</v>
      </c>
      <c r="D3" s="5" t="s">
        <v>18</v>
      </c>
      <c r="E3" s="5" t="s">
        <v>19</v>
      </c>
      <c r="F3" s="8">
        <v>13.75</v>
      </c>
      <c r="G3" s="8">
        <v>29</v>
      </c>
      <c r="H3" s="5">
        <f t="shared" si="0"/>
        <v>398.75</v>
      </c>
      <c r="I3" s="3"/>
      <c r="J3" s="27" t="s">
        <v>20</v>
      </c>
      <c r="K3" s="25"/>
      <c r="L3" s="25"/>
      <c r="M3" s="25"/>
      <c r="N3" s="26"/>
      <c r="O3" s="9">
        <f>MAX(F2:F16)</f>
        <v>17.43</v>
      </c>
      <c r="P3" s="3"/>
      <c r="Q3" s="27" t="s">
        <v>21</v>
      </c>
      <c r="R3" s="25"/>
      <c r="S3" s="25"/>
      <c r="T3" s="25"/>
      <c r="U3" s="26"/>
      <c r="V3" s="9">
        <f>COUNTIF(D2:D16,"male")</f>
        <v>9</v>
      </c>
      <c r="W3" s="3"/>
      <c r="X3" s="27" t="s">
        <v>22</v>
      </c>
      <c r="Y3" s="25"/>
      <c r="Z3" s="25"/>
      <c r="AA3" s="25"/>
      <c r="AB3" s="26"/>
      <c r="AC3" s="9"/>
      <c r="AD3" s="3"/>
      <c r="AE3" s="27" t="s">
        <v>23</v>
      </c>
      <c r="AF3" s="25"/>
      <c r="AG3" s="25"/>
      <c r="AH3" s="25"/>
      <c r="AI3" s="26"/>
      <c r="AJ3" s="9"/>
    </row>
    <row r="4" spans="1:36" x14ac:dyDescent="0.25">
      <c r="A4" s="5" t="s">
        <v>24</v>
      </c>
      <c r="B4" s="6">
        <v>40929</v>
      </c>
      <c r="C4" s="7">
        <v>2.5462012320328542</v>
      </c>
      <c r="D4" s="5" t="s">
        <v>18</v>
      </c>
      <c r="E4" s="5" t="s">
        <v>25</v>
      </c>
      <c r="F4" s="8">
        <v>14.6</v>
      </c>
      <c r="G4" s="8">
        <v>25</v>
      </c>
      <c r="H4" s="5">
        <f t="shared" si="0"/>
        <v>365</v>
      </c>
      <c r="I4" s="3"/>
      <c r="J4" s="27" t="s">
        <v>26</v>
      </c>
      <c r="K4" s="25"/>
      <c r="L4" s="25"/>
      <c r="M4" s="25"/>
      <c r="N4" s="26"/>
      <c r="O4" s="9">
        <f>SMALL($F$2:$F$16,3)</f>
        <v>13.43</v>
      </c>
      <c r="P4" s="3"/>
      <c r="Q4" s="27" t="s">
        <v>27</v>
      </c>
      <c r="R4" s="25"/>
      <c r="S4" s="25"/>
      <c r="T4" s="25"/>
      <c r="U4" s="26"/>
      <c r="V4" s="9">
        <f>COUNTIFS(E2:E16,"male",E2:E16,"Admin")</f>
        <v>0</v>
      </c>
      <c r="W4" s="3"/>
      <c r="X4" s="27" t="s">
        <v>28</v>
      </c>
      <c r="Y4" s="25"/>
      <c r="Z4" s="25"/>
      <c r="AA4" s="25"/>
      <c r="AB4" s="26"/>
      <c r="AC4" s="9"/>
      <c r="AD4" s="3"/>
      <c r="AE4" s="27" t="s">
        <v>29</v>
      </c>
      <c r="AF4" s="25"/>
      <c r="AG4" s="25"/>
      <c r="AH4" s="25"/>
      <c r="AI4" s="26"/>
      <c r="AJ4" s="9"/>
    </row>
    <row r="5" spans="1:36" x14ac:dyDescent="0.25">
      <c r="A5" s="5" t="s">
        <v>30</v>
      </c>
      <c r="B5" s="6">
        <v>41203</v>
      </c>
      <c r="C5" s="7">
        <v>1.7960301163586585</v>
      </c>
      <c r="D5" s="5" t="s">
        <v>11</v>
      </c>
      <c r="E5" s="5" t="s">
        <v>31</v>
      </c>
      <c r="F5" s="8">
        <v>15.49</v>
      </c>
      <c r="G5" s="8">
        <v>25</v>
      </c>
      <c r="H5" s="5">
        <f t="shared" si="0"/>
        <v>387.25</v>
      </c>
      <c r="I5" s="3"/>
      <c r="J5" s="28" t="s">
        <v>32</v>
      </c>
      <c r="K5" s="25"/>
      <c r="L5" s="25"/>
      <c r="M5" s="25"/>
      <c r="N5" s="26"/>
      <c r="O5" s="9">
        <f>LARGE(F2:F16,2)</f>
        <v>17.420000000000002</v>
      </c>
      <c r="P5" s="3"/>
      <c r="Q5" s="27" t="s">
        <v>33</v>
      </c>
      <c r="R5" s="25"/>
      <c r="S5" s="25"/>
      <c r="T5" s="25"/>
      <c r="U5" s="26"/>
      <c r="V5" s="9">
        <f>COUNTIFS(D2:D16,"Male",E2:E16,"Admin",F2:F16,"&gt;"&amp;15)</f>
        <v>1</v>
      </c>
      <c r="W5" s="3"/>
      <c r="X5" s="27" t="s">
        <v>34</v>
      </c>
      <c r="Y5" s="25"/>
      <c r="Z5" s="25"/>
      <c r="AA5" s="25"/>
      <c r="AB5" s="26"/>
      <c r="AC5" s="9"/>
      <c r="AD5" s="3"/>
      <c r="AE5" s="3"/>
      <c r="AF5" s="3"/>
      <c r="AG5" s="3"/>
      <c r="AH5" s="3"/>
      <c r="AI5" s="3"/>
      <c r="AJ5" s="3"/>
    </row>
    <row r="6" spans="1:36" x14ac:dyDescent="0.25">
      <c r="A6" s="5" t="s">
        <v>35</v>
      </c>
      <c r="B6" s="6">
        <v>41001</v>
      </c>
      <c r="C6" s="7">
        <v>2.3490759753593431</v>
      </c>
      <c r="D6" s="5" t="s">
        <v>11</v>
      </c>
      <c r="E6" s="5" t="s">
        <v>12</v>
      </c>
      <c r="F6" s="8">
        <v>12.33</v>
      </c>
      <c r="G6" s="8">
        <v>29</v>
      </c>
      <c r="H6" s="5">
        <f t="shared" si="0"/>
        <v>357.57</v>
      </c>
      <c r="I6" s="3"/>
      <c r="J6" s="3"/>
      <c r="K6" s="3"/>
      <c r="L6" s="3"/>
      <c r="M6" s="3"/>
      <c r="N6" s="3"/>
      <c r="O6" s="3"/>
      <c r="P6" s="3"/>
      <c r="Q6" s="28" t="s">
        <v>36</v>
      </c>
      <c r="R6" s="25"/>
      <c r="S6" s="25"/>
      <c r="T6" s="25"/>
      <c r="U6" s="26"/>
      <c r="V6" s="9">
        <f>COUNTIFS(F2:F16,"&lt;"&amp;LARGE(F2:F16,6))</f>
        <v>9</v>
      </c>
      <c r="W6" s="3"/>
      <c r="X6" s="3"/>
      <c r="Y6" s="3"/>
      <c r="Z6" s="3"/>
      <c r="AA6" s="3"/>
      <c r="AB6" s="3"/>
      <c r="AC6" s="3"/>
      <c r="AD6" s="3"/>
      <c r="AE6" s="3" t="s">
        <v>37</v>
      </c>
      <c r="AF6" s="3"/>
      <c r="AG6" s="3"/>
      <c r="AH6" s="3"/>
      <c r="AI6" s="3"/>
      <c r="AJ6" s="3"/>
    </row>
    <row r="7" spans="1:36" x14ac:dyDescent="0.25">
      <c r="A7" s="5" t="s">
        <v>38</v>
      </c>
      <c r="B7" s="6">
        <v>41123</v>
      </c>
      <c r="C7" s="7">
        <v>2.0150581793292264</v>
      </c>
      <c r="D7" s="5" t="s">
        <v>11</v>
      </c>
      <c r="E7" s="5" t="s">
        <v>19</v>
      </c>
      <c r="F7" s="8">
        <v>13.75</v>
      </c>
      <c r="G7" s="8">
        <v>30</v>
      </c>
      <c r="H7" s="5">
        <f t="shared" si="0"/>
        <v>412.5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5" t="s">
        <v>39</v>
      </c>
      <c r="B8" s="6">
        <v>41134</v>
      </c>
      <c r="C8" s="7">
        <v>1.9849418206707734</v>
      </c>
      <c r="D8" s="5" t="s">
        <v>18</v>
      </c>
      <c r="E8" s="5" t="s">
        <v>25</v>
      </c>
      <c r="F8" s="8">
        <v>13.54</v>
      </c>
      <c r="G8" s="8">
        <v>44</v>
      </c>
      <c r="H8" s="5">
        <f t="shared" si="0"/>
        <v>595.76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f>LARGE(F2:F16,6)</f>
        <v>15.45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5" t="s">
        <v>40</v>
      </c>
      <c r="B9" s="6">
        <v>41166</v>
      </c>
      <c r="C9" s="7">
        <v>1.8973305954825461</v>
      </c>
      <c r="D9" s="5" t="s">
        <v>18</v>
      </c>
      <c r="E9" s="5" t="s">
        <v>31</v>
      </c>
      <c r="F9" s="8">
        <v>14.35</v>
      </c>
      <c r="G9" s="8">
        <v>31</v>
      </c>
      <c r="H9" s="5">
        <f t="shared" si="0"/>
        <v>444.84999999999997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5" t="s">
        <v>41</v>
      </c>
      <c r="B10" s="6">
        <v>41338</v>
      </c>
      <c r="C10" s="7">
        <v>1.4264202600958247</v>
      </c>
      <c r="D10" s="5" t="s">
        <v>11</v>
      </c>
      <c r="E10" s="5" t="s">
        <v>12</v>
      </c>
      <c r="F10" s="8">
        <v>12.7</v>
      </c>
      <c r="G10" s="8">
        <v>42</v>
      </c>
      <c r="H10" s="5">
        <f t="shared" si="0"/>
        <v>533.4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>COUNTIFS(F2:F16,"&lt;"&amp;LARGE(F2:F16,6))</f>
        <v>9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5" t="s">
        <v>42</v>
      </c>
      <c r="B11" s="6">
        <v>41316</v>
      </c>
      <c r="C11" s="7">
        <v>1.4866529774127311</v>
      </c>
      <c r="D11" s="5" t="s">
        <v>11</v>
      </c>
      <c r="E11" s="5" t="s">
        <v>19</v>
      </c>
      <c r="F11" s="8">
        <v>14.26</v>
      </c>
      <c r="G11" s="8">
        <v>28</v>
      </c>
      <c r="H11" s="5">
        <f t="shared" si="0"/>
        <v>399.28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5" t="s">
        <v>43</v>
      </c>
      <c r="B12" s="6">
        <v>41093</v>
      </c>
      <c r="C12" s="7">
        <v>2.0971937029431897</v>
      </c>
      <c r="D12" s="5" t="s">
        <v>11</v>
      </c>
      <c r="E12" s="5" t="s">
        <v>25</v>
      </c>
      <c r="F12" s="8">
        <v>17.420000000000002</v>
      </c>
      <c r="G12" s="8">
        <v>40</v>
      </c>
      <c r="H12" s="5">
        <f t="shared" si="0"/>
        <v>696.80000000000007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5" t="s">
        <v>44</v>
      </c>
      <c r="B13" s="6">
        <v>41618</v>
      </c>
      <c r="C13" s="7">
        <v>0.65982203969883646</v>
      </c>
      <c r="D13" s="5" t="s">
        <v>18</v>
      </c>
      <c r="E13" s="5" t="s">
        <v>31</v>
      </c>
      <c r="F13" s="8">
        <v>17.43</v>
      </c>
      <c r="G13" s="8">
        <v>34</v>
      </c>
      <c r="H13" s="5">
        <f t="shared" si="0"/>
        <v>592.62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5" t="s">
        <v>45</v>
      </c>
      <c r="B14" s="6">
        <v>41127</v>
      </c>
      <c r="C14" s="7">
        <v>2.0041067761806981</v>
      </c>
      <c r="D14" s="5" t="s">
        <v>18</v>
      </c>
      <c r="E14" s="5" t="s">
        <v>12</v>
      </c>
      <c r="F14" s="8">
        <v>16.350000000000001</v>
      </c>
      <c r="G14" s="8">
        <v>29</v>
      </c>
      <c r="H14" s="5">
        <f t="shared" si="0"/>
        <v>474.15000000000003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46</v>
      </c>
      <c r="B15" s="6">
        <v>41102</v>
      </c>
      <c r="C15" s="7">
        <v>2.0725530458590007</v>
      </c>
      <c r="D15" s="5" t="s">
        <v>11</v>
      </c>
      <c r="E15" s="5" t="s">
        <v>19</v>
      </c>
      <c r="F15" s="8">
        <v>13.43</v>
      </c>
      <c r="G15" s="8">
        <v>41</v>
      </c>
      <c r="H15" s="5">
        <f t="shared" si="0"/>
        <v>550.63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5" t="s">
        <v>47</v>
      </c>
      <c r="B16" s="6">
        <v>40987</v>
      </c>
      <c r="C16" s="7">
        <v>2.3874058863791925</v>
      </c>
      <c r="D16" s="5" t="s">
        <v>11</v>
      </c>
      <c r="E16" s="5" t="s">
        <v>25</v>
      </c>
      <c r="F16" s="8">
        <v>15.56</v>
      </c>
      <c r="G16" s="8">
        <v>33</v>
      </c>
      <c r="H16" s="5">
        <f t="shared" si="0"/>
        <v>513.48</v>
      </c>
      <c r="I16" s="3"/>
      <c r="J16" s="29"/>
      <c r="K16" s="30"/>
      <c r="L16" s="30"/>
      <c r="M16" s="30"/>
      <c r="N16" s="3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1">
    <mergeCell ref="J16:N16"/>
    <mergeCell ref="J2:N2"/>
    <mergeCell ref="J3:N3"/>
    <mergeCell ref="Q3:U3"/>
    <mergeCell ref="X3:AB3"/>
    <mergeCell ref="J4:N4"/>
    <mergeCell ref="X4:AB4"/>
    <mergeCell ref="J5:N5"/>
    <mergeCell ref="X5:AB5"/>
    <mergeCell ref="AE3:AI3"/>
    <mergeCell ref="AE4:AI4"/>
    <mergeCell ref="Q4:U4"/>
    <mergeCell ref="Q5:U5"/>
    <mergeCell ref="Q6:U6"/>
    <mergeCell ref="J1:N1"/>
    <mergeCell ref="Q1:U1"/>
    <mergeCell ref="X1:AB1"/>
    <mergeCell ref="AE1:AI1"/>
    <mergeCell ref="Q2:U2"/>
    <mergeCell ref="X2:AB2"/>
    <mergeCell ref="AE2:AI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1CB0-AEA8-4D00-B857-FABB0387DCC3}">
  <dimension ref="A1:W1000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0" width="6.5" customWidth="1"/>
    <col min="11" max="11" width="14.25" customWidth="1"/>
    <col min="12" max="12" width="16.75" customWidth="1"/>
    <col min="13" max="13" width="11" customWidth="1"/>
    <col min="14" max="14" width="10.875" customWidth="1"/>
    <col min="15" max="15" width="28.625" hidden="1" customWidth="1"/>
    <col min="16" max="16" width="7.125" customWidth="1"/>
    <col min="17" max="23" width="8" customWidth="1"/>
  </cols>
  <sheetData>
    <row r="1" spans="1:2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3" t="s">
        <v>48</v>
      </c>
      <c r="J1" s="14"/>
      <c r="K1" s="31" t="s">
        <v>8</v>
      </c>
      <c r="L1" s="32"/>
      <c r="M1" s="32"/>
      <c r="N1" s="32"/>
      <c r="O1" s="33"/>
      <c r="P1" s="15" t="s">
        <v>9</v>
      </c>
      <c r="Q1" s="14"/>
      <c r="R1" s="31" t="s">
        <v>8</v>
      </c>
      <c r="S1" s="32"/>
      <c r="T1" s="32"/>
      <c r="U1" s="32"/>
      <c r="V1" s="33"/>
      <c r="W1" s="15" t="s">
        <v>9</v>
      </c>
    </row>
    <row r="2" spans="1:23" x14ac:dyDescent="0.25">
      <c r="A2" s="16" t="s">
        <v>47</v>
      </c>
      <c r="B2" s="17">
        <v>40987</v>
      </c>
      <c r="C2" s="18">
        <v>2.3874058863791925</v>
      </c>
      <c r="D2" s="16" t="s">
        <v>11</v>
      </c>
      <c r="E2" s="16" t="s">
        <v>25</v>
      </c>
      <c r="F2" s="19">
        <v>17.43</v>
      </c>
      <c r="G2" s="19">
        <v>41</v>
      </c>
      <c r="H2" s="16">
        <f>G2*F2</f>
        <v>714.63</v>
      </c>
      <c r="I2" s="16">
        <f>RANK(H2,$H$2:$H$16,0)</f>
        <v>1</v>
      </c>
      <c r="J2" s="14"/>
      <c r="K2" s="34" t="s">
        <v>15</v>
      </c>
      <c r="L2" s="32"/>
      <c r="M2" s="32"/>
      <c r="N2" s="32"/>
      <c r="O2" s="33"/>
      <c r="P2" s="20">
        <f>AVERAGE(F2:F16)</f>
        <v>14.700666666666665</v>
      </c>
      <c r="Q2" s="14"/>
      <c r="R2" s="34" t="s">
        <v>49</v>
      </c>
      <c r="S2" s="32"/>
      <c r="T2" s="32"/>
      <c r="U2" s="32"/>
      <c r="V2" s="33"/>
      <c r="W2" s="20">
        <f>MAX(F2:F16)-MIN(F2:F16)</f>
        <v>5.0999999999999996</v>
      </c>
    </row>
    <row r="3" spans="1:23" x14ac:dyDescent="0.25">
      <c r="A3" s="16" t="s">
        <v>46</v>
      </c>
      <c r="B3" s="17">
        <v>41102</v>
      </c>
      <c r="C3" s="18">
        <v>2.0725530458590007</v>
      </c>
      <c r="D3" s="16" t="s">
        <v>11</v>
      </c>
      <c r="E3" s="16" t="s">
        <v>19</v>
      </c>
      <c r="F3" s="19">
        <v>17.420000000000002</v>
      </c>
      <c r="G3" s="19">
        <v>41</v>
      </c>
      <c r="H3" s="16">
        <f>G3*F3</f>
        <v>714.22</v>
      </c>
      <c r="I3" s="16">
        <f>RANK(H3,$H$2:$H$16,0)</f>
        <v>2</v>
      </c>
      <c r="J3" s="14"/>
      <c r="K3" s="34" t="s">
        <v>34</v>
      </c>
      <c r="L3" s="32"/>
      <c r="M3" s="32"/>
      <c r="N3" s="32"/>
      <c r="O3" s="33"/>
      <c r="P3" s="20">
        <f>MEDIAN(F2:F16)</f>
        <v>14.35</v>
      </c>
      <c r="Q3" s="14"/>
      <c r="R3" s="34" t="s">
        <v>50</v>
      </c>
      <c r="S3" s="32"/>
      <c r="T3" s="32"/>
      <c r="U3" s="32"/>
      <c r="V3" s="33"/>
      <c r="W3" s="20">
        <f>_xlfn.QUARTILE.EXC(F2:F16,1)</f>
        <v>13.54</v>
      </c>
    </row>
    <row r="4" spans="1:23" x14ac:dyDescent="0.25">
      <c r="A4" s="16" t="s">
        <v>39</v>
      </c>
      <c r="B4" s="17">
        <v>41134</v>
      </c>
      <c r="C4" s="18">
        <v>1.9849418206707734</v>
      </c>
      <c r="D4" s="16" t="s">
        <v>18</v>
      </c>
      <c r="E4" s="16" t="s">
        <v>25</v>
      </c>
      <c r="F4" s="19">
        <v>14.26</v>
      </c>
      <c r="G4" s="19">
        <v>44</v>
      </c>
      <c r="H4" s="16">
        <f>G4*F4</f>
        <v>627.43999999999994</v>
      </c>
      <c r="I4" s="16">
        <f>RANK(H4,$H$2:$H$16,0)</f>
        <v>3</v>
      </c>
      <c r="J4" s="14"/>
      <c r="K4" s="36" t="s">
        <v>16</v>
      </c>
      <c r="L4" s="32"/>
      <c r="M4" s="32"/>
      <c r="N4" s="32"/>
      <c r="O4" s="33"/>
      <c r="P4" s="20">
        <f>_xlfn.MODE.SNGL(G2:G16)</f>
        <v>41</v>
      </c>
      <c r="Q4" s="14"/>
      <c r="R4" s="34" t="s">
        <v>51</v>
      </c>
      <c r="S4" s="32"/>
      <c r="T4" s="32"/>
      <c r="U4" s="32"/>
      <c r="V4" s="33"/>
      <c r="W4" s="21">
        <f>_xlfn.QUARTILE.EXC(F2:F16,2)</f>
        <v>14.35</v>
      </c>
    </row>
    <row r="5" spans="1:23" x14ac:dyDescent="0.25">
      <c r="A5" s="16" t="s">
        <v>43</v>
      </c>
      <c r="B5" s="17">
        <v>41093</v>
      </c>
      <c r="C5" s="18">
        <v>2.0971937029431897</v>
      </c>
      <c r="D5" s="16" t="s">
        <v>11</v>
      </c>
      <c r="E5" s="16" t="s">
        <v>25</v>
      </c>
      <c r="F5" s="19">
        <v>15.49</v>
      </c>
      <c r="G5" s="19">
        <v>40</v>
      </c>
      <c r="H5" s="16">
        <f>G5*F5</f>
        <v>619.6</v>
      </c>
      <c r="I5" s="16">
        <f>RANK(H5,$H$2:$H$16,0)</f>
        <v>4</v>
      </c>
      <c r="J5" s="14"/>
      <c r="K5" s="36" t="s">
        <v>22</v>
      </c>
      <c r="L5" s="32"/>
      <c r="M5" s="32"/>
      <c r="N5" s="32"/>
      <c r="O5" s="33"/>
      <c r="P5" s="20"/>
      <c r="Q5" s="14"/>
      <c r="R5" s="34" t="s">
        <v>52</v>
      </c>
      <c r="S5" s="32"/>
      <c r="T5" s="32"/>
      <c r="U5" s="32"/>
      <c r="V5" s="33"/>
      <c r="W5" s="21">
        <f>STDEVA(G2:G16,H2:H16)</f>
        <v>264.42516950317264</v>
      </c>
    </row>
    <row r="6" spans="1:23" x14ac:dyDescent="0.25">
      <c r="A6" s="16" t="s">
        <v>41</v>
      </c>
      <c r="B6" s="17">
        <v>41338</v>
      </c>
      <c r="C6" s="18">
        <v>1.4264202600958247</v>
      </c>
      <c r="D6" s="16" t="s">
        <v>11</v>
      </c>
      <c r="E6" s="16" t="s">
        <v>12</v>
      </c>
      <c r="F6" s="19">
        <v>14.7</v>
      </c>
      <c r="G6" s="19">
        <v>42</v>
      </c>
      <c r="H6" s="16">
        <f>G6*F6</f>
        <v>617.4</v>
      </c>
      <c r="I6" s="16">
        <f>RANK(H6,$H$2:$H$16,0)</f>
        <v>5</v>
      </c>
      <c r="J6" s="14"/>
      <c r="K6" s="36" t="s">
        <v>28</v>
      </c>
      <c r="L6" s="32"/>
      <c r="M6" s="32"/>
      <c r="N6" s="32"/>
      <c r="O6" s="33"/>
      <c r="P6" s="20"/>
      <c r="Q6" s="14"/>
      <c r="R6" s="37" t="s">
        <v>53</v>
      </c>
      <c r="S6" s="32"/>
      <c r="T6" s="32"/>
      <c r="U6" s="32"/>
      <c r="V6" s="33"/>
      <c r="W6" s="21">
        <f>CORREL(G2:G16,H2:H16)</f>
        <v>0.86263394368332202</v>
      </c>
    </row>
    <row r="7" spans="1:23" x14ac:dyDescent="0.25">
      <c r="A7" s="16" t="s">
        <v>38</v>
      </c>
      <c r="B7" s="17">
        <v>41123</v>
      </c>
      <c r="C7" s="18">
        <v>2.0150581793292264</v>
      </c>
      <c r="D7" s="16" t="s">
        <v>11</v>
      </c>
      <c r="E7" s="16" t="s">
        <v>19</v>
      </c>
      <c r="F7" s="19">
        <v>13.75</v>
      </c>
      <c r="G7" s="19">
        <v>41</v>
      </c>
      <c r="H7" s="16">
        <f>G7*F7</f>
        <v>563.75</v>
      </c>
      <c r="I7" s="16">
        <f>RANK(H7,$H$2:$H$16,0)</f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6" t="s">
        <v>30</v>
      </c>
      <c r="B8" s="17">
        <v>41203</v>
      </c>
      <c r="C8" s="18">
        <v>1.7960301163586585</v>
      </c>
      <c r="D8" s="16" t="s">
        <v>11</v>
      </c>
      <c r="E8" s="16" t="s">
        <v>31</v>
      </c>
      <c r="F8" s="19">
        <v>13.54</v>
      </c>
      <c r="G8" s="19">
        <v>41</v>
      </c>
      <c r="H8" s="16">
        <f>G8*F8</f>
        <v>555.14</v>
      </c>
      <c r="I8" s="16">
        <f>RANK(H8,$H$2:$H$16,0)</f>
        <v>7</v>
      </c>
      <c r="J8" s="14"/>
      <c r="K8" s="14"/>
      <c r="L8" s="14"/>
      <c r="M8" s="14"/>
      <c r="N8" s="14"/>
      <c r="O8" s="14"/>
      <c r="P8" s="14"/>
      <c r="Q8" s="14"/>
      <c r="R8" s="35"/>
      <c r="S8" s="30"/>
      <c r="T8" s="30"/>
      <c r="U8" s="30"/>
      <c r="V8" s="30"/>
      <c r="W8" s="14"/>
    </row>
    <row r="9" spans="1:23" x14ac:dyDescent="0.25">
      <c r="A9" s="16" t="s">
        <v>10</v>
      </c>
      <c r="B9" s="17">
        <v>41072</v>
      </c>
      <c r="C9" s="18">
        <v>2.1546885694729636</v>
      </c>
      <c r="D9" s="16" t="s">
        <v>11</v>
      </c>
      <c r="E9" s="16" t="s">
        <v>12</v>
      </c>
      <c r="F9" s="19">
        <v>12.33</v>
      </c>
      <c r="G9" s="19">
        <v>45</v>
      </c>
      <c r="H9" s="16">
        <f>G9*F9</f>
        <v>554.85</v>
      </c>
      <c r="I9" s="16">
        <f>RANK(H9,$H$2:$H$16,0)</f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6" t="s">
        <v>44</v>
      </c>
      <c r="B10" s="17">
        <v>41618</v>
      </c>
      <c r="C10" s="18">
        <v>0.65982203969883646</v>
      </c>
      <c r="D10" s="16" t="s">
        <v>18</v>
      </c>
      <c r="E10" s="16" t="s">
        <v>31</v>
      </c>
      <c r="F10" s="19">
        <v>15.56</v>
      </c>
      <c r="G10" s="19">
        <v>34</v>
      </c>
      <c r="H10" s="16">
        <f>G10*F10</f>
        <v>529.04</v>
      </c>
      <c r="I10" s="16">
        <f>RANK(H10,$H$2:$H$16,0)</f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6" t="s">
        <v>45</v>
      </c>
      <c r="B11" s="17">
        <v>41127</v>
      </c>
      <c r="C11" s="18">
        <v>2.0041067761806981</v>
      </c>
      <c r="D11" s="16" t="s">
        <v>18</v>
      </c>
      <c r="E11" s="16" t="s">
        <v>12</v>
      </c>
      <c r="F11" s="19">
        <v>16.350000000000001</v>
      </c>
      <c r="G11" s="19">
        <v>29</v>
      </c>
      <c r="H11" s="16">
        <f>G11*F11</f>
        <v>474.15000000000003</v>
      </c>
      <c r="I11" s="16">
        <f>RANK(H11,$H$2:$H$16,0)</f>
        <v>10</v>
      </c>
      <c r="J11" s="14"/>
      <c r="K11" s="14"/>
      <c r="L11" s="14"/>
      <c r="M11" s="14"/>
      <c r="N11" s="14"/>
      <c r="O11" s="22"/>
      <c r="P11" s="22"/>
      <c r="Q11" s="14"/>
      <c r="R11" s="14"/>
      <c r="S11" s="14"/>
      <c r="T11" s="14"/>
      <c r="U11" s="14"/>
      <c r="V11" s="14"/>
      <c r="W11" s="14"/>
    </row>
    <row r="12" spans="1:23" x14ac:dyDescent="0.25">
      <c r="A12" s="16" t="s">
        <v>40</v>
      </c>
      <c r="B12" s="17">
        <v>41166</v>
      </c>
      <c r="C12" s="18">
        <v>1.8973305954825461</v>
      </c>
      <c r="D12" s="16" t="s">
        <v>18</v>
      </c>
      <c r="E12" s="16" t="s">
        <v>31</v>
      </c>
      <c r="F12" s="19">
        <v>14.35</v>
      </c>
      <c r="G12" s="19">
        <v>31</v>
      </c>
      <c r="H12" s="16">
        <f>G12*F12</f>
        <v>444.84999999999997</v>
      </c>
      <c r="I12" s="16">
        <f>RANK(H12,$H$2:$H$16,0)</f>
        <v>11</v>
      </c>
      <c r="J12" s="14"/>
      <c r="K12" s="14"/>
      <c r="L12" s="14"/>
      <c r="M12" s="14"/>
      <c r="N12" s="14"/>
      <c r="O12" s="22"/>
      <c r="P12" s="22"/>
      <c r="Q12" s="14"/>
      <c r="R12" s="14"/>
      <c r="S12" s="14"/>
      <c r="T12" s="14"/>
      <c r="U12" s="14"/>
      <c r="V12" s="14"/>
      <c r="W12" s="14"/>
    </row>
    <row r="13" spans="1:23" x14ac:dyDescent="0.25">
      <c r="A13" s="16" t="s">
        <v>42</v>
      </c>
      <c r="B13" s="17">
        <v>41316</v>
      </c>
      <c r="C13" s="18">
        <v>1.4866529774127311</v>
      </c>
      <c r="D13" s="16" t="s">
        <v>11</v>
      </c>
      <c r="E13" s="16" t="s">
        <v>19</v>
      </c>
      <c r="F13" s="19">
        <v>15.45</v>
      </c>
      <c r="G13" s="19">
        <v>28</v>
      </c>
      <c r="H13" s="16">
        <f>G13*F13</f>
        <v>432.59999999999997</v>
      </c>
      <c r="I13" s="16">
        <f>RANK(H13,$H$2:$H$16,0)</f>
        <v>12</v>
      </c>
      <c r="J13" s="14"/>
      <c r="K13" s="14"/>
      <c r="L13" s="14"/>
      <c r="M13" s="14"/>
      <c r="N13" s="14"/>
      <c r="O13" s="22"/>
      <c r="P13" s="22"/>
      <c r="Q13" s="14"/>
      <c r="R13" s="14"/>
      <c r="S13" s="14"/>
      <c r="T13" s="14"/>
      <c r="U13" s="14"/>
      <c r="V13" s="14"/>
      <c r="W13" s="14"/>
    </row>
    <row r="14" spans="1:23" x14ac:dyDescent="0.25">
      <c r="A14" s="16" t="s">
        <v>35</v>
      </c>
      <c r="B14" s="17">
        <v>41001</v>
      </c>
      <c r="C14" s="18">
        <v>2.3490759753593431</v>
      </c>
      <c r="D14" s="16" t="s">
        <v>11</v>
      </c>
      <c r="E14" s="16" t="s">
        <v>12</v>
      </c>
      <c r="F14" s="19">
        <v>13.75</v>
      </c>
      <c r="G14" s="19">
        <v>29</v>
      </c>
      <c r="H14" s="16">
        <f>G14*F14</f>
        <v>398.75</v>
      </c>
      <c r="I14" s="16">
        <f>RANK(H14,$H$2:$H$16,0)</f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6" t="s">
        <v>17</v>
      </c>
      <c r="B15" s="17">
        <v>41552</v>
      </c>
      <c r="C15" s="18">
        <v>0.84052019164955505</v>
      </c>
      <c r="D15" s="16" t="s">
        <v>18</v>
      </c>
      <c r="E15" s="16" t="s">
        <v>19</v>
      </c>
      <c r="F15" s="19">
        <v>12.7</v>
      </c>
      <c r="G15" s="19">
        <v>29</v>
      </c>
      <c r="H15" s="16">
        <f>G15*F15</f>
        <v>368.29999999999995</v>
      </c>
      <c r="I15" s="16">
        <f>RANK(H15,$H$2:$H$16,0)</f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6" t="s">
        <v>24</v>
      </c>
      <c r="B16" s="17">
        <v>40929</v>
      </c>
      <c r="C16" s="18">
        <v>2.5462012320328542</v>
      </c>
      <c r="D16" s="16" t="s">
        <v>18</v>
      </c>
      <c r="E16" s="16" t="s">
        <v>25</v>
      </c>
      <c r="F16" s="19">
        <v>13.43</v>
      </c>
      <c r="G16" s="19">
        <v>25</v>
      </c>
      <c r="H16" s="16">
        <f>G16*F16</f>
        <v>335.75</v>
      </c>
      <c r="I16" s="16">
        <f>RANK(H16,$H$2:$H$16,0)</f>
        <v>15</v>
      </c>
      <c r="J16" s="14"/>
      <c r="K16" s="14"/>
      <c r="L16" s="14"/>
      <c r="M16" s="14"/>
      <c r="N16" s="14"/>
      <c r="U16" s="14"/>
      <c r="V16" s="14"/>
      <c r="W16" s="14"/>
    </row>
    <row r="17" spans="1:23" x14ac:dyDescent="0.25">
      <c r="A17" s="14"/>
      <c r="B17" s="14"/>
      <c r="C17" s="14"/>
      <c r="D17" s="14"/>
      <c r="E17" s="14"/>
      <c r="F17" s="14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5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15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5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autoFilter ref="A1:I1" xr:uid="{068D1CB0-AEA8-4D00-B857-FABB0387DCC3}">
    <sortState xmlns:xlrd2="http://schemas.microsoft.com/office/spreadsheetml/2017/richdata2" ref="A2:I16">
      <sortCondition ref="I1"/>
    </sortState>
  </autoFilter>
  <mergeCells count="13">
    <mergeCell ref="R8:V8"/>
    <mergeCell ref="K4:O4"/>
    <mergeCell ref="R4:V4"/>
    <mergeCell ref="K5:O5"/>
    <mergeCell ref="R5:V5"/>
    <mergeCell ref="K6:O6"/>
    <mergeCell ref="R6:V6"/>
    <mergeCell ref="K1:O1"/>
    <mergeCell ref="R1:V1"/>
    <mergeCell ref="K2:O2"/>
    <mergeCell ref="R2:V2"/>
    <mergeCell ref="K3:O3"/>
    <mergeCell ref="R3:V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2023-03-22T14:37:00Z</dcterms:created>
  <dcterms:modified xsi:type="dcterms:W3CDTF">2025-04-08T05:20:26Z</dcterms:modified>
</cp:coreProperties>
</file>