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8610" windowHeight="63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1" i="1" l="1"/>
  <c r="I24" i="1"/>
  <c r="I27" i="1"/>
  <c r="I30" i="1"/>
  <c r="I33" i="1"/>
  <c r="I36" i="1"/>
  <c r="I39" i="1"/>
  <c r="I18" i="1"/>
  <c r="D8" i="1"/>
  <c r="D9" i="1"/>
  <c r="D10" i="1"/>
  <c r="D11" i="1"/>
  <c r="D12" i="1"/>
  <c r="D7" i="1"/>
  <c r="D4" i="1"/>
  <c r="D5" i="1"/>
  <c r="D6" i="1"/>
  <c r="D3" i="1"/>
  <c r="D44" i="1"/>
  <c r="H39" i="1"/>
  <c r="F43" i="1"/>
  <c r="D43" i="1"/>
  <c r="H36" i="1"/>
  <c r="H33" i="1"/>
  <c r="H30" i="1"/>
  <c r="H27" i="1"/>
  <c r="H24" i="1"/>
  <c r="H21" i="1"/>
  <c r="H18" i="1"/>
  <c r="G39" i="1"/>
  <c r="G36" i="1"/>
  <c r="G33" i="1"/>
  <c r="G30" i="1"/>
  <c r="G27" i="1"/>
  <c r="G24" i="1"/>
  <c r="G21" i="1"/>
  <c r="G18" i="1"/>
  <c r="D42" i="1"/>
  <c r="F18" i="1" s="1"/>
  <c r="F42" i="1"/>
  <c r="E39" i="1"/>
  <c r="E36" i="1"/>
  <c r="E33" i="1"/>
  <c r="E30" i="1"/>
  <c r="E27" i="1"/>
  <c r="E24" i="1"/>
  <c r="E21" i="1"/>
  <c r="E18" i="1"/>
  <c r="F36" i="1"/>
  <c r="F33" i="1"/>
  <c r="F27" i="1"/>
  <c r="F24" i="1"/>
  <c r="F21" i="1"/>
  <c r="D39" i="1"/>
  <c r="D36" i="1"/>
  <c r="D33" i="1"/>
  <c r="D30" i="1"/>
  <c r="D27" i="1"/>
  <c r="D24" i="1"/>
  <c r="D21" i="1"/>
  <c r="D18" i="1"/>
  <c r="B5" i="1"/>
  <c r="B6" i="1"/>
  <c r="B7" i="1" s="1"/>
  <c r="B8" i="1" s="1"/>
  <c r="B9" i="1" s="1"/>
  <c r="B10" i="1" s="1"/>
  <c r="B11" i="1" s="1"/>
  <c r="B12" i="1" s="1"/>
  <c r="B4" i="1"/>
  <c r="F30" i="1" l="1"/>
  <c r="F39" i="1"/>
</calcChain>
</file>

<file path=xl/sharedStrings.xml><?xml version="1.0" encoding="utf-8"?>
<sst xmlns="http://schemas.openxmlformats.org/spreadsheetml/2006/main" count="22" uniqueCount="18">
  <si>
    <r>
      <t xml:space="preserve">Coil Current, </t>
    </r>
    <r>
      <rPr>
        <b/>
        <i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 xml:space="preserve"> (A)</t>
    </r>
  </si>
  <si>
    <r>
      <t xml:space="preserve">Magnetic Flux Density, </t>
    </r>
    <r>
      <rPr>
        <b/>
        <i/>
        <sz val="12"/>
        <color theme="1"/>
        <rFont val="Times New Roman"/>
        <family val="1"/>
      </rPr>
      <t xml:space="preserve">B </t>
    </r>
    <r>
      <rPr>
        <b/>
        <sz val="12"/>
        <color theme="1"/>
        <rFont val="Times New Roman"/>
        <family val="1"/>
      </rPr>
      <t>(mT)</t>
    </r>
  </si>
  <si>
    <r>
      <t>Mean seperation line pattern, d</t>
    </r>
    <r>
      <rPr>
        <b/>
        <i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 xml:space="preserve"> (mm)</t>
    </r>
  </si>
  <si>
    <r>
      <t xml:space="preserve">Combined uncertainty, </t>
    </r>
    <r>
      <rPr>
        <b/>
        <i/>
        <sz val="12"/>
        <color theme="1"/>
        <rFont val="Times New Roman"/>
        <family val="1"/>
      </rPr>
      <t>u</t>
    </r>
    <r>
      <rPr>
        <b/>
        <i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 xml:space="preserve"> (± mm)</t>
    </r>
  </si>
  <si>
    <r>
      <t>Seperation line pattern, d</t>
    </r>
    <r>
      <rPr>
        <b/>
        <i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 xml:space="preserve"> (mm)</t>
    </r>
  </si>
  <si>
    <r>
      <rPr>
        <sz val="12"/>
        <color theme="1"/>
        <rFont val="Times New Roman"/>
        <family val="1"/>
      </rPr>
      <t>Δ</t>
    </r>
    <r>
      <rPr>
        <sz val="12"/>
        <color theme="1"/>
        <rFont val="Times New Roman"/>
        <family val="2"/>
      </rPr>
      <t>s</t>
    </r>
  </si>
  <si>
    <t>=</t>
  </si>
  <si>
    <t>mm</t>
  </si>
  <si>
    <r>
      <t>e/m Ratio (Ckg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</si>
  <si>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±</t>
  </si>
  <si>
    <r>
      <t xml:space="preserve">Combined uncertainty, </t>
    </r>
    <r>
      <rPr>
        <b/>
        <i/>
        <sz val="12"/>
        <color theme="1"/>
        <rFont val="Times New Roman"/>
        <family val="1"/>
      </rPr>
      <t>u</t>
    </r>
    <r>
      <rPr>
        <b/>
        <i/>
        <vertAlign val="subscript"/>
        <sz val="12"/>
        <color theme="1"/>
        <rFont val="Times New Roman"/>
        <family val="1"/>
      </rPr>
      <t>R</t>
    </r>
    <r>
      <rPr>
        <b/>
        <sz val="12"/>
        <color theme="1"/>
        <rFont val="Times New Roman"/>
        <family val="1"/>
      </rPr>
      <t xml:space="preserve"> (± E11 mm)</t>
    </r>
  </si>
  <si>
    <t>Percentage Discrepancy (%)</t>
  </si>
  <si>
    <t>Mean e/m Ratio</t>
  </si>
  <si>
    <r>
      <t>Ckg</t>
    </r>
    <r>
      <rPr>
        <vertAlign val="superscript"/>
        <sz val="12"/>
        <color theme="1"/>
        <rFont val="Times New Roman"/>
        <family val="1"/>
      </rPr>
      <t>-1</t>
    </r>
  </si>
  <si>
    <t>Mean percentage discrepancy</t>
  </si>
  <si>
    <t>%</t>
  </si>
  <si>
    <r>
      <t xml:space="preserve">Combined uncertainty, </t>
    </r>
    <r>
      <rPr>
        <b/>
        <i/>
        <sz val="12"/>
        <color theme="1"/>
        <rFont val="Times New Roman"/>
        <family val="1"/>
      </rPr>
      <t>u</t>
    </r>
    <r>
      <rPr>
        <b/>
        <i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 xml:space="preserve"> (± mT)</t>
    </r>
  </si>
  <si>
    <t>Theoretical Δs Value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</si>
</sst>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4303937007874015"/>
                  <c:y val="5.508092738407698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Sheet1!$D$3:$D$12</c:f>
                <c:numCache>
                  <c:formatCode>General</c:formatCode>
                  <c:ptCount val="10"/>
                  <c:pt idx="0">
                    <c:v>5.7735026918962581E-2</c:v>
                  </c:pt>
                  <c:pt idx="1">
                    <c:v>5.7735026918962581E-2</c:v>
                  </c:pt>
                  <c:pt idx="2">
                    <c:v>5.7735026918962581E-2</c:v>
                  </c:pt>
                  <c:pt idx="3">
                    <c:v>5.7735026918962581E-2</c:v>
                  </c:pt>
                  <c:pt idx="4">
                    <c:v>0.57735026918962584</c:v>
                  </c:pt>
                  <c:pt idx="5">
                    <c:v>0.57735026918962584</c:v>
                  </c:pt>
                  <c:pt idx="6">
                    <c:v>0.57735026918962584</c:v>
                  </c:pt>
                  <c:pt idx="7">
                    <c:v>0.57735026918962584</c:v>
                  </c:pt>
                  <c:pt idx="8">
                    <c:v>0.57735026918962584</c:v>
                  </c:pt>
                  <c:pt idx="9">
                    <c:v>0.57735026918962584</c:v>
                  </c:pt>
                </c:numCache>
              </c:numRef>
            </c:plus>
            <c:minus>
              <c:numRef>
                <c:f>Sheet1!$D$3:$D$12</c:f>
                <c:numCache>
                  <c:formatCode>General</c:formatCode>
                  <c:ptCount val="10"/>
                  <c:pt idx="0">
                    <c:v>5.7735026918962581E-2</c:v>
                  </c:pt>
                  <c:pt idx="1">
                    <c:v>5.7735026918962581E-2</c:v>
                  </c:pt>
                  <c:pt idx="2">
                    <c:v>5.7735026918962581E-2</c:v>
                  </c:pt>
                  <c:pt idx="3">
                    <c:v>5.7735026918962581E-2</c:v>
                  </c:pt>
                  <c:pt idx="4">
                    <c:v>0.57735026918962584</c:v>
                  </c:pt>
                  <c:pt idx="5">
                    <c:v>0.57735026918962584</c:v>
                  </c:pt>
                  <c:pt idx="6">
                    <c:v>0.57735026918962584</c:v>
                  </c:pt>
                  <c:pt idx="7">
                    <c:v>0.57735026918962584</c:v>
                  </c:pt>
                  <c:pt idx="8">
                    <c:v>0.57735026918962584</c:v>
                  </c:pt>
                  <c:pt idx="9">
                    <c:v>0.57735026918962584</c:v>
                  </c:pt>
                </c:numCache>
              </c:numRef>
            </c:minus>
          </c:errBars>
          <c:xVal>
            <c:numRef>
              <c:f>Sheet1!$B$3:$B$12</c:f>
              <c:numCache>
                <c:formatCode>0.0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46.5</c:v>
                </c:pt>
                <c:pt idx="1">
                  <c:v>93.3</c:v>
                </c:pt>
                <c:pt idx="2">
                  <c:v>139.80000000000001</c:v>
                </c:pt>
                <c:pt idx="3">
                  <c:v>185.1</c:v>
                </c:pt>
                <c:pt idx="4">
                  <c:v>231</c:v>
                </c:pt>
                <c:pt idx="5">
                  <c:v>275</c:v>
                </c:pt>
                <c:pt idx="6">
                  <c:v>320</c:v>
                </c:pt>
                <c:pt idx="7">
                  <c:v>366</c:v>
                </c:pt>
                <c:pt idx="8">
                  <c:v>408</c:v>
                </c:pt>
                <c:pt idx="9">
                  <c:v>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5104"/>
        <c:axId val="212173568"/>
      </c:scatterChart>
      <c:valAx>
        <c:axId val="2121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Coil Current, I (A)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2173568"/>
        <c:crosses val="autoZero"/>
        <c:crossBetween val="midCat"/>
      </c:valAx>
      <c:valAx>
        <c:axId val="212173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Magnetic Flux Density, B (mT)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3715232844021131"/>
                  <c:y val="0.3288150958991283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Sheet1!$E$18:$E$41</c:f>
                <c:numCache>
                  <c:formatCode>General</c:formatCode>
                  <c:ptCount val="24"/>
                  <c:pt idx="0">
                    <c:v>1.258305739211792E-3</c:v>
                  </c:pt>
                  <c:pt idx="3">
                    <c:v>1.1547005383792518E-3</c:v>
                  </c:pt>
                  <c:pt idx="6">
                    <c:v>1.0540925533894594E-3</c:v>
                  </c:pt>
                  <c:pt idx="9">
                    <c:v>1.1666666666666659E-3</c:v>
                  </c:pt>
                  <c:pt idx="12">
                    <c:v>1.0137937550497033E-3</c:v>
                  </c:pt>
                  <c:pt idx="15">
                    <c:v>1.9649710204252672E-3</c:v>
                  </c:pt>
                  <c:pt idx="18">
                    <c:v>1.0540925533894592E-3</c:v>
                  </c:pt>
                  <c:pt idx="21">
                    <c:v>2.2546248764114471E-3</c:v>
                  </c:pt>
                </c:numCache>
              </c:numRef>
            </c:plus>
            <c:minus>
              <c:numRef>
                <c:f>Sheet1!$E$18:$E$41</c:f>
                <c:numCache>
                  <c:formatCode>General</c:formatCode>
                  <c:ptCount val="24"/>
                  <c:pt idx="0">
                    <c:v>1.258305739211792E-3</c:v>
                  </c:pt>
                  <c:pt idx="3">
                    <c:v>1.1547005383792518E-3</c:v>
                  </c:pt>
                  <c:pt idx="6">
                    <c:v>1.0540925533894594E-3</c:v>
                  </c:pt>
                  <c:pt idx="9">
                    <c:v>1.1666666666666659E-3</c:v>
                  </c:pt>
                  <c:pt idx="12">
                    <c:v>1.0137937550497033E-3</c:v>
                  </c:pt>
                  <c:pt idx="15">
                    <c:v>1.9649710204252672E-3</c:v>
                  </c:pt>
                  <c:pt idx="18">
                    <c:v>1.0540925533894592E-3</c:v>
                  </c:pt>
                  <c:pt idx="21">
                    <c:v>2.2546248764114471E-3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Sheet1!$B$18:$B$41</c:f>
              <c:numCache>
                <c:formatCode>General</c:formatCode>
                <c:ptCount val="24"/>
                <c:pt idx="0">
                  <c:v>139.80000000000001</c:v>
                </c:pt>
                <c:pt idx="3">
                  <c:v>185.1</c:v>
                </c:pt>
                <c:pt idx="6">
                  <c:v>231</c:v>
                </c:pt>
                <c:pt idx="9">
                  <c:v>275</c:v>
                </c:pt>
                <c:pt idx="12">
                  <c:v>320</c:v>
                </c:pt>
                <c:pt idx="15">
                  <c:v>366</c:v>
                </c:pt>
                <c:pt idx="18">
                  <c:v>408</c:v>
                </c:pt>
                <c:pt idx="21">
                  <c:v>446</c:v>
                </c:pt>
              </c:numCache>
            </c:numRef>
          </c:xVal>
          <c:yVal>
            <c:numRef>
              <c:f>Sheet1!$D$18:$D$41</c:f>
              <c:numCache>
                <c:formatCode>0.0000</c:formatCode>
                <c:ptCount val="24"/>
                <c:pt idx="0">
                  <c:v>1.95E-2</c:v>
                </c:pt>
                <c:pt idx="3">
                  <c:v>2.3000000000000003E-2</c:v>
                </c:pt>
                <c:pt idx="6">
                  <c:v>2.8833333333333332E-2</c:v>
                </c:pt>
                <c:pt idx="9">
                  <c:v>3.4833333333333334E-2</c:v>
                </c:pt>
                <c:pt idx="12">
                  <c:v>3.833333333333333E-2</c:v>
                </c:pt>
                <c:pt idx="15">
                  <c:v>4.5166666666666667E-2</c:v>
                </c:pt>
                <c:pt idx="18">
                  <c:v>5.0333333333333341E-2</c:v>
                </c:pt>
                <c:pt idx="21">
                  <c:v>5.5999999999999994E-2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364032029818005"/>
                  <c:y val="0.31489281261060836"/>
                </c:manualLayout>
              </c:layout>
              <c:numFmt formatCode="General" sourceLinked="0"/>
            </c:trendlineLbl>
          </c:trendline>
          <c:xVal>
            <c:numRef>
              <c:f>Sheet1!$B$18:$B$41</c:f>
              <c:numCache>
                <c:formatCode>General</c:formatCode>
                <c:ptCount val="24"/>
                <c:pt idx="0">
                  <c:v>139.80000000000001</c:v>
                </c:pt>
                <c:pt idx="3">
                  <c:v>185.1</c:v>
                </c:pt>
                <c:pt idx="6">
                  <c:v>231</c:v>
                </c:pt>
                <c:pt idx="9">
                  <c:v>275</c:v>
                </c:pt>
                <c:pt idx="12">
                  <c:v>320</c:v>
                </c:pt>
                <c:pt idx="15">
                  <c:v>366</c:v>
                </c:pt>
                <c:pt idx="18">
                  <c:v>408</c:v>
                </c:pt>
                <c:pt idx="21">
                  <c:v>446</c:v>
                </c:pt>
              </c:numCache>
            </c:numRef>
          </c:xVal>
          <c:yVal>
            <c:numRef>
              <c:f>Sheet1!$I$18:$I$41</c:f>
              <c:numCache>
                <c:formatCode>General</c:formatCode>
                <c:ptCount val="24"/>
                <c:pt idx="0">
                  <c:v>1.1945903735035511E-2</c:v>
                </c:pt>
                <c:pt idx="3">
                  <c:v>1.581678670497191E-2</c:v>
                </c:pt>
                <c:pt idx="6">
                  <c:v>1.9738939648020048E-2</c:v>
                </c:pt>
                <c:pt idx="9">
                  <c:v>2.3498737676214351E-2</c:v>
                </c:pt>
                <c:pt idx="12">
                  <c:v>2.7343985659594876E-2</c:v>
                </c:pt>
                <c:pt idx="15">
                  <c:v>3.1274683598161629E-2</c:v>
                </c:pt>
                <c:pt idx="18">
                  <c:v>3.4863581715983465E-2</c:v>
                </c:pt>
                <c:pt idx="21">
                  <c:v>3.8110680013060359E-2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71552"/>
        <c:axId val="228870016"/>
      </c:scatterChart>
      <c:valAx>
        <c:axId val="2288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Magnetic Flux Density, </a:t>
                </a:r>
                <a:r>
                  <a:rPr lang="en-US" sz="1000" b="1" i="1" u="none" strike="noStrike" baseline="0">
                    <a:effectLst/>
                  </a:rPr>
                  <a:t>B </a:t>
                </a:r>
                <a:r>
                  <a:rPr lang="en-US" sz="1000" b="1" i="0" u="none" strike="noStrike" baseline="0">
                    <a:effectLst/>
                  </a:rPr>
                  <a:t>(mT)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70016"/>
        <c:crosses val="autoZero"/>
        <c:crossBetween val="midCat"/>
      </c:valAx>
      <c:valAx>
        <c:axId val="228870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Mean seperation line pattern, d</a:t>
                </a:r>
                <a:r>
                  <a:rPr lang="en-US" sz="1000" b="1" i="1" u="none" strike="noStrike" baseline="0">
                    <a:effectLst/>
                  </a:rPr>
                  <a:t>s</a:t>
                </a:r>
                <a:r>
                  <a:rPr lang="en-US" sz="1000" b="1" i="0" u="none" strike="noStrike" baseline="0">
                    <a:effectLst/>
                  </a:rPr>
                  <a:t> (mm)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288715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2286454</xdr:colOff>
      <xdr:row>1</xdr:row>
      <xdr:rowOff>15420</xdr:rowOff>
    </xdr:from>
    <xdr:to>
      <xdr:col>8</xdr:col>
      <xdr:colOff>27215</xdr:colOff>
      <xdr:row>15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1494</xdr:colOff>
      <xdr:row>16</xdr:row>
      <xdr:rowOff>10458</xdr:rowOff>
    </xdr:from>
    <xdr:to>
      <xdr:col>21</xdr:col>
      <xdr:colOff>7471</xdr:colOff>
      <xdr:row>33</xdr:row>
      <xdr:rowOff>194234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H10" zoomScale="85" zoomScaleNormal="85" workbookViewId="0">
      <selection activeCell="V23" sqref="V23"/>
    </sheetView>
  </sheetViews>
  <sheetFormatPr defaultRowHeight="15.5" x14ac:dyDescent="0.35"/>
  <cols>
    <col min="2" max="2" width="31.9140625" bestFit="1" customWidth="1"/>
    <col min="3" max="3" width="33.58203125" bestFit="1" customWidth="1"/>
    <col min="4" max="4" width="39.1640625" bestFit="1" customWidth="1"/>
    <col min="5" max="5" width="35.25" bestFit="1" customWidth="1"/>
    <col min="6" max="6" width="17.33203125" bestFit="1" customWidth="1"/>
    <col min="7" max="7" width="39.1640625" bestFit="1" customWidth="1"/>
    <col min="8" max="8" width="28.4140625" bestFit="1" customWidth="1"/>
    <col min="9" max="9" width="23.83203125" bestFit="1" customWidth="1"/>
  </cols>
  <sheetData>
    <row r="1" spans="1:2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7.5" x14ac:dyDescent="0.35">
      <c r="A2" s="1"/>
      <c r="B2" s="4" t="s">
        <v>0</v>
      </c>
      <c r="C2" s="4" t="s">
        <v>1</v>
      </c>
      <c r="D2" s="4" t="s">
        <v>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1"/>
      <c r="B3" s="3">
        <v>2</v>
      </c>
      <c r="C3" s="2">
        <v>46.5</v>
      </c>
      <c r="D3" s="2">
        <f>0.1/SQRT(3)</f>
        <v>5.7735026918962581E-2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3">
        <f>B3+2</f>
        <v>4</v>
      </c>
      <c r="C4" s="2">
        <v>93.3</v>
      </c>
      <c r="D4" s="2">
        <f t="shared" ref="D4:D6" si="0">0.1/SQRT(3)</f>
        <v>5.7735026918962581E-2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1"/>
      <c r="B5" s="3">
        <f t="shared" ref="B5:B12" si="1">B4+2</f>
        <v>6</v>
      </c>
      <c r="C5" s="2">
        <v>139.80000000000001</v>
      </c>
      <c r="D5" s="2">
        <f t="shared" si="0"/>
        <v>5.7735026918962581E-2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3">
        <f t="shared" si="1"/>
        <v>8</v>
      </c>
      <c r="C6" s="2">
        <v>185.1</v>
      </c>
      <c r="D6" s="2">
        <f t="shared" si="0"/>
        <v>5.7735026918962581E-2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3">
        <f t="shared" si="1"/>
        <v>10</v>
      </c>
      <c r="C7" s="2">
        <v>231</v>
      </c>
      <c r="D7" s="2">
        <f>1/SQRT(3)</f>
        <v>0.57735026918962584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3">
        <f t="shared" si="1"/>
        <v>12</v>
      </c>
      <c r="C8" s="2">
        <v>275</v>
      </c>
      <c r="D8" s="2">
        <f t="shared" ref="D8:D12" si="2">1/SQRT(3)</f>
        <v>0.57735026918962584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3">
        <f t="shared" si="1"/>
        <v>14</v>
      </c>
      <c r="C9" s="2">
        <v>320</v>
      </c>
      <c r="D9" s="2">
        <f t="shared" si="2"/>
        <v>0.57735026918962584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3">
        <f t="shared" si="1"/>
        <v>16</v>
      </c>
      <c r="C10" s="2">
        <v>366</v>
      </c>
      <c r="D10" s="2">
        <f t="shared" si="2"/>
        <v>0.57735026918962584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3">
        <f t="shared" si="1"/>
        <v>18</v>
      </c>
      <c r="C11" s="2">
        <v>408</v>
      </c>
      <c r="D11" s="2">
        <f t="shared" si="2"/>
        <v>0.57735026918962584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3">
        <f t="shared" si="1"/>
        <v>20</v>
      </c>
      <c r="C12" s="2">
        <v>446</v>
      </c>
      <c r="D12" s="2">
        <f t="shared" si="2"/>
        <v>0.57735026918962584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8" x14ac:dyDescent="0.35">
      <c r="A17" s="1"/>
      <c r="B17" s="4" t="s">
        <v>1</v>
      </c>
      <c r="C17" s="4" t="s">
        <v>4</v>
      </c>
      <c r="D17" s="4" t="s">
        <v>2</v>
      </c>
      <c r="E17" s="4" t="s">
        <v>3</v>
      </c>
      <c r="F17" s="4" t="s">
        <v>8</v>
      </c>
      <c r="G17" s="4" t="s">
        <v>10</v>
      </c>
      <c r="H17" s="4" t="s">
        <v>11</v>
      </c>
      <c r="I17" s="4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5">
        <v>139.80000000000001</v>
      </c>
      <c r="C18" s="2">
        <v>3.7999999999999999E-2</v>
      </c>
      <c r="D18" s="6">
        <f>AVERAGE(C18:C20)*0.5</f>
        <v>1.95E-2</v>
      </c>
      <c r="E18" s="6">
        <f>SQRT(((0.002)^2)+((STDEV(C18:C20)/SQRT(3))^2))*0.5</f>
        <v>1.258305739211792E-3</v>
      </c>
      <c r="F18" s="5">
        <f>(4*PI()*300000000/(B18*0.001))*(SQRT(1.122)/(0.00808*(1.122)))*(D18/$D$42)</f>
        <v>287102514474.58234</v>
      </c>
      <c r="G18" s="8">
        <f>(F18*SQRT((($F$42)^2)+((E18)^2)))/(100000000000)</f>
        <v>3.5464230846031834E-2</v>
      </c>
      <c r="H18" s="9">
        <f>(ABS(F18-175882000000)/175882000000)*100</f>
        <v>63.235870910373059</v>
      </c>
      <c r="I18" s="5">
        <f>(175882000000)*((B18*0.001)/(4*PI()*(300000000)))*(((0.00808)*1.122)/(SQRT(1.122)))*$D$42</f>
        <v>1.1945903735035511E-2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B19" s="5"/>
      <c r="C19" s="2">
        <v>4.2000000000000003E-2</v>
      </c>
      <c r="D19" s="6"/>
      <c r="E19" s="6"/>
      <c r="F19" s="5"/>
      <c r="G19" s="8"/>
      <c r="H19" s="9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5"/>
      <c r="C20" s="2">
        <v>3.6999999999999998E-2</v>
      </c>
      <c r="D20" s="6"/>
      <c r="E20" s="6"/>
      <c r="F20" s="5"/>
      <c r="G20" s="8"/>
      <c r="H20" s="9"/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5">
        <v>185.1</v>
      </c>
      <c r="C21" s="2">
        <v>4.8000000000000001E-2</v>
      </c>
      <c r="D21" s="6">
        <f>AVERAGE(C21:C23)*0.5</f>
        <v>2.3000000000000003E-2</v>
      </c>
      <c r="E21" s="6">
        <f>SQRT(((0.002)^2)+((STDEV(C21:C23)/SQRT(3))^2))*0.5</f>
        <v>1.1547005383792518E-3</v>
      </c>
      <c r="F21" s="5">
        <f>(4*PI()*300000000/(B21*0.001))*(SQRT(1.122)/(0.00808*(1.122)))*(D21/$D$42)</f>
        <v>255759028395.34344</v>
      </c>
      <c r="G21" s="8">
        <f>(F21*SQRT((($F$42)^2)+((E21)^2)))/(100000000000)</f>
        <v>3.1566646446747462E-2</v>
      </c>
      <c r="H21" s="9">
        <f>(ABS(F21-175882000000)/175882000000)*100</f>
        <v>45.415124000945774</v>
      </c>
      <c r="I21" s="5">
        <f t="shared" ref="I21:I41" si="3">(175882000000)*((B21*0.001)/(4*PI()*(300000000)))*(((0.00808)*1.122)/(SQRT(1.122)))*$D$42</f>
        <v>1.581678670497191E-2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5"/>
      <c r="C22" s="2">
        <v>4.5999999999999999E-2</v>
      </c>
      <c r="D22" s="6"/>
      <c r="E22" s="6"/>
      <c r="F22" s="5"/>
      <c r="G22" s="8"/>
      <c r="H22" s="9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5"/>
      <c r="C23" s="2">
        <v>4.3999999999999997E-2</v>
      </c>
      <c r="D23" s="6"/>
      <c r="E23" s="6"/>
      <c r="F23" s="5"/>
      <c r="G23" s="8"/>
      <c r="H23" s="9"/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5">
      <c r="A24" s="1"/>
      <c r="B24" s="5">
        <v>231</v>
      </c>
      <c r="C24" s="2">
        <v>5.7000000000000002E-2</v>
      </c>
      <c r="D24" s="6">
        <f>AVERAGE(C24:C26)*0.5</f>
        <v>2.8833333333333332E-2</v>
      </c>
      <c r="E24" s="6">
        <f>SQRT(((0.002)^2)+((STDEV(C24:C26)/SQRT(3))^2))*0.5</f>
        <v>1.0540925533894594E-3</v>
      </c>
      <c r="F24" s="5">
        <f>(4*PI()*300000000/(B24*0.001))*(SQRT(1.122)/(0.00808*(1.122)))*(D24/$D$42)</f>
        <v>256916755598.97748</v>
      </c>
      <c r="G24" s="8">
        <f>(F24*SQRT((($F$42)^2)+((E24)^2)))/(100000000000)</f>
        <v>3.1686399857207205E-2</v>
      </c>
      <c r="H24" s="9">
        <f>(ABS(F24-175882000000)/175882000000)*100</f>
        <v>46.073364869047133</v>
      </c>
      <c r="I24" s="5">
        <f t="shared" ref="I24:I41" si="4">(175882000000)*((B24*0.001)/(4*PI()*(300000000)))*(((0.00808)*1.122)/(SQRT(1.122)))*$D$42</f>
        <v>1.9738939648020048E-2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5">
      <c r="A25" s="1"/>
      <c r="B25" s="5"/>
      <c r="C25" s="2">
        <v>5.8999999999999997E-2</v>
      </c>
      <c r="D25" s="6"/>
      <c r="E25" s="6"/>
      <c r="F25" s="5"/>
      <c r="G25" s="8"/>
      <c r="H25" s="9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5">
      <c r="A26" s="1"/>
      <c r="B26" s="5"/>
      <c r="C26" s="2">
        <v>5.7000000000000002E-2</v>
      </c>
      <c r="D26" s="6"/>
      <c r="E26" s="6"/>
      <c r="F26" s="5"/>
      <c r="G26" s="8"/>
      <c r="H26" s="9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5">
        <v>275</v>
      </c>
      <c r="C27" s="2">
        <v>6.9000000000000006E-2</v>
      </c>
      <c r="D27" s="6">
        <f>AVERAGE(C27:C29)*0.5</f>
        <v>3.4833333333333334E-2</v>
      </c>
      <c r="E27" s="6">
        <f>SQRT(((0.002)^2)+((STDEV(C27:C29)/SQRT(3))^2))*0.5</f>
        <v>1.1666666666666659E-3</v>
      </c>
      <c r="F27" s="5">
        <f>(4*PI()*300000000/(B27*0.001))*(SQRT(1.122)/(0.00808*(1.122)))*(D27/$D$42)</f>
        <v>260718529554.66177</v>
      </c>
      <c r="G27" s="8">
        <f>(F27*SQRT((($F$42)^2)+((E27)^2)))/(100000000000)</f>
        <v>3.2181698638680242E-2</v>
      </c>
      <c r="H27" s="9">
        <f>(ABS(F27-175882000000)/175882000000)*100</f>
        <v>48.23491292722494</v>
      </c>
      <c r="I27" s="5">
        <f t="shared" ref="I27:I41" si="5">(175882000000)*((B27*0.001)/(4*PI()*(300000000)))*(((0.00808)*1.122)/(SQRT(1.122)))*$D$42</f>
        <v>2.3498737676214351E-2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5"/>
      <c r="C28" s="2">
        <v>6.8000000000000005E-2</v>
      </c>
      <c r="D28" s="6"/>
      <c r="E28" s="6"/>
      <c r="F28" s="5"/>
      <c r="G28" s="8"/>
      <c r="H28" s="9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5"/>
      <c r="C29" s="2">
        <v>7.1999999999999995E-2</v>
      </c>
      <c r="D29" s="6"/>
      <c r="E29" s="6"/>
      <c r="F29" s="5"/>
      <c r="G29" s="8"/>
      <c r="H29" s="9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5">
        <v>320</v>
      </c>
      <c r="C30" s="2">
        <v>7.5999999999999998E-2</v>
      </c>
      <c r="D30" s="6">
        <f>AVERAGE(C30:C32)*0.5</f>
        <v>3.833333333333333E-2</v>
      </c>
      <c r="E30" s="6">
        <f>SQRT(((0.002)^2)+((STDEV(C30:C32)/SQRT(3))^2))*0.5</f>
        <v>1.0137937550497033E-3</v>
      </c>
      <c r="F30" s="5">
        <f>(4*PI()*300000000/(B30*0.001))*(SQRT(1.122)/(0.00808*(1.122)))*(D30/$D$42)</f>
        <v>246567688312.38571</v>
      </c>
      <c r="G30" s="8">
        <f>(F30*SQRT((($F$42)^2)+((E30)^2)))/(100000000000)</f>
        <v>3.0401683761192188E-2</v>
      </c>
      <c r="H30" s="9">
        <f>(ABS(F30-175882000000)/175882000000)*100</f>
        <v>40.189267982161745</v>
      </c>
      <c r="I30" s="5">
        <f t="shared" ref="I30:I41" si="6">(175882000000)*((B30*0.001)/(4*PI()*(300000000)))*(((0.00808)*1.122)/(SQRT(1.122)))*$D$42</f>
        <v>2.7343985659594876E-2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5"/>
      <c r="C31" s="2">
        <v>7.6999999999999999E-2</v>
      </c>
      <c r="D31" s="6"/>
      <c r="E31" s="6"/>
      <c r="F31" s="5"/>
      <c r="G31" s="8"/>
      <c r="H31" s="9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5"/>
      <c r="C32" s="2">
        <v>7.6999999999999999E-2</v>
      </c>
      <c r="D32" s="6"/>
      <c r="E32" s="6"/>
      <c r="F32" s="5"/>
      <c r="G32" s="8"/>
      <c r="H32" s="9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5">
        <v>366</v>
      </c>
      <c r="C33" s="2">
        <v>9.7000000000000003E-2</v>
      </c>
      <c r="D33" s="6">
        <f>AVERAGE(C33:C35)*0.5</f>
        <v>4.5166666666666667E-2</v>
      </c>
      <c r="E33" s="6">
        <f>SQRT(((0.002)^2)+((STDEV(C33:C35)/SQRT(3))^2))*0.5</f>
        <v>1.9649710204252672E-3</v>
      </c>
      <c r="F33" s="5">
        <f>(4*PI()*300000000/(B33*0.001))*(SQRT(1.122)/(0.00808*(1.122)))*(D33/$D$42)</f>
        <v>254007483136.73193</v>
      </c>
      <c r="G33" s="8">
        <f>(F33*SQRT((($F$42)^2)+((E33)^2)))/(100000000000)</f>
        <v>3.1609505132674333E-2</v>
      </c>
      <c r="H33" s="9">
        <f>(ABS(F33-175882000000)/175882000000)*100</f>
        <v>44.419260149834514</v>
      </c>
      <c r="I33" s="5">
        <f t="shared" ref="I33:I41" si="7">(175882000000)*((B33*0.001)/(4*PI()*(300000000)))*(((0.00808)*1.122)/(SQRT(1.122)))*$D$42</f>
        <v>3.1274683598161629E-2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5"/>
      <c r="C34" s="2">
        <v>8.5999999999999993E-2</v>
      </c>
      <c r="D34" s="6"/>
      <c r="E34" s="6"/>
      <c r="F34" s="5"/>
      <c r="G34" s="8"/>
      <c r="H34" s="9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5"/>
      <c r="C35" s="2">
        <v>8.7999999999999995E-2</v>
      </c>
      <c r="D35" s="6"/>
      <c r="E35" s="6"/>
      <c r="F35" s="5"/>
      <c r="G35" s="8"/>
      <c r="H35" s="9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5">
        <v>408</v>
      </c>
      <c r="C36" s="2">
        <v>0.10199999999999999</v>
      </c>
      <c r="D36" s="6">
        <f>AVERAGE(C36:C38)*0.5</f>
        <v>5.0333333333333341E-2</v>
      </c>
      <c r="E36" s="6">
        <f>SQRT(((0.002)^2)+((STDEV(C36:C38)/SQRT(3))^2))*0.5</f>
        <v>1.0540925533894592E-3</v>
      </c>
      <c r="F36" s="5">
        <f>(4*PI()*300000000/(B36*0.001))*(SQRT(1.122)/(0.00808*(1.122)))*(D36/$D$42)</f>
        <v>253924780461.5192</v>
      </c>
      <c r="G36" s="8">
        <f>(F36*SQRT((($F$42)^2)+((E36)^2)))/(100000000000)</f>
        <v>3.131738959025402E-2</v>
      </c>
      <c r="H36" s="9">
        <f>(ABS(F36-175882000000)/175882000000)*100</f>
        <v>44.372238467563022</v>
      </c>
      <c r="I36" s="5">
        <f t="shared" ref="I36:I41" si="8">(175882000000)*((B36*0.001)/(4*PI()*(300000000)))*(((0.00808)*1.122)/(SQRT(1.122)))*$D$42</f>
        <v>3.4863581715983465E-2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5"/>
      <c r="C37" s="2">
        <v>0.1</v>
      </c>
      <c r="D37" s="6"/>
      <c r="E37" s="6"/>
      <c r="F37" s="5"/>
      <c r="G37" s="8"/>
      <c r="H37" s="9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5"/>
      <c r="C38" s="2">
        <v>0.1</v>
      </c>
      <c r="D38" s="6"/>
      <c r="E38" s="6"/>
      <c r="F38" s="5"/>
      <c r="G38" s="8"/>
      <c r="H38" s="9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5">
        <v>446</v>
      </c>
      <c r="C39" s="2">
        <v>0.11899999999999999</v>
      </c>
      <c r="D39" s="6">
        <f>AVERAGE(C39:C41)*0.5</f>
        <v>5.5999999999999994E-2</v>
      </c>
      <c r="E39" s="6">
        <f>SQRT(((0.002)^2)+((STDEV(C39:C41)/SQRT(3))^2))*0.5</f>
        <v>2.2546248764114471E-3</v>
      </c>
      <c r="F39" s="5">
        <f>(4*PI()*300000000/(B39*0.001))*(SQRT(1.122)/(0.00808*(1.122)))*(D39/$D$42)</f>
        <v>258441780535.65714</v>
      </c>
      <c r="G39" s="8">
        <f>(F39*SQRT((($F$42)^2)+((E39)^2)))/(100000000000)</f>
        <v>3.2287988517948833E-2</v>
      </c>
      <c r="H39" s="9">
        <f>(ABS(F39-175882000000)/175882000000)*100</f>
        <v>46.940437643225081</v>
      </c>
      <c r="I39" s="5">
        <f t="shared" ref="I39:I41" si="9">(175882000000)*((B39*0.001)/(4*PI()*(300000000)))*(((0.00808)*1.122)/(SQRT(1.122)))*$D$42</f>
        <v>3.8110680013060359E-2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5"/>
      <c r="C40" s="2">
        <v>0.112</v>
      </c>
      <c r="D40" s="6"/>
      <c r="E40" s="6"/>
      <c r="F40" s="5"/>
      <c r="G40" s="8"/>
      <c r="H40" s="9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5"/>
      <c r="C41" s="2">
        <v>0.105</v>
      </c>
      <c r="D41" s="6"/>
      <c r="E41" s="6"/>
      <c r="F41" s="5"/>
      <c r="G41" s="8"/>
      <c r="H41" s="9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7" t="s">
        <v>5</v>
      </c>
      <c r="C42" s="1" t="s">
        <v>6</v>
      </c>
      <c r="D42" s="1">
        <f>(0.221+0.221+0.2)/3</f>
        <v>0.214</v>
      </c>
      <c r="E42" s="7" t="s">
        <v>9</v>
      </c>
      <c r="F42" s="1">
        <f>SQRT(((0.002)^2)+((STDEV(0.221, 0.221, 0.2))^2))</f>
        <v>1.2288205727444502E-2</v>
      </c>
      <c r="G42" s="1" t="s">
        <v>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8.5" x14ac:dyDescent="0.35">
      <c r="A43" s="1"/>
      <c r="B43" s="1" t="s">
        <v>12</v>
      </c>
      <c r="C43" s="1" t="s">
        <v>6</v>
      </c>
      <c r="D43" s="1">
        <f>AVERAGE(F18:F41)</f>
        <v>259179820058.73239</v>
      </c>
      <c r="E43" s="7" t="s">
        <v>9</v>
      </c>
      <c r="F43" s="10">
        <f>AVERAGE(G18:G41)</f>
        <v>3.2064442848842009E-2</v>
      </c>
      <c r="G43" s="1" t="s">
        <v>13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 t="s">
        <v>14</v>
      </c>
      <c r="C44" s="1" t="s">
        <v>6</v>
      </c>
      <c r="D44" s="1">
        <f>(ABS(D43-175882000000)/175882000000)*100</f>
        <v>47.360059618796917</v>
      </c>
      <c r="E44" s="1"/>
      <c r="F44" s="1"/>
      <c r="G44" s="1" t="s">
        <v>15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</sheetData>
  <mergeCells count="56">
    <mergeCell ref="I36:I38"/>
    <mergeCell ref="I39:I41"/>
    <mergeCell ref="I18:I20"/>
    <mergeCell ref="I21:I23"/>
    <mergeCell ref="I24:I26"/>
    <mergeCell ref="I27:I29"/>
    <mergeCell ref="I30:I32"/>
    <mergeCell ref="I33:I35"/>
    <mergeCell ref="G36:G38"/>
    <mergeCell ref="G39:G41"/>
    <mergeCell ref="H18:H20"/>
    <mergeCell ref="H21:H23"/>
    <mergeCell ref="H24:H26"/>
    <mergeCell ref="H27:H29"/>
    <mergeCell ref="H30:H32"/>
    <mergeCell ref="H33:H35"/>
    <mergeCell ref="H36:H38"/>
    <mergeCell ref="H39:H41"/>
    <mergeCell ref="G18:G20"/>
    <mergeCell ref="G21:G23"/>
    <mergeCell ref="G24:G26"/>
    <mergeCell ref="G27:G29"/>
    <mergeCell ref="G30:G32"/>
    <mergeCell ref="G33:G35"/>
    <mergeCell ref="E36:E38"/>
    <mergeCell ref="E39:E41"/>
    <mergeCell ref="F18:F20"/>
    <mergeCell ref="F21:F23"/>
    <mergeCell ref="F24:F26"/>
    <mergeCell ref="F27:F29"/>
    <mergeCell ref="F30:F32"/>
    <mergeCell ref="F33:F35"/>
    <mergeCell ref="F36:F38"/>
    <mergeCell ref="F39:F41"/>
    <mergeCell ref="E18:E20"/>
    <mergeCell ref="E21:E23"/>
    <mergeCell ref="E24:E26"/>
    <mergeCell ref="E27:E29"/>
    <mergeCell ref="E30:E32"/>
    <mergeCell ref="E33:E35"/>
    <mergeCell ref="B36:B38"/>
    <mergeCell ref="B39:B41"/>
    <mergeCell ref="D18:D20"/>
    <mergeCell ref="D21:D23"/>
    <mergeCell ref="D24:D26"/>
    <mergeCell ref="D27:D29"/>
    <mergeCell ref="D30:D32"/>
    <mergeCell ref="D33:D35"/>
    <mergeCell ref="D36:D38"/>
    <mergeCell ref="D39:D41"/>
    <mergeCell ref="B18:B20"/>
    <mergeCell ref="B21:B23"/>
    <mergeCell ref="B24:B26"/>
    <mergeCell ref="B27:B29"/>
    <mergeCell ref="B30:B32"/>
    <mergeCell ref="B33:B3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Shairil Danil</dc:creator>
  <cp:lastModifiedBy>Shairil Danil</cp:lastModifiedBy>
  <dcterms:created xsi:type="dcterms:W3CDTF">2021-03-10T13:19:44Z</dcterms:created>
  <dcterms:modified xsi:type="dcterms:W3CDTF">2021-03-10T16:29:50Z</dcterms:modified>
</cp:coreProperties>
</file>