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68EF86C5-EDAD-471F-BBAC-557314286B4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C34" i="1"/>
  <c r="D19" i="1"/>
  <c r="D18" i="1"/>
  <c r="D21" i="1"/>
  <c r="D25" i="1"/>
  <c r="D26" i="1"/>
  <c r="D27" i="1"/>
  <c r="D23" i="1"/>
  <c r="D24" i="1"/>
  <c r="C18" i="5"/>
  <c r="E18" i="5"/>
  <c r="H22" i="5"/>
  <c r="D27" i="5"/>
  <c r="D41" i="5" s="1"/>
  <c r="D35" i="5"/>
  <c r="D39" i="5"/>
  <c r="D43" i="5" s="1"/>
  <c r="D42" i="5"/>
  <c r="F11" i="2"/>
  <c r="D44" i="5" l="1"/>
  <c r="F12" i="2"/>
  <c r="F25" i="2" l="1"/>
  <c r="F27" i="2" l="1"/>
  <c r="F13" i="2"/>
  <c r="F16" i="2"/>
  <c r="F14" i="2" l="1"/>
  <c r="X49" i="1" l="1"/>
  <c r="X47" i="1"/>
  <c r="X48" i="1"/>
  <c r="X46" i="1"/>
  <c r="N42" i="1"/>
  <c r="N41" i="1"/>
  <c r="N40" i="1"/>
  <c r="N39" i="1"/>
  <c r="N38" i="1"/>
  <c r="N37" i="1"/>
  <c r="N36" i="1"/>
  <c r="N35" i="1"/>
  <c r="N34" i="1"/>
  <c r="N33" i="1"/>
  <c r="I42" i="1"/>
  <c r="I41" i="1"/>
  <c r="I40" i="1"/>
  <c r="I39" i="1"/>
  <c r="I38" i="1"/>
  <c r="I37" i="1"/>
  <c r="I36" i="1"/>
  <c r="I35" i="1"/>
  <c r="I34" i="1"/>
  <c r="I33" i="1"/>
  <c r="N43" i="1" l="1"/>
  <c r="I43" i="1"/>
  <c r="F10" i="2"/>
  <c r="I22" i="1"/>
  <c r="F23" i="2" l="1"/>
  <c r="F18" i="2"/>
  <c r="F17" i="2"/>
  <c r="F15" i="2"/>
  <c r="F9" i="2"/>
  <c r="F8" i="2"/>
  <c r="F7" i="2"/>
  <c r="F29" i="2" l="1"/>
  <c r="F39" i="2" s="1"/>
  <c r="E27" i="1" l="1"/>
  <c r="E26" i="1"/>
  <c r="E25" i="1"/>
  <c r="E24" i="1"/>
  <c r="E23" i="1"/>
  <c r="D22" i="1"/>
  <c r="E22" i="1" s="1"/>
  <c r="E21" i="1"/>
  <c r="D20" i="1"/>
  <c r="E20" i="1" s="1"/>
  <c r="E19" i="1"/>
  <c r="E18" i="1"/>
  <c r="E28" i="1" l="1"/>
  <c r="I27" i="1"/>
  <c r="I26" i="1"/>
  <c r="I25" i="1"/>
  <c r="I24" i="1"/>
  <c r="I23" i="1"/>
  <c r="I21" i="1"/>
  <c r="I20" i="1"/>
  <c r="I19" i="1"/>
  <c r="I18" i="1"/>
  <c r="N27" i="1"/>
  <c r="N26" i="1"/>
  <c r="N25" i="1"/>
  <c r="N24" i="1"/>
  <c r="N23" i="1"/>
  <c r="N22" i="1"/>
  <c r="N21" i="1"/>
  <c r="N20" i="1"/>
  <c r="N19" i="1"/>
  <c r="N18" i="1"/>
  <c r="S27" i="1"/>
  <c r="S26" i="1"/>
  <c r="S25" i="1"/>
  <c r="S24" i="1"/>
  <c r="S23" i="1"/>
  <c r="S22" i="1"/>
  <c r="S21" i="1"/>
  <c r="S20" i="1"/>
  <c r="S19" i="1"/>
  <c r="S18" i="1"/>
  <c r="Q12" i="1"/>
  <c r="Q11" i="1"/>
  <c r="Q10" i="1"/>
  <c r="Q9" i="1"/>
  <c r="Q8" i="1"/>
  <c r="Q7" i="1"/>
  <c r="Q6" i="1"/>
  <c r="Q5" i="1"/>
  <c r="Q4" i="1"/>
  <c r="Q3" i="1"/>
  <c r="L12" i="1"/>
  <c r="L11" i="1"/>
  <c r="L10" i="1"/>
  <c r="L9" i="1"/>
  <c r="L8" i="1"/>
  <c r="L7" i="1"/>
  <c r="L6" i="1"/>
  <c r="L5" i="1"/>
  <c r="L4" i="1"/>
  <c r="L3" i="1"/>
  <c r="D4" i="1"/>
  <c r="D5" i="1"/>
  <c r="D6" i="1"/>
  <c r="D7" i="1"/>
  <c r="D8" i="1"/>
  <c r="D9" i="1"/>
  <c r="D10" i="1"/>
  <c r="D11" i="1"/>
  <c r="D12" i="1"/>
  <c r="D3" i="1"/>
  <c r="I28" i="1" l="1"/>
  <c r="D13" i="1"/>
  <c r="H4" i="1" s="1"/>
  <c r="L13" i="1"/>
  <c r="Q13" i="1"/>
  <c r="N28" i="1"/>
  <c r="S28" i="1"/>
</calcChain>
</file>

<file path=xl/sharedStrings.xml><?xml version="1.0" encoding="utf-8"?>
<sst xmlns="http://schemas.openxmlformats.org/spreadsheetml/2006/main" count="916" uniqueCount="132">
  <si>
    <t>CASH DENO</t>
  </si>
  <si>
    <t>TOTAL</t>
  </si>
  <si>
    <t>CLOSING CASH</t>
  </si>
  <si>
    <t>RESULT</t>
  </si>
  <si>
    <t>RSO 01</t>
  </si>
  <si>
    <t>RSO 02</t>
  </si>
  <si>
    <t>RSO 03</t>
  </si>
  <si>
    <t>RSO 04</t>
  </si>
  <si>
    <t>BLANK</t>
  </si>
  <si>
    <t>Quentity</t>
  </si>
  <si>
    <t>SUM RESULT</t>
  </si>
  <si>
    <t>Amount</t>
  </si>
  <si>
    <t>Grand Total</t>
  </si>
  <si>
    <t>Products</t>
  </si>
  <si>
    <t>Value</t>
  </si>
  <si>
    <t>Itop UP</t>
  </si>
  <si>
    <t>19TK SC</t>
  </si>
  <si>
    <t>Swap SIM</t>
  </si>
  <si>
    <t>EV SIM</t>
  </si>
  <si>
    <t>MMST SIM</t>
  </si>
  <si>
    <t>DD SIM</t>
  </si>
  <si>
    <t>CASH</t>
  </si>
  <si>
    <t>BANK</t>
  </si>
  <si>
    <t>HAND STOCK</t>
  </si>
  <si>
    <t>RSO</t>
  </si>
  <si>
    <t>DRC</t>
  </si>
  <si>
    <t>TOTAL VALUE</t>
  </si>
  <si>
    <t>DATE</t>
  </si>
  <si>
    <t>69 TK SC</t>
  </si>
  <si>
    <t>Mangrove Com      15-06-24</t>
  </si>
  <si>
    <t>Mangrove Com      16-06-24</t>
  </si>
  <si>
    <t>Mangrove Com    16-06-24</t>
  </si>
  <si>
    <t>MD Sir Payment</t>
  </si>
  <si>
    <t>Total</t>
  </si>
  <si>
    <t xml:space="preserve"> Closing </t>
  </si>
  <si>
    <t xml:space="preserve"> Opening </t>
  </si>
  <si>
    <t>WORKING CAPITAL</t>
  </si>
  <si>
    <t>Demo</t>
  </si>
  <si>
    <t>R1</t>
  </si>
  <si>
    <t>R2</t>
  </si>
  <si>
    <t>R4</t>
  </si>
  <si>
    <t>R3</t>
  </si>
  <si>
    <t>Market Devolopment And Visit</t>
  </si>
  <si>
    <t>Bdbazar</t>
  </si>
  <si>
    <t>Preiod - 01-Jun-2022 To 30-Jun-2022</t>
  </si>
  <si>
    <t>Trn ID</t>
  </si>
  <si>
    <t>Date</t>
  </si>
  <si>
    <t>V No</t>
  </si>
  <si>
    <t>Description</t>
  </si>
  <si>
    <t>Transaction</t>
  </si>
  <si>
    <t>Debit</t>
  </si>
  <si>
    <t>Credit</t>
  </si>
  <si>
    <t>Balance</t>
  </si>
  <si>
    <t>Oparetor</t>
  </si>
  <si>
    <t>--</t>
  </si>
  <si>
    <t>Opening Balance</t>
  </si>
  <si>
    <t>---</t>
  </si>
  <si>
    <t>-- </t>
  </si>
  <si>
    <t>Market Devolopment Bl Cost</t>
  </si>
  <si>
    <t>Mohasin_sale</t>
  </si>
  <si>
    <t>Market Devolopment Bl Cost Star</t>
  </si>
  <si>
    <t>Market Devolopmen House Cost</t>
  </si>
  <si>
    <t>Market Devolopment Back</t>
  </si>
  <si>
    <t>Preiod - 01-Jul-2022 To 31-Jul-2022</t>
  </si>
  <si>
    <t>Market Devolopmenback</t>
  </si>
  <si>
    <t>Market Devolopment Bl Cost 2 Ti</t>
  </si>
  <si>
    <t>Eid Bonas All Bl</t>
  </si>
  <si>
    <t>Market Devolopment Bl Cost Bp</t>
  </si>
  <si>
    <t>Preiod - 01-Aug-2022 To 31-Aug-2022</t>
  </si>
  <si>
    <t>Market Devolopment Bl Cost Dk</t>
  </si>
  <si>
    <t>Market Development Bl Cost</t>
  </si>
  <si>
    <t>Marcket Development Bl Cost</t>
  </si>
  <si>
    <t>Marcket Development Bl</t>
  </si>
  <si>
    <t>Preiod - 01-Sep-2022 To 30-Sep-2022</t>
  </si>
  <si>
    <t>Market Devolopment Bl Cost Back</t>
  </si>
  <si>
    <t>Preiod - 01-Oct-2022 To 31-Oct-2022</t>
  </si>
  <si>
    <t>Eid Bonus Back Aug-22</t>
  </si>
  <si>
    <t>Preiod - 01-Nov-2022 To 30-Nov-2022</t>
  </si>
  <si>
    <t>Preiod - 01-Dec-2022 To 31-Dec-2022</t>
  </si>
  <si>
    <t>Preiod - 01-Jan-2023 To 31-Jan-2023</t>
  </si>
  <si>
    <t>T-shirt Er Kapur Kena Babod</t>
  </si>
  <si>
    <t>T-shirt Er Kapur Buy Babod</t>
  </si>
  <si>
    <t>Preiod - 01-Feb-2023 To 28-Feb-2023</t>
  </si>
  <si>
    <t>Rso Trainning And New Campain Babod Cake, Banar, Intertainment</t>
  </si>
  <si>
    <t>Preiod - 01-Mar-2023 To 31-Mar-2023</t>
  </si>
  <si>
    <t>Market Development House Cost</t>
  </si>
  <si>
    <t>Preiod - 01-Apr-2023 To 30-Apr-2023</t>
  </si>
  <si>
    <t>Market Visit Manager</t>
  </si>
  <si>
    <t>Rso Eid Bunus Gift Babod Bl Cost</t>
  </si>
  <si>
    <t>Rso Supervisor Eid Gift Cost Back</t>
  </si>
  <si>
    <t>Preiod - 01-May-2023 To 31-May-2023</t>
  </si>
  <si>
    <t>Rso Sales Accelerator Training Babod Bl Cost</t>
  </si>
  <si>
    <t>Preiod - 01-Jun-2023 To 30-Jun-2023</t>
  </si>
  <si>
    <t>Preiod - 01-Jul-2023 To 31-Jul-2023</t>
  </si>
  <si>
    <t>Preiod - 01-Aug-2023 To 31-Aug-2023</t>
  </si>
  <si>
    <t>Invite The Retailer Chithi Color &amp; Kham Babod</t>
  </si>
  <si>
    <t>regional budget</t>
  </si>
  <si>
    <t>Month</t>
  </si>
  <si>
    <t>total</t>
  </si>
  <si>
    <t>Exceptional</t>
  </si>
  <si>
    <t>NEW MMST</t>
  </si>
  <si>
    <t>29TK DATA SC</t>
  </si>
  <si>
    <t>29TK VOICE SC</t>
  </si>
  <si>
    <t>MMST SIM NEW</t>
  </si>
  <si>
    <t>CREDIT AVAIABLE TO BL           (+)</t>
  </si>
  <si>
    <t>ACCOUNTS RECEIVABLE         (+)</t>
  </si>
  <si>
    <t>ACCOUNTS PAYABLE                (-)</t>
  </si>
  <si>
    <t>BL TOTAL CREDIT                      (-)</t>
  </si>
  <si>
    <t>Amount Need For SCR</t>
  </si>
  <si>
    <t>Product Name</t>
  </si>
  <si>
    <t>SCR Lvl</t>
  </si>
  <si>
    <t>I-topup</t>
  </si>
  <si>
    <t>SC</t>
  </si>
  <si>
    <t>SIM</t>
  </si>
  <si>
    <t>Deno/Bundle</t>
  </si>
  <si>
    <t>2 Days</t>
  </si>
  <si>
    <t>3 Days</t>
  </si>
  <si>
    <t>7 Days</t>
  </si>
  <si>
    <t>N/A</t>
  </si>
  <si>
    <t>Stock</t>
  </si>
  <si>
    <t>Credit Pending</t>
  </si>
  <si>
    <t>BG</t>
  </si>
  <si>
    <t>Actual Need ( Need - Stock + Credit )</t>
  </si>
  <si>
    <t>Need</t>
  </si>
  <si>
    <t>Actual Need</t>
  </si>
  <si>
    <t>Cash</t>
  </si>
  <si>
    <t>bike cost</t>
  </si>
  <si>
    <t>MMST SIM OLD</t>
  </si>
  <si>
    <t>49TK SCD</t>
  </si>
  <si>
    <t>Mangrove Communication Opening  Stock</t>
  </si>
  <si>
    <t>9TK SCV</t>
  </si>
  <si>
    <t>22/9/2024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</si>
</sst>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Verdana"/>
      <family val="2"/>
    </font>
    <font>
      <sz val="9"/>
      <color rgb="FF000000"/>
      <name val="Verdana"/>
      <family val="2"/>
    </font>
    <font>
      <b/>
      <sz val="15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3" borderId="0" xfId="0" applyFill="1"/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7" borderId="0" xfId="0" applyFill="1"/>
    <xf numFmtId="0" fontId="0" fillId="7" borderId="3" xfId="0" applyFill="1" applyBorder="1"/>
    <xf numFmtId="0" fontId="0" fillId="7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2" xfId="0" applyFill="1" applyBorder="1" applyAlignment="1">
      <alignment horizontal="center" vertical="center"/>
    </xf>
    <xf numFmtId="0" fontId="1" fillId="8" borderId="0" xfId="0" applyFont="1" applyFill="1" applyAlignment="1"/>
    <xf numFmtId="0" fontId="0" fillId="8" borderId="0" xfId="0" applyFill="1"/>
    <xf numFmtId="0" fontId="9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5" fontId="10" fillId="0" borderId="12" xfId="0" applyNumberFormat="1" applyFont="1" applyBorder="1" applyAlignment="1">
      <alignment horizontal="center" vertical="center" wrapText="1"/>
    </xf>
    <xf numFmtId="3" fontId="10" fillId="0" borderId="12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0" fillId="0" borderId="18" xfId="0" applyBorder="1"/>
    <xf numFmtId="0" fontId="0" fillId="0" borderId="1" xfId="0" applyBorder="1"/>
    <xf numFmtId="16" fontId="0" fillId="0" borderId="1" xfId="0" applyNumberFormat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 textRotation="255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textRotation="255"/>
    </xf>
    <xf numFmtId="0" fontId="4" fillId="4" borderId="8" xfId="0" applyFont="1" applyFill="1" applyBorder="1" applyAlignment="1">
      <alignment horizontal="center" vertical="center" textRotation="255"/>
    </xf>
    <xf numFmtId="0" fontId="1" fillId="7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9"/>
  <sheetViews>
    <sheetView tabSelected="1" topLeftCell="A7" workbookViewId="0">
      <selection activeCell="H24" sqref="H24"/>
    </sheetView>
  </sheetViews>
  <sheetFormatPr defaultRowHeight="15" x14ac:dyDescent="0.25"/>
  <cols>
    <col min="19" max="19" width="11.7109375" customWidth="1"/>
  </cols>
  <sheetData>
    <row r="1" spans="2:20" x14ac:dyDescent="0.25">
      <c r="B1" s="23" t="s">
        <v>0</v>
      </c>
      <c r="C1" s="23"/>
      <c r="D1" s="23"/>
      <c r="E1" s="23"/>
      <c r="J1" s="23" t="s">
        <v>4</v>
      </c>
      <c r="K1" s="23"/>
      <c r="L1" s="23"/>
      <c r="M1" s="23"/>
      <c r="O1" s="23" t="s">
        <v>5</v>
      </c>
      <c r="P1" s="23"/>
      <c r="Q1" s="23"/>
      <c r="R1" s="23"/>
    </row>
    <row r="2" spans="2:20" x14ac:dyDescent="0.25">
      <c r="B2" s="23"/>
      <c r="C2" s="23"/>
      <c r="D2" s="23"/>
      <c r="E2" s="23"/>
      <c r="J2" s="23"/>
      <c r="K2" s="23"/>
      <c r="L2" s="23"/>
      <c r="M2" s="23"/>
      <c r="O2" s="23"/>
      <c r="P2" s="23"/>
      <c r="Q2" s="23"/>
      <c r="R2" s="23"/>
    </row>
    <row r="3" spans="2:20" x14ac:dyDescent="0.25">
      <c r="B3">
        <v>1000</v>
      </c>
      <c r="C3">
        <v>31</v>
      </c>
      <c r="D3">
        <f>C3*B3</f>
        <v>31000</v>
      </c>
      <c r="F3" s="2" t="s">
        <v>2</v>
      </c>
      <c r="G3" s="2"/>
      <c r="H3" s="2">
        <v>94305</v>
      </c>
      <c r="J3">
        <v>1000</v>
      </c>
      <c r="K3">
        <v>25</v>
      </c>
      <c r="L3">
        <f>K3*J3</f>
        <v>25000</v>
      </c>
      <c r="O3">
        <v>1000</v>
      </c>
      <c r="P3">
        <v>9</v>
      </c>
      <c r="Q3">
        <f>P3*O3</f>
        <v>9000</v>
      </c>
    </row>
    <row r="4" spans="2:20" x14ac:dyDescent="0.25">
      <c r="B4">
        <v>500</v>
      </c>
      <c r="C4">
        <v>115</v>
      </c>
      <c r="D4">
        <f t="shared" ref="D4:D12" si="0">C4*B4</f>
        <v>57500</v>
      </c>
      <c r="F4" s="26" t="s">
        <v>3</v>
      </c>
      <c r="G4" s="26"/>
      <c r="H4" s="2">
        <f>D13-H3</f>
        <v>23355</v>
      </c>
      <c r="J4">
        <v>500</v>
      </c>
      <c r="K4">
        <v>24</v>
      </c>
      <c r="L4">
        <f t="shared" ref="L4:L12" si="1">K4*J4</f>
        <v>12000</v>
      </c>
      <c r="O4">
        <v>500</v>
      </c>
      <c r="P4">
        <v>30</v>
      </c>
      <c r="Q4">
        <f t="shared" ref="Q4:Q12" si="2">P4*O4</f>
        <v>15000</v>
      </c>
    </row>
    <row r="5" spans="2:20" x14ac:dyDescent="0.25">
      <c r="B5">
        <v>200</v>
      </c>
      <c r="C5">
        <v>55</v>
      </c>
      <c r="D5">
        <f t="shared" si="0"/>
        <v>11000</v>
      </c>
      <c r="J5">
        <v>200</v>
      </c>
      <c r="K5">
        <v>5</v>
      </c>
      <c r="L5">
        <f t="shared" si="1"/>
        <v>1000</v>
      </c>
      <c r="O5">
        <v>200</v>
      </c>
      <c r="P5">
        <v>8</v>
      </c>
      <c r="Q5">
        <f t="shared" si="2"/>
        <v>1600</v>
      </c>
    </row>
    <row r="6" spans="2:20" x14ac:dyDescent="0.25">
      <c r="B6">
        <v>100</v>
      </c>
      <c r="C6">
        <v>100</v>
      </c>
      <c r="D6">
        <f t="shared" si="0"/>
        <v>10000</v>
      </c>
      <c r="J6">
        <v>100</v>
      </c>
      <c r="K6">
        <v>24</v>
      </c>
      <c r="L6">
        <f t="shared" si="1"/>
        <v>2400</v>
      </c>
      <c r="O6">
        <v>100</v>
      </c>
      <c r="P6">
        <v>21</v>
      </c>
      <c r="Q6">
        <f t="shared" si="2"/>
        <v>2100</v>
      </c>
    </row>
    <row r="7" spans="2:20" x14ac:dyDescent="0.25">
      <c r="B7">
        <v>50</v>
      </c>
      <c r="C7">
        <v>100</v>
      </c>
      <c r="D7">
        <f t="shared" si="0"/>
        <v>5000</v>
      </c>
      <c r="J7">
        <v>50</v>
      </c>
      <c r="K7">
        <v>14</v>
      </c>
      <c r="L7">
        <f t="shared" si="1"/>
        <v>700</v>
      </c>
      <c r="O7">
        <v>50</v>
      </c>
      <c r="P7">
        <v>35</v>
      </c>
      <c r="Q7">
        <f t="shared" si="2"/>
        <v>1750</v>
      </c>
    </row>
    <row r="8" spans="2:20" x14ac:dyDescent="0.25">
      <c r="B8">
        <v>20</v>
      </c>
      <c r="C8">
        <v>131</v>
      </c>
      <c r="D8">
        <f t="shared" si="0"/>
        <v>2620</v>
      </c>
      <c r="J8">
        <v>20</v>
      </c>
      <c r="K8">
        <v>9</v>
      </c>
      <c r="L8">
        <f t="shared" si="1"/>
        <v>180</v>
      </c>
      <c r="O8">
        <v>20</v>
      </c>
      <c r="Q8">
        <f t="shared" si="2"/>
        <v>0</v>
      </c>
    </row>
    <row r="9" spans="2:20" x14ac:dyDescent="0.25">
      <c r="B9">
        <v>10</v>
      </c>
      <c r="C9">
        <v>54</v>
      </c>
      <c r="D9">
        <f t="shared" si="0"/>
        <v>540</v>
      </c>
      <c r="J9">
        <v>10</v>
      </c>
      <c r="K9">
        <v>2</v>
      </c>
      <c r="L9">
        <f t="shared" si="1"/>
        <v>20</v>
      </c>
      <c r="O9">
        <v>10</v>
      </c>
      <c r="Q9">
        <f t="shared" si="2"/>
        <v>0</v>
      </c>
    </row>
    <row r="10" spans="2:20" x14ac:dyDescent="0.25">
      <c r="B10">
        <v>5</v>
      </c>
      <c r="D10">
        <f t="shared" si="0"/>
        <v>0</v>
      </c>
      <c r="J10">
        <v>5</v>
      </c>
      <c r="L10">
        <f t="shared" si="1"/>
        <v>0</v>
      </c>
      <c r="O10">
        <v>5</v>
      </c>
      <c r="Q10">
        <f t="shared" si="2"/>
        <v>0</v>
      </c>
    </row>
    <row r="11" spans="2:20" x14ac:dyDescent="0.25">
      <c r="B11">
        <v>2</v>
      </c>
      <c r="D11">
        <f t="shared" si="0"/>
        <v>0</v>
      </c>
      <c r="J11">
        <v>2</v>
      </c>
      <c r="L11">
        <f t="shared" si="1"/>
        <v>0</v>
      </c>
      <c r="O11">
        <v>2</v>
      </c>
      <c r="Q11">
        <f t="shared" si="2"/>
        <v>0</v>
      </c>
    </row>
    <row r="12" spans="2:20" x14ac:dyDescent="0.25">
      <c r="B12">
        <v>1</v>
      </c>
      <c r="D12">
        <f t="shared" si="0"/>
        <v>0</v>
      </c>
      <c r="J12">
        <v>1</v>
      </c>
      <c r="L12">
        <f t="shared" si="1"/>
        <v>0</v>
      </c>
      <c r="O12">
        <v>1</v>
      </c>
      <c r="Q12">
        <f t="shared" si="2"/>
        <v>0</v>
      </c>
    </row>
    <row r="13" spans="2:20" x14ac:dyDescent="0.25">
      <c r="B13" s="25" t="s">
        <v>1</v>
      </c>
      <c r="C13" s="25"/>
      <c r="D13">
        <f>SUM(D3:D12)</f>
        <v>117660</v>
      </c>
      <c r="J13" s="25" t="s">
        <v>1</v>
      </c>
      <c r="K13" s="25"/>
      <c r="L13">
        <f>SUM(L3:L12)</f>
        <v>41300</v>
      </c>
      <c r="O13" s="25" t="s">
        <v>1</v>
      </c>
      <c r="P13" s="25"/>
      <c r="Q13">
        <f>SUM(Q3:Q12)</f>
        <v>29450</v>
      </c>
    </row>
    <row r="16" spans="2:20" x14ac:dyDescent="0.25">
      <c r="B16" s="29" t="s">
        <v>10</v>
      </c>
      <c r="C16" s="28" t="s">
        <v>37</v>
      </c>
      <c r="D16" s="28" t="s">
        <v>9</v>
      </c>
      <c r="E16" s="28" t="s">
        <v>11</v>
      </c>
      <c r="G16" s="23" t="s">
        <v>8</v>
      </c>
      <c r="H16" s="23"/>
      <c r="I16" s="23"/>
      <c r="J16" s="23"/>
      <c r="L16" s="23" t="s">
        <v>6</v>
      </c>
      <c r="M16" s="23"/>
      <c r="N16" s="23"/>
      <c r="O16" s="23"/>
      <c r="Q16" s="23" t="s">
        <v>7</v>
      </c>
      <c r="R16" s="23"/>
      <c r="S16" s="23"/>
      <c r="T16" s="23"/>
    </row>
    <row r="17" spans="2:20" ht="15" customHeight="1" x14ac:dyDescent="0.25">
      <c r="B17" s="29"/>
      <c r="C17" s="28"/>
      <c r="D17" s="28"/>
      <c r="E17" s="28"/>
      <c r="G17" s="23"/>
      <c r="H17" s="23"/>
      <c r="I17" s="23"/>
      <c r="J17" s="23"/>
      <c r="L17" s="23"/>
      <c r="M17" s="23"/>
      <c r="N17" s="23"/>
      <c r="O17" s="23"/>
      <c r="Q17" s="23"/>
      <c r="R17" s="23"/>
      <c r="S17" s="23"/>
      <c r="T17" s="23"/>
    </row>
    <row r="18" spans="2:20" x14ac:dyDescent="0.25">
      <c r="B18" s="29"/>
      <c r="C18">
        <v>1000</v>
      </c>
      <c r="D18">
        <f t="shared" ref="D18:D27" si="3">K3+P3+M18+R18</f>
        <v>50</v>
      </c>
      <c r="E18">
        <f>D18*C18</f>
        <v>50000</v>
      </c>
      <c r="G18">
        <v>1000</v>
      </c>
      <c r="H18">
        <v>59</v>
      </c>
      <c r="I18">
        <f>H18*G18</f>
        <v>59000</v>
      </c>
      <c r="L18">
        <v>1000</v>
      </c>
      <c r="M18">
        <v>3</v>
      </c>
      <c r="N18">
        <f t="shared" ref="N18:N24" si="4">M18*L18</f>
        <v>3000</v>
      </c>
      <c r="Q18">
        <v>1000</v>
      </c>
      <c r="R18">
        <v>13</v>
      </c>
      <c r="S18">
        <f t="shared" ref="S18:S24" si="5">R18*Q18</f>
        <v>13000</v>
      </c>
    </row>
    <row r="19" spans="2:20" x14ac:dyDescent="0.25">
      <c r="B19" s="29"/>
      <c r="C19">
        <v>500</v>
      </c>
      <c r="D19">
        <f t="shared" si="3"/>
        <v>120</v>
      </c>
      <c r="E19">
        <f t="shared" ref="E19:E27" si="6">D19*C19</f>
        <v>60000</v>
      </c>
      <c r="G19">
        <v>500</v>
      </c>
      <c r="H19">
        <v>133</v>
      </c>
      <c r="I19">
        <f t="shared" ref="I19:I27" si="7">H19*G19</f>
        <v>66500</v>
      </c>
      <c r="L19">
        <v>500</v>
      </c>
      <c r="M19">
        <v>29</v>
      </c>
      <c r="N19">
        <f t="shared" si="4"/>
        <v>14500</v>
      </c>
      <c r="Q19">
        <v>500</v>
      </c>
      <c r="R19">
        <v>37</v>
      </c>
      <c r="S19">
        <f t="shared" si="5"/>
        <v>18500</v>
      </c>
    </row>
    <row r="20" spans="2:20" x14ac:dyDescent="0.25">
      <c r="B20" s="29"/>
      <c r="C20">
        <v>200</v>
      </c>
      <c r="D20">
        <f t="shared" si="3"/>
        <v>31</v>
      </c>
      <c r="E20">
        <f t="shared" si="6"/>
        <v>6200</v>
      </c>
      <c r="G20">
        <v>200</v>
      </c>
      <c r="H20">
        <v>30</v>
      </c>
      <c r="I20">
        <f t="shared" si="7"/>
        <v>6000</v>
      </c>
      <c r="L20">
        <v>200</v>
      </c>
      <c r="M20">
        <v>15</v>
      </c>
      <c r="N20">
        <f t="shared" si="4"/>
        <v>3000</v>
      </c>
      <c r="Q20">
        <v>200</v>
      </c>
      <c r="R20">
        <v>3</v>
      </c>
      <c r="S20">
        <f t="shared" si="5"/>
        <v>600</v>
      </c>
    </row>
    <row r="21" spans="2:20" x14ac:dyDescent="0.25">
      <c r="B21" s="29"/>
      <c r="C21">
        <v>100</v>
      </c>
      <c r="D21">
        <f t="shared" si="3"/>
        <v>91</v>
      </c>
      <c r="E21">
        <f t="shared" si="6"/>
        <v>9100</v>
      </c>
      <c r="G21">
        <v>100</v>
      </c>
      <c r="H21">
        <v>75</v>
      </c>
      <c r="I21">
        <f t="shared" si="7"/>
        <v>7500</v>
      </c>
      <c r="L21">
        <v>100</v>
      </c>
      <c r="M21">
        <v>21</v>
      </c>
      <c r="N21">
        <f t="shared" si="4"/>
        <v>2100</v>
      </c>
      <c r="Q21">
        <v>100</v>
      </c>
      <c r="R21">
        <v>25</v>
      </c>
      <c r="S21">
        <f t="shared" si="5"/>
        <v>2500</v>
      </c>
    </row>
    <row r="22" spans="2:20" x14ac:dyDescent="0.25">
      <c r="B22" s="29"/>
      <c r="C22">
        <v>50</v>
      </c>
      <c r="D22">
        <f t="shared" si="3"/>
        <v>74</v>
      </c>
      <c r="E22">
        <f t="shared" si="6"/>
        <v>3700</v>
      </c>
      <c r="G22">
        <v>50</v>
      </c>
      <c r="H22">
        <v>74</v>
      </c>
      <c r="I22">
        <f t="shared" si="7"/>
        <v>3700</v>
      </c>
      <c r="L22">
        <v>50</v>
      </c>
      <c r="M22">
        <v>12</v>
      </c>
      <c r="N22">
        <f t="shared" si="4"/>
        <v>600</v>
      </c>
      <c r="Q22">
        <v>50</v>
      </c>
      <c r="R22">
        <v>13</v>
      </c>
      <c r="S22">
        <f t="shared" si="5"/>
        <v>650</v>
      </c>
    </row>
    <row r="23" spans="2:20" x14ac:dyDescent="0.25">
      <c r="B23" s="29"/>
      <c r="C23">
        <v>20</v>
      </c>
      <c r="D23">
        <f t="shared" si="3"/>
        <v>63</v>
      </c>
      <c r="E23">
        <f t="shared" si="6"/>
        <v>1260</v>
      </c>
      <c r="G23">
        <v>20</v>
      </c>
      <c r="H23">
        <v>60</v>
      </c>
      <c r="I23">
        <f t="shared" si="7"/>
        <v>1200</v>
      </c>
      <c r="L23">
        <v>20</v>
      </c>
      <c r="M23">
        <v>44</v>
      </c>
      <c r="N23">
        <f t="shared" si="4"/>
        <v>880</v>
      </c>
      <c r="Q23">
        <v>20</v>
      </c>
      <c r="R23">
        <v>10</v>
      </c>
      <c r="S23">
        <f t="shared" si="5"/>
        <v>200</v>
      </c>
    </row>
    <row r="24" spans="2:20" x14ac:dyDescent="0.25">
      <c r="B24" s="29"/>
      <c r="C24">
        <v>10</v>
      </c>
      <c r="D24">
        <f t="shared" si="3"/>
        <v>23</v>
      </c>
      <c r="E24">
        <f t="shared" si="6"/>
        <v>230</v>
      </c>
      <c r="G24">
        <v>10</v>
      </c>
      <c r="I24">
        <f t="shared" si="7"/>
        <v>0</v>
      </c>
      <c r="L24">
        <v>10</v>
      </c>
      <c r="M24">
        <v>3</v>
      </c>
      <c r="N24">
        <f t="shared" si="4"/>
        <v>30</v>
      </c>
      <c r="Q24">
        <v>10</v>
      </c>
      <c r="R24">
        <v>18</v>
      </c>
      <c r="S24">
        <f t="shared" si="5"/>
        <v>180</v>
      </c>
    </row>
    <row r="25" spans="2:20" x14ac:dyDescent="0.25">
      <c r="B25" s="29"/>
      <c r="C25">
        <v>5</v>
      </c>
      <c r="D25">
        <f t="shared" si="3"/>
        <v>0</v>
      </c>
      <c r="E25">
        <f t="shared" si="6"/>
        <v>0</v>
      </c>
      <c r="G25">
        <v>5</v>
      </c>
      <c r="I25">
        <f t="shared" si="7"/>
        <v>0</v>
      </c>
      <c r="L25">
        <v>5</v>
      </c>
      <c r="N25">
        <f t="shared" ref="N25:N27" si="8">M25*L25</f>
        <v>0</v>
      </c>
      <c r="Q25">
        <v>5</v>
      </c>
      <c r="S25">
        <f t="shared" ref="S25:S27" si="9">R25*Q25</f>
        <v>0</v>
      </c>
    </row>
    <row r="26" spans="2:20" x14ac:dyDescent="0.25">
      <c r="B26" s="29"/>
      <c r="C26">
        <v>2</v>
      </c>
      <c r="D26">
        <f t="shared" si="3"/>
        <v>0</v>
      </c>
      <c r="E26">
        <f t="shared" si="6"/>
        <v>0</v>
      </c>
      <c r="G26">
        <v>2</v>
      </c>
      <c r="I26">
        <f t="shared" si="7"/>
        <v>0</v>
      </c>
      <c r="L26">
        <v>2</v>
      </c>
      <c r="N26">
        <f t="shared" si="8"/>
        <v>0</v>
      </c>
      <c r="Q26">
        <v>2</v>
      </c>
      <c r="S26">
        <f t="shared" si="9"/>
        <v>0</v>
      </c>
    </row>
    <row r="27" spans="2:20" x14ac:dyDescent="0.25">
      <c r="B27" s="29"/>
      <c r="C27">
        <v>1</v>
      </c>
      <c r="D27">
        <f t="shared" si="3"/>
        <v>0</v>
      </c>
      <c r="E27">
        <f t="shared" si="6"/>
        <v>0</v>
      </c>
      <c r="G27">
        <v>1</v>
      </c>
      <c r="I27">
        <f t="shared" si="7"/>
        <v>0</v>
      </c>
      <c r="L27">
        <v>1</v>
      </c>
      <c r="N27">
        <f t="shared" si="8"/>
        <v>0</v>
      </c>
      <c r="Q27">
        <v>1</v>
      </c>
      <c r="S27">
        <f t="shared" si="9"/>
        <v>0</v>
      </c>
    </row>
    <row r="28" spans="2:20" x14ac:dyDescent="0.25">
      <c r="B28" s="27" t="s">
        <v>12</v>
      </c>
      <c r="C28" s="27"/>
      <c r="D28" s="27"/>
      <c r="E28" s="1">
        <f>SUM(E18:E27)</f>
        <v>130490</v>
      </c>
      <c r="G28" s="25" t="s">
        <v>1</v>
      </c>
      <c r="H28" s="25"/>
      <c r="I28">
        <f>SUM(I18:I27)</f>
        <v>143900</v>
      </c>
      <c r="L28" s="25" t="s">
        <v>1</v>
      </c>
      <c r="M28" s="25"/>
      <c r="N28">
        <f>SUM(N18:N27)</f>
        <v>24110</v>
      </c>
      <c r="Q28" s="25" t="s">
        <v>1</v>
      </c>
      <c r="R28" s="25"/>
      <c r="S28">
        <f>SUM(S18:S27)</f>
        <v>35630</v>
      </c>
    </row>
    <row r="31" spans="2:20" x14ac:dyDescent="0.25">
      <c r="G31" s="23" t="s">
        <v>29</v>
      </c>
      <c r="H31" s="23"/>
      <c r="I31" s="23"/>
      <c r="J31" s="23"/>
      <c r="L31" s="23" t="s">
        <v>30</v>
      </c>
      <c r="M31" s="23"/>
      <c r="N31" s="23"/>
      <c r="O31" s="23"/>
      <c r="P31" s="23" t="s">
        <v>31</v>
      </c>
      <c r="Q31" s="23"/>
      <c r="R31" s="23"/>
      <c r="S31" s="23"/>
    </row>
    <row r="32" spans="2:20" x14ac:dyDescent="0.25">
      <c r="G32" s="23"/>
      <c r="H32" s="23"/>
      <c r="I32" s="23"/>
      <c r="J32" s="23"/>
      <c r="L32" s="23"/>
      <c r="M32" s="23"/>
      <c r="N32" s="23"/>
      <c r="O32" s="23"/>
      <c r="P32" s="23"/>
      <c r="Q32" s="23"/>
      <c r="R32" s="23"/>
      <c r="S32" s="23"/>
    </row>
    <row r="33" spans="3:24" x14ac:dyDescent="0.25">
      <c r="G33">
        <v>1000</v>
      </c>
      <c r="I33">
        <f>H33*G33</f>
        <v>0</v>
      </c>
      <c r="L33">
        <v>1000</v>
      </c>
      <c r="N33">
        <f>M33*L33</f>
        <v>0</v>
      </c>
      <c r="P33" s="30" t="s">
        <v>32</v>
      </c>
      <c r="Q33" s="30"/>
      <c r="R33" s="30"/>
      <c r="S33" s="31">
        <v>192500</v>
      </c>
    </row>
    <row r="34" spans="3:24" x14ac:dyDescent="0.25">
      <c r="C34">
        <f>1000*23+500*52+1000*8+500*51</f>
        <v>82500</v>
      </c>
      <c r="G34">
        <v>500</v>
      </c>
      <c r="I34">
        <f t="shared" ref="I34:I42" si="10">H34*G34</f>
        <v>0</v>
      </c>
      <c r="L34">
        <v>500</v>
      </c>
      <c r="N34">
        <f t="shared" ref="N34:N42" si="11">M34*L34</f>
        <v>0</v>
      </c>
      <c r="P34" s="30"/>
      <c r="Q34" s="30"/>
      <c r="R34" s="30"/>
      <c r="S34" s="31"/>
    </row>
    <row r="35" spans="3:24" x14ac:dyDescent="0.25">
      <c r="C35">
        <f>94500+24500</f>
        <v>119000</v>
      </c>
      <c r="G35">
        <v>200</v>
      </c>
      <c r="I35">
        <f t="shared" si="10"/>
        <v>0</v>
      </c>
      <c r="L35">
        <v>200</v>
      </c>
      <c r="N35">
        <f t="shared" si="11"/>
        <v>0</v>
      </c>
    </row>
    <row r="36" spans="3:24" x14ac:dyDescent="0.25">
      <c r="C36">
        <f>C35-C34</f>
        <v>36500</v>
      </c>
      <c r="G36">
        <v>100</v>
      </c>
      <c r="I36">
        <f t="shared" si="10"/>
        <v>0</v>
      </c>
      <c r="L36">
        <v>100</v>
      </c>
      <c r="N36">
        <f t="shared" si="11"/>
        <v>0</v>
      </c>
    </row>
    <row r="37" spans="3:24" x14ac:dyDescent="0.25">
      <c r="G37">
        <v>50</v>
      </c>
      <c r="I37">
        <f t="shared" si="10"/>
        <v>0</v>
      </c>
      <c r="L37">
        <v>50</v>
      </c>
      <c r="N37">
        <f t="shared" si="11"/>
        <v>0</v>
      </c>
    </row>
    <row r="38" spans="3:24" x14ac:dyDescent="0.25">
      <c r="G38">
        <v>20</v>
      </c>
      <c r="I38">
        <f t="shared" si="10"/>
        <v>0</v>
      </c>
      <c r="L38">
        <v>20</v>
      </c>
      <c r="N38">
        <f t="shared" si="11"/>
        <v>0</v>
      </c>
    </row>
    <row r="39" spans="3:24" x14ac:dyDescent="0.25">
      <c r="G39">
        <v>10</v>
      </c>
      <c r="I39">
        <f t="shared" si="10"/>
        <v>0</v>
      </c>
      <c r="L39">
        <v>10</v>
      </c>
      <c r="N39">
        <f t="shared" si="11"/>
        <v>0</v>
      </c>
    </row>
    <row r="40" spans="3:24" x14ac:dyDescent="0.25">
      <c r="G40">
        <v>5</v>
      </c>
      <c r="I40">
        <f t="shared" si="10"/>
        <v>0</v>
      </c>
      <c r="L40">
        <v>5</v>
      </c>
      <c r="N40">
        <f t="shared" si="11"/>
        <v>0</v>
      </c>
    </row>
    <row r="41" spans="3:24" x14ac:dyDescent="0.25">
      <c r="G41">
        <v>2</v>
      </c>
      <c r="I41">
        <f t="shared" si="10"/>
        <v>0</v>
      </c>
      <c r="L41">
        <v>2</v>
      </c>
      <c r="N41">
        <f t="shared" si="11"/>
        <v>0</v>
      </c>
    </row>
    <row r="42" spans="3:24" x14ac:dyDescent="0.25">
      <c r="G42">
        <v>1</v>
      </c>
      <c r="I42">
        <f t="shared" si="10"/>
        <v>0</v>
      </c>
      <c r="L42">
        <v>1</v>
      </c>
      <c r="N42">
        <f t="shared" si="11"/>
        <v>0</v>
      </c>
    </row>
    <row r="43" spans="3:24" x14ac:dyDescent="0.25">
      <c r="G43" s="24" t="s">
        <v>1</v>
      </c>
      <c r="H43" s="24"/>
      <c r="I43" s="4">
        <f>SUM(I33:I42)</f>
        <v>0</v>
      </c>
      <c r="L43" s="24" t="s">
        <v>1</v>
      </c>
      <c r="M43" s="24"/>
      <c r="N43" s="4">
        <f>SUM(N33:N42)</f>
        <v>0</v>
      </c>
      <c r="P43" s="24" t="s">
        <v>33</v>
      </c>
      <c r="Q43" s="24"/>
      <c r="R43" s="24">
        <v>1144410</v>
      </c>
      <c r="S43" s="24"/>
    </row>
    <row r="46" spans="3:24" x14ac:dyDescent="0.25">
      <c r="D46" t="s">
        <v>38</v>
      </c>
      <c r="E46">
        <v>80</v>
      </c>
      <c r="G46">
        <v>70</v>
      </c>
      <c r="H46">
        <v>30</v>
      </c>
      <c r="I46">
        <v>80</v>
      </c>
      <c r="L46">
        <v>105</v>
      </c>
      <c r="M46">
        <v>410</v>
      </c>
      <c r="N46">
        <v>180</v>
      </c>
      <c r="O46">
        <v>80</v>
      </c>
      <c r="P46">
        <v>680</v>
      </c>
      <c r="Q46">
        <v>100</v>
      </c>
      <c r="R46">
        <v>10</v>
      </c>
      <c r="S46">
        <v>20</v>
      </c>
      <c r="T46">
        <v>70</v>
      </c>
      <c r="U46">
        <v>20</v>
      </c>
      <c r="V46">
        <v>50</v>
      </c>
      <c r="W46">
        <v>10</v>
      </c>
      <c r="X46">
        <f>SUM(E46:W46)</f>
        <v>1995</v>
      </c>
    </row>
    <row r="47" spans="3:24" x14ac:dyDescent="0.25">
      <c r="D47" t="s">
        <v>39</v>
      </c>
      <c r="E47">
        <v>270</v>
      </c>
      <c r="H47">
        <v>30</v>
      </c>
      <c r="I47">
        <v>80</v>
      </c>
      <c r="K47">
        <v>30</v>
      </c>
      <c r="O47">
        <v>60</v>
      </c>
      <c r="Q47">
        <v>560</v>
      </c>
      <c r="S47">
        <v>500</v>
      </c>
      <c r="V47">
        <v>90</v>
      </c>
      <c r="W47">
        <v>90</v>
      </c>
      <c r="X47">
        <f t="shared" ref="X47:X48" si="12">SUM(E47:W47)</f>
        <v>1710</v>
      </c>
    </row>
    <row r="48" spans="3:24" x14ac:dyDescent="0.25">
      <c r="D48" t="s">
        <v>41</v>
      </c>
      <c r="H48">
        <v>210</v>
      </c>
      <c r="I48">
        <v>30</v>
      </c>
      <c r="J48">
        <v>30</v>
      </c>
      <c r="L48">
        <v>90</v>
      </c>
      <c r="M48">
        <v>30</v>
      </c>
      <c r="O48">
        <v>30</v>
      </c>
      <c r="P48">
        <v>10</v>
      </c>
      <c r="R48">
        <v>400</v>
      </c>
      <c r="S48">
        <v>50</v>
      </c>
      <c r="T48">
        <v>590</v>
      </c>
      <c r="V48">
        <v>250</v>
      </c>
      <c r="X48">
        <f t="shared" si="12"/>
        <v>1720</v>
      </c>
    </row>
    <row r="49" spans="4:24" x14ac:dyDescent="0.25">
      <c r="D49" t="s">
        <v>40</v>
      </c>
      <c r="E49">
        <v>90</v>
      </c>
      <c r="F49">
        <v>70</v>
      </c>
      <c r="H49">
        <v>20</v>
      </c>
      <c r="J49">
        <v>30</v>
      </c>
      <c r="K49">
        <v>10</v>
      </c>
      <c r="N49">
        <v>10</v>
      </c>
      <c r="O49">
        <v>30</v>
      </c>
      <c r="P49">
        <v>80</v>
      </c>
      <c r="S49">
        <v>10</v>
      </c>
      <c r="T49">
        <v>40</v>
      </c>
      <c r="V49">
        <v>90</v>
      </c>
      <c r="X49">
        <f>SUM(E49:W49)</f>
        <v>480</v>
      </c>
    </row>
  </sheetData>
  <mergeCells count="27">
    <mergeCell ref="P31:S32"/>
    <mergeCell ref="P33:R34"/>
    <mergeCell ref="S33:S34"/>
    <mergeCell ref="P43:Q43"/>
    <mergeCell ref="R43:S43"/>
    <mergeCell ref="O1:R2"/>
    <mergeCell ref="O13:P13"/>
    <mergeCell ref="Q16:T17"/>
    <mergeCell ref="Q28:R28"/>
    <mergeCell ref="L16:O17"/>
    <mergeCell ref="L28:M28"/>
    <mergeCell ref="G31:J32"/>
    <mergeCell ref="G43:H43"/>
    <mergeCell ref="G16:J17"/>
    <mergeCell ref="G28:H28"/>
    <mergeCell ref="B1:E2"/>
    <mergeCell ref="B13:C13"/>
    <mergeCell ref="F4:G4"/>
    <mergeCell ref="J1:M2"/>
    <mergeCell ref="J13:K13"/>
    <mergeCell ref="B28:D28"/>
    <mergeCell ref="E16:E17"/>
    <mergeCell ref="D16:D17"/>
    <mergeCell ref="C16:C17"/>
    <mergeCell ref="B16:B27"/>
    <mergeCell ref="L31:O32"/>
    <mergeCell ref="L43:M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D9BD-ED05-4AC7-BCB0-DD9460887CC0}">
  <dimension ref="C2:K40"/>
  <sheetViews>
    <sheetView topLeftCell="A16" workbookViewId="0">
      <selection activeCell="E25" sqref="E25:E26"/>
    </sheetView>
  </sheetViews>
  <sheetFormatPr defaultRowHeight="15" x14ac:dyDescent="0.25"/>
  <cols>
    <col min="1" max="1" width="11.5703125" customWidth="1"/>
    <col min="4" max="4" width="14.85546875" customWidth="1"/>
    <col min="5" max="5" width="12.5703125" customWidth="1"/>
    <col min="6" max="6" width="18.42578125" customWidth="1"/>
  </cols>
  <sheetData>
    <row r="2" spans="3:11" ht="15" customHeight="1" x14ac:dyDescent="0.25">
      <c r="C2" s="49" t="s">
        <v>27</v>
      </c>
      <c r="D2" s="49"/>
      <c r="E2" s="50" t="s">
        <v>131</v>
      </c>
      <c r="F2" s="51"/>
    </row>
    <row r="3" spans="3:11" ht="15" customHeight="1" x14ac:dyDescent="0.25">
      <c r="C3" s="49"/>
      <c r="D3" s="49"/>
      <c r="E3" s="51"/>
      <c r="F3" s="51"/>
    </row>
    <row r="4" spans="3:11" ht="18.75" x14ac:dyDescent="0.3">
      <c r="C4" s="53" t="s">
        <v>129</v>
      </c>
      <c r="D4" s="54"/>
      <c r="E4" s="54"/>
      <c r="F4" s="55"/>
      <c r="H4" s="36" t="s">
        <v>34</v>
      </c>
      <c r="I4" s="36"/>
      <c r="J4" s="9"/>
      <c r="K4" s="9"/>
    </row>
    <row r="5" spans="3:11" ht="15" customHeight="1" x14ac:dyDescent="0.25">
      <c r="C5" s="56"/>
      <c r="D5" s="57"/>
      <c r="E5" s="57"/>
      <c r="F5" s="58"/>
      <c r="J5" s="10"/>
      <c r="K5" s="10"/>
    </row>
    <row r="6" spans="3:11" ht="18.75" x14ac:dyDescent="0.3">
      <c r="C6" s="34" t="s">
        <v>23</v>
      </c>
      <c r="D6" s="3" t="s">
        <v>13</v>
      </c>
      <c r="E6" s="3" t="s">
        <v>9</v>
      </c>
      <c r="F6" s="3" t="s">
        <v>14</v>
      </c>
      <c r="H6" s="36" t="s">
        <v>35</v>
      </c>
      <c r="I6" s="36"/>
      <c r="J6" s="9"/>
      <c r="K6" s="9"/>
    </row>
    <row r="7" spans="3:11" ht="15" customHeight="1" x14ac:dyDescent="0.25">
      <c r="C7" s="34"/>
      <c r="D7" s="5" t="s">
        <v>15</v>
      </c>
      <c r="E7" s="6">
        <v>467537</v>
      </c>
      <c r="F7" s="6">
        <f>E7*0.9625</f>
        <v>450004.36249999999</v>
      </c>
    </row>
    <row r="8" spans="3:11" x14ac:dyDescent="0.25">
      <c r="C8" s="34"/>
      <c r="D8" s="5" t="s">
        <v>16</v>
      </c>
      <c r="E8" s="6">
        <v>4090</v>
      </c>
      <c r="F8" s="6">
        <f>E8*18.31</f>
        <v>74887.899999999994</v>
      </c>
    </row>
    <row r="9" spans="3:11" x14ac:dyDescent="0.25">
      <c r="C9" s="34"/>
      <c r="D9" s="5" t="s">
        <v>101</v>
      </c>
      <c r="E9" s="6">
        <v>0</v>
      </c>
      <c r="F9" s="6">
        <f>E9*27.91</f>
        <v>0</v>
      </c>
    </row>
    <row r="10" spans="3:11" x14ac:dyDescent="0.25">
      <c r="C10" s="34"/>
      <c r="D10" s="5" t="s">
        <v>28</v>
      </c>
      <c r="E10" s="6">
        <v>180</v>
      </c>
      <c r="F10" s="6">
        <f>E10*66.41</f>
        <v>11953.8</v>
      </c>
    </row>
    <row r="11" spans="3:11" x14ac:dyDescent="0.25">
      <c r="C11" s="34"/>
      <c r="D11" s="5" t="s">
        <v>130</v>
      </c>
      <c r="E11" s="6">
        <v>0</v>
      </c>
      <c r="F11" s="6">
        <f>E11*8.81</f>
        <v>0</v>
      </c>
    </row>
    <row r="12" spans="3:11" x14ac:dyDescent="0.25">
      <c r="C12" s="34"/>
      <c r="D12" s="5" t="s">
        <v>128</v>
      </c>
      <c r="E12" s="6">
        <v>20</v>
      </c>
      <c r="F12" s="6">
        <f>E12*47.1625</f>
        <v>943.25</v>
      </c>
    </row>
    <row r="13" spans="3:11" x14ac:dyDescent="0.25">
      <c r="C13" s="34"/>
      <c r="D13" s="5" t="s">
        <v>102</v>
      </c>
      <c r="E13" s="6">
        <v>270</v>
      </c>
      <c r="F13" s="6">
        <f>E13*27.9368</f>
        <v>7542.9360000000006</v>
      </c>
    </row>
    <row r="14" spans="3:11" x14ac:dyDescent="0.25">
      <c r="C14" s="34"/>
      <c r="D14" s="5" t="s">
        <v>17</v>
      </c>
      <c r="E14" s="6">
        <v>20</v>
      </c>
      <c r="F14" s="6">
        <f>E14*323</f>
        <v>6460</v>
      </c>
    </row>
    <row r="15" spans="3:11" x14ac:dyDescent="0.25">
      <c r="C15" s="34"/>
      <c r="D15" s="5" t="s">
        <v>18</v>
      </c>
      <c r="E15" s="6">
        <v>82</v>
      </c>
      <c r="F15" s="6">
        <f>E15*100</f>
        <v>8200</v>
      </c>
    </row>
    <row r="16" spans="3:11" x14ac:dyDescent="0.25">
      <c r="C16" s="34"/>
      <c r="D16" s="5" t="s">
        <v>100</v>
      </c>
      <c r="E16" s="20"/>
      <c r="F16" s="20">
        <f>E16*341</f>
        <v>0</v>
      </c>
    </row>
    <row r="17" spans="3:6" x14ac:dyDescent="0.25">
      <c r="C17" s="34"/>
      <c r="D17" s="5" t="s">
        <v>19</v>
      </c>
      <c r="E17" s="6">
        <v>325</v>
      </c>
      <c r="F17" s="6">
        <f>E17*241</f>
        <v>78325</v>
      </c>
    </row>
    <row r="18" spans="3:6" x14ac:dyDescent="0.25">
      <c r="C18" s="34"/>
      <c r="D18" s="7" t="s">
        <v>20</v>
      </c>
      <c r="E18" s="8"/>
      <c r="F18" s="8">
        <f>E18*241</f>
        <v>0</v>
      </c>
    </row>
    <row r="19" spans="3:6" x14ac:dyDescent="0.25">
      <c r="C19" s="34"/>
      <c r="D19" s="52" t="s">
        <v>21</v>
      </c>
      <c r="E19" s="46"/>
      <c r="F19" s="46">
        <v>335354</v>
      </c>
    </row>
    <row r="20" spans="3:6" x14ac:dyDescent="0.25">
      <c r="C20" s="34"/>
      <c r="D20" s="52"/>
      <c r="E20" s="46"/>
      <c r="F20" s="46"/>
    </row>
    <row r="21" spans="3:6" x14ac:dyDescent="0.25">
      <c r="C21" s="34"/>
      <c r="D21" s="47" t="s">
        <v>22</v>
      </c>
      <c r="E21" s="44"/>
      <c r="F21" s="44">
        <v>75771</v>
      </c>
    </row>
    <row r="22" spans="3:6" x14ac:dyDescent="0.25">
      <c r="C22" s="35"/>
      <c r="D22" s="48"/>
      <c r="E22" s="45"/>
      <c r="F22" s="45"/>
    </row>
    <row r="23" spans="3:6" x14ac:dyDescent="0.25">
      <c r="C23" s="40" t="s">
        <v>24</v>
      </c>
      <c r="D23" s="41" t="s">
        <v>19</v>
      </c>
      <c r="E23" s="46"/>
      <c r="F23" s="46">
        <f>E23*241</f>
        <v>0</v>
      </c>
    </row>
    <row r="24" spans="3:6" x14ac:dyDescent="0.25">
      <c r="C24" s="40"/>
      <c r="D24" s="41"/>
      <c r="E24" s="46"/>
      <c r="F24" s="46"/>
    </row>
    <row r="25" spans="3:6" ht="18.75" customHeight="1" x14ac:dyDescent="0.25">
      <c r="C25" s="42" t="s">
        <v>25</v>
      </c>
      <c r="D25" s="44" t="s">
        <v>127</v>
      </c>
      <c r="E25" s="44">
        <v>4</v>
      </c>
      <c r="F25" s="46">
        <f>E25*241</f>
        <v>964</v>
      </c>
    </row>
    <row r="26" spans="3:6" ht="18.75" customHeight="1" x14ac:dyDescent="0.25">
      <c r="C26" s="43"/>
      <c r="D26" s="45"/>
      <c r="E26" s="45"/>
      <c r="F26" s="46"/>
    </row>
    <row r="27" spans="3:6" ht="19.5" customHeight="1" x14ac:dyDescent="0.25">
      <c r="C27" s="42" t="s">
        <v>25</v>
      </c>
      <c r="D27" s="44" t="s">
        <v>103</v>
      </c>
      <c r="E27" s="44">
        <v>6</v>
      </c>
      <c r="F27" s="44">
        <f>E27*341</f>
        <v>2046</v>
      </c>
    </row>
    <row r="28" spans="3:6" ht="18.75" customHeight="1" x14ac:dyDescent="0.25">
      <c r="C28" s="43"/>
      <c r="D28" s="45"/>
      <c r="E28" s="45"/>
      <c r="F28" s="45"/>
    </row>
    <row r="29" spans="3:6" x14ac:dyDescent="0.25">
      <c r="C29" s="37" t="s">
        <v>26</v>
      </c>
      <c r="D29" s="37"/>
      <c r="E29" s="38"/>
      <c r="F29" s="39">
        <f>SUM(F7:F28)</f>
        <v>1052452.2485</v>
      </c>
    </row>
    <row r="30" spans="3:6" x14ac:dyDescent="0.25">
      <c r="C30" s="37"/>
      <c r="D30" s="37"/>
      <c r="E30" s="38"/>
      <c r="F30" s="39"/>
    </row>
    <row r="31" spans="3:6" x14ac:dyDescent="0.25">
      <c r="C31" s="32" t="s">
        <v>107</v>
      </c>
      <c r="D31" s="32"/>
      <c r="E31" s="32"/>
      <c r="F31" s="32">
        <v>380000</v>
      </c>
    </row>
    <row r="32" spans="3:6" x14ac:dyDescent="0.25">
      <c r="C32" s="32"/>
      <c r="D32" s="32"/>
      <c r="E32" s="32"/>
      <c r="F32" s="32"/>
    </row>
    <row r="33" spans="3:6" x14ac:dyDescent="0.25">
      <c r="C33" s="32" t="s">
        <v>106</v>
      </c>
      <c r="D33" s="32"/>
      <c r="E33" s="32"/>
      <c r="F33" s="32"/>
    </row>
    <row r="34" spans="3:6" x14ac:dyDescent="0.25">
      <c r="C34" s="32"/>
      <c r="D34" s="32"/>
      <c r="E34" s="32"/>
      <c r="F34" s="32"/>
    </row>
    <row r="35" spans="3:6" x14ac:dyDescent="0.25">
      <c r="C35" s="32" t="s">
        <v>105</v>
      </c>
      <c r="D35" s="32"/>
      <c r="E35" s="32"/>
      <c r="F35" s="32">
        <v>21755</v>
      </c>
    </row>
    <row r="36" spans="3:6" x14ac:dyDescent="0.25">
      <c r="C36" s="32"/>
      <c r="D36" s="32"/>
      <c r="E36" s="32"/>
      <c r="F36" s="32"/>
    </row>
    <row r="37" spans="3:6" x14ac:dyDescent="0.25">
      <c r="C37" s="32" t="s">
        <v>104</v>
      </c>
      <c r="D37" s="32"/>
      <c r="E37" s="32"/>
      <c r="F37" s="32">
        <v>400000</v>
      </c>
    </row>
    <row r="38" spans="3:6" x14ac:dyDescent="0.25">
      <c r="C38" s="32"/>
      <c r="D38" s="32"/>
      <c r="E38" s="32"/>
      <c r="F38" s="32"/>
    </row>
    <row r="39" spans="3:6" x14ac:dyDescent="0.25">
      <c r="C39" s="32" t="s">
        <v>36</v>
      </c>
      <c r="D39" s="32"/>
      <c r="E39" s="32"/>
      <c r="F39" s="33">
        <f>F29-F31-F33+F35+F37</f>
        <v>1094207.2485</v>
      </c>
    </row>
    <row r="40" spans="3:6" x14ac:dyDescent="0.25">
      <c r="C40" s="32"/>
      <c r="D40" s="32"/>
      <c r="E40" s="32"/>
      <c r="F40" s="33"/>
    </row>
  </sheetData>
  <mergeCells count="36">
    <mergeCell ref="C2:D3"/>
    <mergeCell ref="E2:F3"/>
    <mergeCell ref="D19:D20"/>
    <mergeCell ref="E19:E20"/>
    <mergeCell ref="F19:F20"/>
    <mergeCell ref="C4:F5"/>
    <mergeCell ref="H4:I4"/>
    <mergeCell ref="C31:E32"/>
    <mergeCell ref="C35:E36"/>
    <mergeCell ref="C33:E34"/>
    <mergeCell ref="F35:F36"/>
    <mergeCell ref="F33:F34"/>
    <mergeCell ref="F31:F32"/>
    <mergeCell ref="E23:E24"/>
    <mergeCell ref="F23:F24"/>
    <mergeCell ref="D21:D22"/>
    <mergeCell ref="E21:E22"/>
    <mergeCell ref="F21:F22"/>
    <mergeCell ref="F25:F26"/>
    <mergeCell ref="E25:E26"/>
    <mergeCell ref="D25:D26"/>
    <mergeCell ref="C25:C26"/>
    <mergeCell ref="F37:F38"/>
    <mergeCell ref="F39:F40"/>
    <mergeCell ref="C39:E40"/>
    <mergeCell ref="C6:C22"/>
    <mergeCell ref="H6:I6"/>
    <mergeCell ref="C37:E38"/>
    <mergeCell ref="C29:E30"/>
    <mergeCell ref="F29:F30"/>
    <mergeCell ref="C23:C24"/>
    <mergeCell ref="D23:D24"/>
    <mergeCell ref="C27:C28"/>
    <mergeCell ref="F27:F28"/>
    <mergeCell ref="E27:E28"/>
    <mergeCell ref="D27:D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B8454-1984-4FD6-A560-30EF2FD7ABE0}">
  <dimension ref="A1:AC85"/>
  <sheetViews>
    <sheetView topLeftCell="J82" workbookViewId="0">
      <selection activeCell="Z85" sqref="Z85"/>
    </sheetView>
  </sheetViews>
  <sheetFormatPr defaultRowHeight="15" x14ac:dyDescent="0.25"/>
  <cols>
    <col min="14" max="14" width="12" customWidth="1"/>
  </cols>
  <sheetData>
    <row r="1" spans="1:29" ht="27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K1" s="65" t="s">
        <v>42</v>
      </c>
      <c r="L1" s="65"/>
      <c r="M1" s="65"/>
      <c r="N1" s="65"/>
      <c r="O1" s="65"/>
      <c r="P1" s="65"/>
      <c r="Q1" s="65"/>
      <c r="R1" s="65"/>
      <c r="S1" s="65"/>
      <c r="U1" s="64" t="s">
        <v>42</v>
      </c>
      <c r="V1" s="64"/>
      <c r="W1" s="64"/>
      <c r="X1" s="64"/>
      <c r="Y1" s="64"/>
      <c r="Z1" s="64"/>
      <c r="AA1" s="64"/>
      <c r="AB1" s="64"/>
      <c r="AC1" s="64"/>
    </row>
    <row r="2" spans="1:29" ht="42" customHeight="1" x14ac:dyDescent="0.25">
      <c r="A2" s="65" t="s">
        <v>42</v>
      </c>
      <c r="B2" s="65"/>
      <c r="C2" s="65"/>
      <c r="D2" s="65"/>
      <c r="E2" s="65"/>
      <c r="F2" s="65"/>
      <c r="G2" s="65"/>
      <c r="H2" s="65"/>
      <c r="I2" s="65"/>
      <c r="K2" s="67" t="s">
        <v>43</v>
      </c>
      <c r="L2" s="67"/>
      <c r="M2" s="67"/>
      <c r="N2" s="67"/>
      <c r="O2" s="67"/>
      <c r="P2" s="67"/>
      <c r="Q2" s="67"/>
      <c r="R2" s="67"/>
      <c r="S2" s="67"/>
      <c r="U2" s="63" t="s">
        <v>43</v>
      </c>
      <c r="V2" s="63"/>
      <c r="W2" s="63"/>
      <c r="X2" s="63"/>
      <c r="Y2" s="63"/>
      <c r="Z2" s="63"/>
      <c r="AA2" s="63"/>
      <c r="AB2" s="63"/>
      <c r="AC2" s="63"/>
    </row>
    <row r="3" spans="1:29" ht="39.75" customHeight="1" x14ac:dyDescent="0.25">
      <c r="A3" s="67" t="s">
        <v>43</v>
      </c>
      <c r="B3" s="67"/>
      <c r="C3" s="67"/>
      <c r="D3" s="67"/>
      <c r="E3" s="67"/>
      <c r="F3" s="67"/>
      <c r="G3" s="67"/>
      <c r="H3" s="67"/>
      <c r="I3" s="67"/>
      <c r="K3" s="66" t="s">
        <v>63</v>
      </c>
      <c r="L3" s="66"/>
      <c r="M3" s="66"/>
      <c r="N3" s="66"/>
      <c r="O3" s="66"/>
      <c r="P3" s="66"/>
      <c r="Q3" s="66"/>
      <c r="R3" s="66"/>
      <c r="S3" s="66"/>
      <c r="U3" s="62" t="s">
        <v>68</v>
      </c>
      <c r="V3" s="62"/>
      <c r="W3" s="62"/>
      <c r="X3" s="62"/>
      <c r="Y3" s="62"/>
      <c r="Z3" s="62"/>
      <c r="AA3" s="62"/>
      <c r="AB3" s="62"/>
      <c r="AC3" s="62"/>
    </row>
    <row r="4" spans="1:29" ht="31.5" customHeight="1" thickBot="1" x14ac:dyDescent="0.3">
      <c r="A4" s="66" t="s">
        <v>44</v>
      </c>
      <c r="B4" s="66"/>
      <c r="C4" s="66"/>
      <c r="D4" s="66"/>
      <c r="E4" s="66"/>
      <c r="F4" s="66"/>
      <c r="G4" s="66"/>
      <c r="H4" s="66"/>
      <c r="I4" s="66"/>
      <c r="K4" s="11" t="s">
        <v>45</v>
      </c>
      <c r="L4" s="11" t="s">
        <v>46</v>
      </c>
      <c r="M4" s="11" t="s">
        <v>47</v>
      </c>
      <c r="N4" s="11" t="s">
        <v>48</v>
      </c>
      <c r="O4" s="11" t="s">
        <v>49</v>
      </c>
      <c r="P4" s="11" t="s">
        <v>50</v>
      </c>
      <c r="Q4" s="11" t="s">
        <v>51</v>
      </c>
      <c r="R4" s="11" t="s">
        <v>52</v>
      </c>
      <c r="S4" s="15" t="s">
        <v>53</v>
      </c>
      <c r="U4" s="11" t="s">
        <v>45</v>
      </c>
      <c r="V4" s="11" t="s">
        <v>46</v>
      </c>
      <c r="W4" s="11" t="s">
        <v>47</v>
      </c>
      <c r="X4" s="11" t="s">
        <v>48</v>
      </c>
      <c r="Y4" s="11" t="s">
        <v>49</v>
      </c>
      <c r="Z4" s="11" t="s">
        <v>50</v>
      </c>
      <c r="AA4" s="11" t="s">
        <v>51</v>
      </c>
      <c r="AB4" s="11" t="s">
        <v>52</v>
      </c>
      <c r="AC4" s="15" t="s">
        <v>53</v>
      </c>
    </row>
    <row r="5" spans="1:29" ht="24.75" thickBot="1" x14ac:dyDescent="0.3">
      <c r="A5" s="11" t="s">
        <v>45</v>
      </c>
      <c r="B5" s="11" t="s">
        <v>46</v>
      </c>
      <c r="C5" s="11" t="s">
        <v>47</v>
      </c>
      <c r="D5" s="11" t="s">
        <v>48</v>
      </c>
      <c r="E5" s="11" t="s">
        <v>49</v>
      </c>
      <c r="F5" s="11" t="s">
        <v>50</v>
      </c>
      <c r="G5" s="11" t="s">
        <v>51</v>
      </c>
      <c r="H5" s="11" t="s">
        <v>52</v>
      </c>
      <c r="I5" s="15" t="s">
        <v>53</v>
      </c>
      <c r="K5" s="12" t="s">
        <v>54</v>
      </c>
      <c r="L5" s="13">
        <v>44743</v>
      </c>
      <c r="M5" s="59" t="s">
        <v>55</v>
      </c>
      <c r="N5" s="61"/>
      <c r="O5" s="59" t="s">
        <v>56</v>
      </c>
      <c r="P5" s="60"/>
      <c r="Q5" s="61"/>
      <c r="R5" s="14">
        <v>128191</v>
      </c>
      <c r="S5" s="16" t="s">
        <v>57</v>
      </c>
      <c r="U5" s="12" t="s">
        <v>54</v>
      </c>
      <c r="V5" s="13">
        <v>44774</v>
      </c>
      <c r="W5" s="59" t="s">
        <v>55</v>
      </c>
      <c r="X5" s="61"/>
      <c r="Y5" s="59" t="s">
        <v>56</v>
      </c>
      <c r="Z5" s="60"/>
      <c r="AA5" s="61"/>
      <c r="AB5" s="14">
        <v>169784</v>
      </c>
      <c r="AC5" s="16" t="s">
        <v>57</v>
      </c>
    </row>
    <row r="6" spans="1:29" ht="15.75" customHeight="1" thickBot="1" x14ac:dyDescent="0.3">
      <c r="A6" s="12" t="s">
        <v>54</v>
      </c>
      <c r="B6" s="13">
        <v>44713</v>
      </c>
      <c r="C6" s="59" t="s">
        <v>55</v>
      </c>
      <c r="D6" s="61"/>
      <c r="E6" s="59" t="s">
        <v>56</v>
      </c>
      <c r="F6" s="60"/>
      <c r="G6" s="61"/>
      <c r="H6" s="14">
        <v>115918</v>
      </c>
      <c r="I6" s="16" t="s">
        <v>57</v>
      </c>
      <c r="K6" s="12">
        <v>4599</v>
      </c>
      <c r="L6" s="13">
        <v>44745</v>
      </c>
      <c r="M6" s="12"/>
      <c r="N6" s="12" t="s">
        <v>61</v>
      </c>
      <c r="O6" s="12" t="s">
        <v>50</v>
      </c>
      <c r="P6" s="14">
        <v>1751</v>
      </c>
      <c r="Q6" s="12" t="s">
        <v>54</v>
      </c>
      <c r="R6" s="14">
        <v>129942</v>
      </c>
      <c r="S6" s="16" t="s">
        <v>59</v>
      </c>
      <c r="U6" s="12">
        <v>5262</v>
      </c>
      <c r="V6" s="13">
        <v>44776</v>
      </c>
      <c r="W6" s="12"/>
      <c r="X6" s="12" t="s">
        <v>58</v>
      </c>
      <c r="Y6" s="12" t="s">
        <v>50</v>
      </c>
      <c r="Z6" s="14">
        <v>2200</v>
      </c>
      <c r="AA6" s="12" t="s">
        <v>54</v>
      </c>
      <c r="AB6" s="14">
        <v>171984</v>
      </c>
      <c r="AC6" s="16" t="s">
        <v>59</v>
      </c>
    </row>
    <row r="7" spans="1:29" ht="48.75" thickBot="1" x14ac:dyDescent="0.3">
      <c r="A7" s="12">
        <v>4069</v>
      </c>
      <c r="B7" s="13">
        <v>44719</v>
      </c>
      <c r="C7" s="12"/>
      <c r="D7" s="12" t="s">
        <v>58</v>
      </c>
      <c r="E7" s="12" t="s">
        <v>50</v>
      </c>
      <c r="F7" s="14">
        <v>1113</v>
      </c>
      <c r="G7" s="12" t="s">
        <v>54</v>
      </c>
      <c r="H7" s="14">
        <v>117031</v>
      </c>
      <c r="I7" s="16" t="s">
        <v>59</v>
      </c>
      <c r="K7" s="12">
        <v>4631</v>
      </c>
      <c r="L7" s="13">
        <v>44745</v>
      </c>
      <c r="M7" s="12"/>
      <c r="N7" s="12" t="s">
        <v>64</v>
      </c>
      <c r="O7" s="12" t="s">
        <v>51</v>
      </c>
      <c r="P7" s="12" t="s">
        <v>54</v>
      </c>
      <c r="Q7" s="14">
        <v>1350</v>
      </c>
      <c r="R7" s="14">
        <v>128592</v>
      </c>
      <c r="S7" s="16" t="s">
        <v>59</v>
      </c>
      <c r="U7" s="12">
        <v>5309</v>
      </c>
      <c r="V7" s="13">
        <v>44780</v>
      </c>
      <c r="W7" s="12"/>
      <c r="X7" s="12" t="s">
        <v>58</v>
      </c>
      <c r="Y7" s="12" t="s">
        <v>50</v>
      </c>
      <c r="Z7" s="14">
        <v>2030</v>
      </c>
      <c r="AA7" s="12" t="s">
        <v>54</v>
      </c>
      <c r="AB7" s="14">
        <v>174014</v>
      </c>
      <c r="AC7" s="16" t="s">
        <v>59</v>
      </c>
    </row>
    <row r="8" spans="1:29" ht="48.75" thickBot="1" x14ac:dyDescent="0.3">
      <c r="A8" s="12">
        <v>4099</v>
      </c>
      <c r="B8" s="13">
        <v>44721</v>
      </c>
      <c r="C8" s="12"/>
      <c r="D8" s="12" t="s">
        <v>58</v>
      </c>
      <c r="E8" s="12" t="s">
        <v>50</v>
      </c>
      <c r="F8" s="14">
        <v>2000</v>
      </c>
      <c r="G8" s="12" t="s">
        <v>54</v>
      </c>
      <c r="H8" s="14">
        <v>119031</v>
      </c>
      <c r="I8" s="16" t="s">
        <v>59</v>
      </c>
      <c r="K8" s="12">
        <v>4637</v>
      </c>
      <c r="L8" s="13">
        <v>44746</v>
      </c>
      <c r="M8" s="12"/>
      <c r="N8" s="12" t="s">
        <v>65</v>
      </c>
      <c r="O8" s="12" t="s">
        <v>50</v>
      </c>
      <c r="P8" s="14">
        <v>2855</v>
      </c>
      <c r="Q8" s="12" t="s">
        <v>54</v>
      </c>
      <c r="R8" s="14">
        <v>131447</v>
      </c>
      <c r="S8" s="16" t="s">
        <v>59</v>
      </c>
      <c r="U8" s="12">
        <v>5382</v>
      </c>
      <c r="V8" s="13">
        <v>44783</v>
      </c>
      <c r="W8" s="12"/>
      <c r="X8" s="12" t="s">
        <v>58</v>
      </c>
      <c r="Y8" s="12" t="s">
        <v>50</v>
      </c>
      <c r="Z8" s="14">
        <v>2220</v>
      </c>
      <c r="AA8" s="12" t="s">
        <v>54</v>
      </c>
      <c r="AB8" s="14">
        <v>176234</v>
      </c>
      <c r="AC8" s="16" t="s">
        <v>59</v>
      </c>
    </row>
    <row r="9" spans="1:29" ht="48.75" thickBot="1" x14ac:dyDescent="0.3">
      <c r="A9" s="12">
        <v>4172</v>
      </c>
      <c r="B9" s="13">
        <v>44724</v>
      </c>
      <c r="C9" s="12"/>
      <c r="D9" s="12" t="s">
        <v>58</v>
      </c>
      <c r="E9" s="12" t="s">
        <v>50</v>
      </c>
      <c r="F9" s="12">
        <v>800</v>
      </c>
      <c r="G9" s="12" t="s">
        <v>54</v>
      </c>
      <c r="H9" s="14">
        <v>119831</v>
      </c>
      <c r="I9" s="16" t="s">
        <v>59</v>
      </c>
      <c r="K9" s="12">
        <v>4748</v>
      </c>
      <c r="L9" s="13">
        <v>44748</v>
      </c>
      <c r="M9" s="12"/>
      <c r="N9" s="12" t="s">
        <v>58</v>
      </c>
      <c r="O9" s="12" t="s">
        <v>50</v>
      </c>
      <c r="P9" s="14">
        <v>3595</v>
      </c>
      <c r="Q9" s="12" t="s">
        <v>54</v>
      </c>
      <c r="R9" s="14">
        <v>135042</v>
      </c>
      <c r="S9" s="16" t="s">
        <v>59</v>
      </c>
      <c r="U9" s="12">
        <v>5387</v>
      </c>
      <c r="V9" s="13">
        <v>44784</v>
      </c>
      <c r="W9" s="12"/>
      <c r="X9" s="12" t="s">
        <v>69</v>
      </c>
      <c r="Y9" s="12" t="s">
        <v>50</v>
      </c>
      <c r="Z9" s="14">
        <v>4300</v>
      </c>
      <c r="AA9" s="12" t="s">
        <v>54</v>
      </c>
      <c r="AB9" s="14">
        <v>180534</v>
      </c>
      <c r="AC9" s="16" t="s">
        <v>59</v>
      </c>
    </row>
    <row r="10" spans="1:29" ht="48.75" thickBot="1" x14ac:dyDescent="0.3">
      <c r="A10" s="12">
        <v>4200</v>
      </c>
      <c r="B10" s="13">
        <v>44725</v>
      </c>
      <c r="C10" s="12"/>
      <c r="D10" s="12" t="s">
        <v>58</v>
      </c>
      <c r="E10" s="12" t="s">
        <v>50</v>
      </c>
      <c r="F10" s="14">
        <v>2040</v>
      </c>
      <c r="G10" s="12" t="s">
        <v>54</v>
      </c>
      <c r="H10" s="14">
        <v>121871</v>
      </c>
      <c r="I10" s="16" t="s">
        <v>59</v>
      </c>
      <c r="K10" s="12">
        <v>4750</v>
      </c>
      <c r="L10" s="13">
        <v>44749</v>
      </c>
      <c r="M10" s="12"/>
      <c r="N10" s="12" t="s">
        <v>66</v>
      </c>
      <c r="O10" s="12" t="s">
        <v>50</v>
      </c>
      <c r="P10" s="14">
        <v>22050</v>
      </c>
      <c r="Q10" s="12" t="s">
        <v>54</v>
      </c>
      <c r="R10" s="14">
        <v>157092</v>
      </c>
      <c r="S10" s="16" t="s">
        <v>59</v>
      </c>
      <c r="U10" s="12">
        <v>5427</v>
      </c>
      <c r="V10" s="13">
        <v>44786</v>
      </c>
      <c r="W10" s="12"/>
      <c r="X10" s="12" t="s">
        <v>70</v>
      </c>
      <c r="Y10" s="12" t="s">
        <v>50</v>
      </c>
      <c r="Z10" s="14">
        <v>1250</v>
      </c>
      <c r="AA10" s="12" t="s">
        <v>54</v>
      </c>
      <c r="AB10" s="14">
        <v>181784</v>
      </c>
      <c r="AC10" s="16" t="s">
        <v>59</v>
      </c>
    </row>
    <row r="11" spans="1:29" ht="48.75" thickBot="1" x14ac:dyDescent="0.3">
      <c r="A11" s="12">
        <v>4247</v>
      </c>
      <c r="B11" s="13">
        <v>44727</v>
      </c>
      <c r="C11" s="12"/>
      <c r="D11" s="12" t="s">
        <v>60</v>
      </c>
      <c r="E11" s="12" t="s">
        <v>50</v>
      </c>
      <c r="F11" s="14">
        <v>1000</v>
      </c>
      <c r="G11" s="12" t="s">
        <v>54</v>
      </c>
      <c r="H11" s="14">
        <v>122871</v>
      </c>
      <c r="I11" s="16" t="s">
        <v>59</v>
      </c>
      <c r="K11" s="12">
        <v>4751</v>
      </c>
      <c r="L11" s="13">
        <v>44749</v>
      </c>
      <c r="M11" s="12"/>
      <c r="N11" s="12" t="s">
        <v>61</v>
      </c>
      <c r="O11" s="12" t="s">
        <v>50</v>
      </c>
      <c r="P11" s="14">
        <v>1940</v>
      </c>
      <c r="Q11" s="12" t="s">
        <v>54</v>
      </c>
      <c r="R11" s="14">
        <v>159032</v>
      </c>
      <c r="S11" s="16" t="s">
        <v>59</v>
      </c>
      <c r="U11" s="12">
        <v>5527</v>
      </c>
      <c r="V11" s="13">
        <v>44790</v>
      </c>
      <c r="W11" s="12"/>
      <c r="X11" s="12" t="s">
        <v>71</v>
      </c>
      <c r="Y11" s="12" t="s">
        <v>50</v>
      </c>
      <c r="Z11" s="14">
        <v>2750</v>
      </c>
      <c r="AA11" s="12" t="s">
        <v>54</v>
      </c>
      <c r="AB11" s="14">
        <v>184534</v>
      </c>
      <c r="AC11" s="16" t="s">
        <v>59</v>
      </c>
    </row>
    <row r="12" spans="1:29" ht="48.75" thickBot="1" x14ac:dyDescent="0.3">
      <c r="A12" s="12">
        <v>4248</v>
      </c>
      <c r="B12" s="13">
        <v>44727</v>
      </c>
      <c r="C12" s="12"/>
      <c r="D12" s="12" t="s">
        <v>61</v>
      </c>
      <c r="E12" s="12" t="s">
        <v>50</v>
      </c>
      <c r="F12" s="14">
        <v>1330</v>
      </c>
      <c r="G12" s="12" t="s">
        <v>54</v>
      </c>
      <c r="H12" s="14">
        <v>124201</v>
      </c>
      <c r="I12" s="16" t="s">
        <v>59</v>
      </c>
      <c r="K12" s="12">
        <v>4858</v>
      </c>
      <c r="L12" s="13">
        <v>44758</v>
      </c>
      <c r="M12" s="12"/>
      <c r="N12" s="12" t="s">
        <v>61</v>
      </c>
      <c r="O12" s="12" t="s">
        <v>50</v>
      </c>
      <c r="P12" s="14">
        <v>2940</v>
      </c>
      <c r="Q12" s="12" t="s">
        <v>54</v>
      </c>
      <c r="R12" s="14">
        <v>161972</v>
      </c>
      <c r="S12" s="16" t="s">
        <v>59</v>
      </c>
      <c r="U12" s="12">
        <v>5580</v>
      </c>
      <c r="V12" s="13">
        <v>44794</v>
      </c>
      <c r="W12" s="12"/>
      <c r="X12" s="12" t="s">
        <v>72</v>
      </c>
      <c r="Y12" s="12" t="s">
        <v>50</v>
      </c>
      <c r="Z12" s="14">
        <v>3056</v>
      </c>
      <c r="AA12" s="12" t="s">
        <v>54</v>
      </c>
      <c r="AB12" s="14">
        <v>187590</v>
      </c>
      <c r="AC12" s="16" t="s">
        <v>59</v>
      </c>
    </row>
    <row r="13" spans="1:29" ht="48.75" thickBot="1" x14ac:dyDescent="0.3">
      <c r="A13" s="12">
        <v>4290</v>
      </c>
      <c r="B13" s="13">
        <v>44731</v>
      </c>
      <c r="C13" s="12"/>
      <c r="D13" s="12" t="s">
        <v>61</v>
      </c>
      <c r="E13" s="12" t="s">
        <v>50</v>
      </c>
      <c r="F13" s="14">
        <v>2000</v>
      </c>
      <c r="G13" s="12" t="s">
        <v>54</v>
      </c>
      <c r="H13" s="14">
        <v>126201</v>
      </c>
      <c r="I13" s="16" t="s">
        <v>59</v>
      </c>
      <c r="K13" s="12">
        <v>4884</v>
      </c>
      <c r="L13" s="13">
        <v>44759</v>
      </c>
      <c r="M13" s="12"/>
      <c r="N13" s="12" t="s">
        <v>67</v>
      </c>
      <c r="O13" s="12" t="s">
        <v>50</v>
      </c>
      <c r="P13" s="14">
        <v>2700</v>
      </c>
      <c r="Q13" s="12" t="s">
        <v>54</v>
      </c>
      <c r="R13" s="14">
        <v>164672</v>
      </c>
      <c r="S13" s="16" t="s">
        <v>59</v>
      </c>
      <c r="U13" s="12">
        <v>5612</v>
      </c>
      <c r="V13" s="13">
        <v>44795</v>
      </c>
      <c r="W13" s="12"/>
      <c r="X13" s="12" t="s">
        <v>71</v>
      </c>
      <c r="Y13" s="12" t="s">
        <v>50</v>
      </c>
      <c r="Z13" s="14">
        <v>1250</v>
      </c>
      <c r="AA13" s="12" t="s">
        <v>54</v>
      </c>
      <c r="AB13" s="14">
        <v>188840</v>
      </c>
      <c r="AC13" s="16" t="s">
        <v>59</v>
      </c>
    </row>
    <row r="14" spans="1:29" ht="48.75" thickBot="1" x14ac:dyDescent="0.3">
      <c r="A14" s="12">
        <v>4293</v>
      </c>
      <c r="B14" s="13">
        <v>44731</v>
      </c>
      <c r="C14" s="12"/>
      <c r="D14" s="12" t="s">
        <v>62</v>
      </c>
      <c r="E14" s="12" t="s">
        <v>51</v>
      </c>
      <c r="F14" s="12" t="s">
        <v>54</v>
      </c>
      <c r="G14" s="14">
        <v>2670</v>
      </c>
      <c r="H14" s="14">
        <v>123531</v>
      </c>
      <c r="I14" s="16" t="s">
        <v>59</v>
      </c>
      <c r="K14" s="12">
        <v>4938</v>
      </c>
      <c r="L14" s="13">
        <v>44761</v>
      </c>
      <c r="M14" s="12"/>
      <c r="N14" s="12" t="s">
        <v>61</v>
      </c>
      <c r="O14" s="12" t="s">
        <v>50</v>
      </c>
      <c r="P14" s="12">
        <v>992</v>
      </c>
      <c r="Q14" s="12" t="s">
        <v>54</v>
      </c>
      <c r="R14" s="14">
        <v>165664</v>
      </c>
      <c r="S14" s="16" t="s">
        <v>59</v>
      </c>
      <c r="U14" s="12">
        <v>5785</v>
      </c>
      <c r="V14" s="13">
        <v>44803</v>
      </c>
      <c r="W14" s="12"/>
      <c r="X14" s="12" t="s">
        <v>58</v>
      </c>
      <c r="Y14" s="12" t="s">
        <v>50</v>
      </c>
      <c r="Z14" s="14">
        <v>1430</v>
      </c>
      <c r="AA14" s="12" t="s">
        <v>54</v>
      </c>
      <c r="AB14" s="14">
        <v>190270</v>
      </c>
      <c r="AC14" s="16" t="s">
        <v>59</v>
      </c>
    </row>
    <row r="15" spans="1:29" ht="48.75" thickBot="1" x14ac:dyDescent="0.3">
      <c r="A15" s="12">
        <v>4432</v>
      </c>
      <c r="B15" s="13">
        <v>44735</v>
      </c>
      <c r="C15" s="12"/>
      <c r="D15" s="12" t="s">
        <v>61</v>
      </c>
      <c r="E15" s="12" t="s">
        <v>50</v>
      </c>
      <c r="F15" s="14">
        <v>1660</v>
      </c>
      <c r="G15" s="12" t="s">
        <v>54</v>
      </c>
      <c r="H15" s="14">
        <v>125191</v>
      </c>
      <c r="I15" s="16" t="s">
        <v>59</v>
      </c>
      <c r="K15" s="12">
        <v>5002</v>
      </c>
      <c r="L15" s="13">
        <v>44765</v>
      </c>
      <c r="M15" s="12"/>
      <c r="N15" s="12" t="s">
        <v>61</v>
      </c>
      <c r="O15" s="12" t="s">
        <v>50</v>
      </c>
      <c r="P15" s="14">
        <v>1185</v>
      </c>
      <c r="Q15" s="12" t="s">
        <v>54</v>
      </c>
      <c r="R15" s="14">
        <v>166849</v>
      </c>
      <c r="S15" s="16" t="s">
        <v>59</v>
      </c>
      <c r="U15" s="59" t="s">
        <v>33</v>
      </c>
      <c r="V15" s="60"/>
      <c r="W15" s="60"/>
      <c r="X15" s="60"/>
      <c r="Y15" s="61"/>
      <c r="Z15" s="12">
        <v>20486</v>
      </c>
      <c r="AC15" s="17"/>
    </row>
    <row r="16" spans="1:29" ht="48.75" thickBot="1" x14ac:dyDescent="0.3">
      <c r="A16" s="12">
        <v>4497</v>
      </c>
      <c r="B16" s="13">
        <v>44739</v>
      </c>
      <c r="C16" s="12"/>
      <c r="D16" s="12" t="s">
        <v>61</v>
      </c>
      <c r="E16" s="12" t="s">
        <v>50</v>
      </c>
      <c r="F16" s="14">
        <v>1500</v>
      </c>
      <c r="G16" s="12" t="s">
        <v>54</v>
      </c>
      <c r="H16" s="14">
        <v>126691</v>
      </c>
      <c r="I16" s="16" t="s">
        <v>59</v>
      </c>
      <c r="K16" s="12">
        <v>5100</v>
      </c>
      <c r="L16" s="13">
        <v>44769</v>
      </c>
      <c r="M16" s="12"/>
      <c r="N16" s="12" t="s">
        <v>61</v>
      </c>
      <c r="O16" s="12" t="s">
        <v>50</v>
      </c>
      <c r="P16" s="14">
        <v>1890</v>
      </c>
      <c r="Q16" s="12" t="s">
        <v>54</v>
      </c>
      <c r="R16" s="14">
        <v>168739</v>
      </c>
      <c r="S16" s="16" t="s">
        <v>59</v>
      </c>
    </row>
    <row r="17" spans="1:29" ht="48.75" thickBot="1" x14ac:dyDescent="0.3">
      <c r="A17" s="12">
        <v>4552</v>
      </c>
      <c r="B17" s="13">
        <v>44741</v>
      </c>
      <c r="C17" s="12"/>
      <c r="D17" s="12" t="s">
        <v>61</v>
      </c>
      <c r="E17" s="12" t="s">
        <v>50</v>
      </c>
      <c r="F17" s="14">
        <v>1500</v>
      </c>
      <c r="G17" s="12" t="s">
        <v>54</v>
      </c>
      <c r="H17" s="14">
        <v>128191</v>
      </c>
      <c r="I17" s="16" t="s">
        <v>59</v>
      </c>
      <c r="K17" s="12">
        <v>5150</v>
      </c>
      <c r="L17" s="13">
        <v>44773</v>
      </c>
      <c r="M17" s="12"/>
      <c r="N17" s="12" t="s">
        <v>64</v>
      </c>
      <c r="O17" s="12" t="s">
        <v>51</v>
      </c>
      <c r="P17" s="12" t="s">
        <v>54</v>
      </c>
      <c r="Q17" s="14">
        <v>1485</v>
      </c>
      <c r="R17" s="14">
        <v>167254</v>
      </c>
      <c r="S17" s="16" t="s">
        <v>59</v>
      </c>
      <c r="U17" s="64" t="s">
        <v>42</v>
      </c>
      <c r="V17" s="64"/>
      <c r="W17" s="64"/>
      <c r="X17" s="64"/>
      <c r="Y17" s="64"/>
      <c r="Z17" s="64"/>
      <c r="AA17" s="64"/>
      <c r="AB17" s="64"/>
      <c r="AC17" s="64"/>
    </row>
    <row r="18" spans="1:29" ht="36.75" thickBot="1" x14ac:dyDescent="0.3">
      <c r="A18" s="59" t="s">
        <v>33</v>
      </c>
      <c r="B18" s="60"/>
      <c r="C18" s="60"/>
      <c r="D18" s="60"/>
      <c r="E18" s="61"/>
      <c r="F18" s="12">
        <v>14943</v>
      </c>
      <c r="G18" s="12">
        <v>2670</v>
      </c>
      <c r="H18" s="12"/>
      <c r="I18" s="16"/>
      <c r="K18" s="12">
        <v>5176</v>
      </c>
      <c r="L18" s="13">
        <v>44773</v>
      </c>
      <c r="M18" s="12"/>
      <c r="N18" s="12" t="s">
        <v>58</v>
      </c>
      <c r="O18" s="12" t="s">
        <v>50</v>
      </c>
      <c r="P18" s="14">
        <v>2530</v>
      </c>
      <c r="Q18" s="12" t="s">
        <v>54</v>
      </c>
      <c r="R18" s="14">
        <v>169784</v>
      </c>
      <c r="S18" s="16" t="s">
        <v>59</v>
      </c>
      <c r="U18" s="63" t="s">
        <v>43</v>
      </c>
      <c r="V18" s="63"/>
      <c r="W18" s="63"/>
      <c r="X18" s="63"/>
      <c r="Y18" s="63"/>
      <c r="Z18" s="63"/>
      <c r="AA18" s="63"/>
      <c r="AB18" s="63"/>
      <c r="AC18" s="63"/>
    </row>
    <row r="19" spans="1:29" ht="35.25" customHeight="1" thickBot="1" x14ac:dyDescent="0.3">
      <c r="A19" s="68"/>
      <c r="B19" s="68"/>
      <c r="C19" s="68"/>
      <c r="D19" s="68"/>
      <c r="E19" s="68"/>
      <c r="F19" s="68"/>
      <c r="G19" s="68"/>
      <c r="H19" s="68"/>
      <c r="I19" s="68"/>
      <c r="K19" s="59" t="s">
        <v>33</v>
      </c>
      <c r="L19" s="60"/>
      <c r="M19" s="60"/>
      <c r="N19" s="60"/>
      <c r="O19" s="61"/>
      <c r="P19" s="12">
        <v>44428</v>
      </c>
      <c r="Q19" s="12">
        <v>2835</v>
      </c>
      <c r="R19" s="12"/>
      <c r="S19" s="16"/>
      <c r="U19" s="62" t="s">
        <v>77</v>
      </c>
      <c r="V19" s="62"/>
      <c r="W19" s="62"/>
      <c r="X19" s="62"/>
      <c r="Y19" s="62"/>
      <c r="Z19" s="62"/>
      <c r="AA19" s="62"/>
      <c r="AB19" s="62"/>
      <c r="AC19" s="62"/>
    </row>
    <row r="20" spans="1:29" ht="24.75" thickBot="1" x14ac:dyDescent="0.3">
      <c r="U20" s="11" t="s">
        <v>45</v>
      </c>
      <c r="V20" s="11" t="s">
        <v>46</v>
      </c>
      <c r="W20" s="11" t="s">
        <v>47</v>
      </c>
      <c r="X20" s="11" t="s">
        <v>48</v>
      </c>
      <c r="Y20" s="11" t="s">
        <v>49</v>
      </c>
      <c r="Z20" s="11" t="s">
        <v>50</v>
      </c>
      <c r="AA20" s="11" t="s">
        <v>51</v>
      </c>
      <c r="AB20" s="11" t="s">
        <v>52</v>
      </c>
      <c r="AC20" s="15" t="s">
        <v>53</v>
      </c>
    </row>
    <row r="21" spans="1:29" ht="45.75" customHeight="1" thickBot="1" x14ac:dyDescent="0.3">
      <c r="A21" s="65" t="s">
        <v>42</v>
      </c>
      <c r="B21" s="65"/>
      <c r="C21" s="65"/>
      <c r="D21" s="65"/>
      <c r="E21" s="65"/>
      <c r="F21" s="65"/>
      <c r="G21" s="65"/>
      <c r="H21" s="65"/>
      <c r="I21" s="65"/>
      <c r="K21" s="65" t="s">
        <v>42</v>
      </c>
      <c r="L21" s="65"/>
      <c r="M21" s="65"/>
      <c r="N21" s="65"/>
      <c r="O21" s="65"/>
      <c r="P21" s="65"/>
      <c r="Q21" s="65"/>
      <c r="R21" s="65"/>
      <c r="S21" s="65"/>
      <c r="U21" s="12" t="s">
        <v>54</v>
      </c>
      <c r="V21" s="13">
        <v>44866</v>
      </c>
      <c r="W21" s="59" t="s">
        <v>55</v>
      </c>
      <c r="X21" s="61"/>
      <c r="Y21" s="59" t="s">
        <v>56</v>
      </c>
      <c r="Z21" s="60"/>
      <c r="AA21" s="61"/>
      <c r="AB21" s="14">
        <v>209839</v>
      </c>
      <c r="AC21" s="16" t="s">
        <v>57</v>
      </c>
    </row>
    <row r="22" spans="1:29" ht="48.75" thickBot="1" x14ac:dyDescent="0.3">
      <c r="A22" s="67" t="s">
        <v>43</v>
      </c>
      <c r="B22" s="67"/>
      <c r="C22" s="67"/>
      <c r="D22" s="67"/>
      <c r="E22" s="67"/>
      <c r="F22" s="67"/>
      <c r="G22" s="67"/>
      <c r="H22" s="67"/>
      <c r="I22" s="67"/>
      <c r="K22" s="67" t="s">
        <v>43</v>
      </c>
      <c r="L22" s="67"/>
      <c r="M22" s="67"/>
      <c r="N22" s="67"/>
      <c r="O22" s="67"/>
      <c r="P22" s="67"/>
      <c r="Q22" s="67"/>
      <c r="R22" s="67"/>
      <c r="S22" s="67"/>
      <c r="U22" s="12">
        <v>7249</v>
      </c>
      <c r="V22" s="13">
        <v>44870</v>
      </c>
      <c r="W22" s="12"/>
      <c r="X22" s="12" t="s">
        <v>61</v>
      </c>
      <c r="Y22" s="12" t="s">
        <v>50</v>
      </c>
      <c r="Z22" s="14">
        <v>1500</v>
      </c>
      <c r="AA22" s="12" t="s">
        <v>54</v>
      </c>
      <c r="AB22" s="14">
        <v>211339</v>
      </c>
      <c r="AC22" s="16" t="s">
        <v>59</v>
      </c>
    </row>
    <row r="23" spans="1:29" ht="30.75" customHeight="1" thickBot="1" x14ac:dyDescent="0.3">
      <c r="A23" s="66" t="s">
        <v>73</v>
      </c>
      <c r="B23" s="66"/>
      <c r="C23" s="66"/>
      <c r="D23" s="66"/>
      <c r="E23" s="66"/>
      <c r="F23" s="66"/>
      <c r="G23" s="66"/>
      <c r="H23" s="66"/>
      <c r="I23" s="66"/>
      <c r="K23" s="66" t="s">
        <v>75</v>
      </c>
      <c r="L23" s="66"/>
      <c r="M23" s="66"/>
      <c r="N23" s="66"/>
      <c r="O23" s="66"/>
      <c r="P23" s="66"/>
      <c r="Q23" s="66"/>
      <c r="R23" s="66"/>
      <c r="S23" s="66"/>
      <c r="U23" s="12">
        <v>7303</v>
      </c>
      <c r="V23" s="13">
        <v>44872</v>
      </c>
      <c r="W23" s="12"/>
      <c r="X23" s="12" t="s">
        <v>58</v>
      </c>
      <c r="Y23" s="12" t="s">
        <v>50</v>
      </c>
      <c r="Z23" s="14">
        <v>2527</v>
      </c>
      <c r="AA23" s="12" t="s">
        <v>54</v>
      </c>
      <c r="AB23" s="14">
        <v>213866</v>
      </c>
      <c r="AC23" s="16" t="s">
        <v>59</v>
      </c>
    </row>
    <row r="24" spans="1:29" ht="48.75" thickBot="1" x14ac:dyDescent="0.3">
      <c r="A24" s="11" t="s">
        <v>45</v>
      </c>
      <c r="B24" s="11" t="s">
        <v>46</v>
      </c>
      <c r="C24" s="11" t="s">
        <v>47</v>
      </c>
      <c r="D24" s="11" t="s">
        <v>48</v>
      </c>
      <c r="E24" s="11" t="s">
        <v>49</v>
      </c>
      <c r="F24" s="11" t="s">
        <v>50</v>
      </c>
      <c r="G24" s="11" t="s">
        <v>51</v>
      </c>
      <c r="H24" s="11" t="s">
        <v>52</v>
      </c>
      <c r="I24" s="15" t="s">
        <v>53</v>
      </c>
      <c r="K24" s="11" t="s">
        <v>45</v>
      </c>
      <c r="L24" s="11" t="s">
        <v>46</v>
      </c>
      <c r="M24" s="11" t="s">
        <v>47</v>
      </c>
      <c r="N24" s="11" t="s">
        <v>48</v>
      </c>
      <c r="O24" s="11" t="s">
        <v>49</v>
      </c>
      <c r="P24" s="11" t="s">
        <v>50</v>
      </c>
      <c r="Q24" s="11" t="s">
        <v>51</v>
      </c>
      <c r="R24" s="11" t="s">
        <v>52</v>
      </c>
      <c r="S24" s="15" t="s">
        <v>53</v>
      </c>
      <c r="U24" s="12">
        <v>7329</v>
      </c>
      <c r="V24" s="13">
        <v>44873</v>
      </c>
      <c r="W24" s="12"/>
      <c r="X24" s="12" t="s">
        <v>61</v>
      </c>
      <c r="Y24" s="12" t="s">
        <v>50</v>
      </c>
      <c r="Z24" s="14">
        <v>2035</v>
      </c>
      <c r="AA24" s="12" t="s">
        <v>54</v>
      </c>
      <c r="AB24" s="14">
        <v>215901</v>
      </c>
      <c r="AC24" s="16" t="s">
        <v>59</v>
      </c>
    </row>
    <row r="25" spans="1:29" ht="36.75" thickBot="1" x14ac:dyDescent="0.3">
      <c r="A25" s="12" t="s">
        <v>54</v>
      </c>
      <c r="B25" s="13">
        <v>44805</v>
      </c>
      <c r="C25" s="59" t="s">
        <v>55</v>
      </c>
      <c r="D25" s="61"/>
      <c r="E25" s="59" t="s">
        <v>56</v>
      </c>
      <c r="F25" s="60"/>
      <c r="G25" s="61"/>
      <c r="H25" s="14">
        <v>190270</v>
      </c>
      <c r="I25" s="16" t="s">
        <v>57</v>
      </c>
      <c r="K25" s="12" t="s">
        <v>54</v>
      </c>
      <c r="L25" s="13">
        <v>44835</v>
      </c>
      <c r="M25" s="59" t="s">
        <v>55</v>
      </c>
      <c r="N25" s="61"/>
      <c r="O25" s="59" t="s">
        <v>56</v>
      </c>
      <c r="P25" s="60"/>
      <c r="Q25" s="61"/>
      <c r="R25" s="14">
        <v>225594</v>
      </c>
      <c r="S25" s="16" t="s">
        <v>57</v>
      </c>
      <c r="U25" s="12">
        <v>7379</v>
      </c>
      <c r="V25" s="13">
        <v>44875</v>
      </c>
      <c r="W25" s="12"/>
      <c r="X25" s="12" t="s">
        <v>62</v>
      </c>
      <c r="Y25" s="12" t="s">
        <v>51</v>
      </c>
      <c r="Z25" s="12" t="s">
        <v>54</v>
      </c>
      <c r="AA25" s="12">
        <v>675</v>
      </c>
      <c r="AB25" s="14">
        <v>215226</v>
      </c>
      <c r="AC25" s="16" t="s">
        <v>59</v>
      </c>
    </row>
    <row r="26" spans="1:29" ht="36.75" thickBot="1" x14ac:dyDescent="0.3">
      <c r="A26" s="12">
        <v>5915</v>
      </c>
      <c r="B26" s="13">
        <v>44809</v>
      </c>
      <c r="C26" s="12"/>
      <c r="D26" s="12" t="s">
        <v>64</v>
      </c>
      <c r="E26" s="12" t="s">
        <v>51</v>
      </c>
      <c r="F26" s="12" t="s">
        <v>54</v>
      </c>
      <c r="G26" s="12">
        <v>810</v>
      </c>
      <c r="H26" s="14">
        <v>189460</v>
      </c>
      <c r="I26" s="16" t="s">
        <v>59</v>
      </c>
      <c r="K26" s="12">
        <v>6602</v>
      </c>
      <c r="L26" s="13">
        <v>44839</v>
      </c>
      <c r="M26" s="12"/>
      <c r="N26" s="12" t="s">
        <v>58</v>
      </c>
      <c r="O26" s="12" t="s">
        <v>50</v>
      </c>
      <c r="P26" s="14">
        <v>1735</v>
      </c>
      <c r="Q26" s="12" t="s">
        <v>54</v>
      </c>
      <c r="R26" s="14">
        <v>227329</v>
      </c>
      <c r="S26" s="16" t="s">
        <v>59</v>
      </c>
      <c r="U26" s="12">
        <v>7382</v>
      </c>
      <c r="V26" s="13">
        <v>44875</v>
      </c>
      <c r="W26" s="12"/>
      <c r="X26" s="12" t="s">
        <v>62</v>
      </c>
      <c r="Y26" s="12" t="s">
        <v>51</v>
      </c>
      <c r="Z26" s="12" t="s">
        <v>54</v>
      </c>
      <c r="AA26" s="14">
        <v>5000</v>
      </c>
      <c r="AB26" s="14">
        <v>210226</v>
      </c>
      <c r="AC26" s="16" t="s">
        <v>59</v>
      </c>
    </row>
    <row r="27" spans="1:29" ht="48.75" thickBot="1" x14ac:dyDescent="0.3">
      <c r="A27" s="12">
        <v>5921</v>
      </c>
      <c r="B27" s="13">
        <v>44809</v>
      </c>
      <c r="C27" s="12"/>
      <c r="D27" s="12" t="s">
        <v>58</v>
      </c>
      <c r="E27" s="12" t="s">
        <v>50</v>
      </c>
      <c r="F27" s="14">
        <v>3245</v>
      </c>
      <c r="G27" s="12" t="s">
        <v>54</v>
      </c>
      <c r="H27" s="14">
        <v>192705</v>
      </c>
      <c r="I27" s="16" t="s">
        <v>59</v>
      </c>
      <c r="K27" s="12">
        <v>6603</v>
      </c>
      <c r="L27" s="13">
        <v>44839</v>
      </c>
      <c r="M27" s="12"/>
      <c r="N27" s="12" t="s">
        <v>58</v>
      </c>
      <c r="O27" s="12" t="s">
        <v>50</v>
      </c>
      <c r="P27" s="12">
        <v>805</v>
      </c>
      <c r="Q27" s="12" t="s">
        <v>54</v>
      </c>
      <c r="R27" s="14">
        <v>228134</v>
      </c>
      <c r="S27" s="16" t="s">
        <v>59</v>
      </c>
      <c r="U27" s="12">
        <v>7388</v>
      </c>
      <c r="V27" s="13">
        <v>44875</v>
      </c>
      <c r="W27" s="12"/>
      <c r="X27" s="12" t="s">
        <v>58</v>
      </c>
      <c r="Y27" s="12" t="s">
        <v>50</v>
      </c>
      <c r="Z27" s="12">
        <v>828</v>
      </c>
      <c r="AA27" s="12" t="s">
        <v>54</v>
      </c>
      <c r="AB27" s="14">
        <v>211054</v>
      </c>
      <c r="AC27" s="16" t="s">
        <v>59</v>
      </c>
    </row>
    <row r="28" spans="1:29" ht="48.75" thickBot="1" x14ac:dyDescent="0.3">
      <c r="A28" s="12">
        <v>5999</v>
      </c>
      <c r="B28" s="13">
        <v>44814</v>
      </c>
      <c r="C28" s="12"/>
      <c r="D28" s="12" t="s">
        <v>58</v>
      </c>
      <c r="E28" s="12" t="s">
        <v>50</v>
      </c>
      <c r="F28" s="14">
        <v>1000</v>
      </c>
      <c r="G28" s="12" t="s">
        <v>54</v>
      </c>
      <c r="H28" s="14">
        <v>193705</v>
      </c>
      <c r="I28" s="16" t="s">
        <v>59</v>
      </c>
      <c r="K28" s="12">
        <v>6693</v>
      </c>
      <c r="L28" s="13">
        <v>44844</v>
      </c>
      <c r="M28" s="12"/>
      <c r="N28" s="12" t="s">
        <v>58</v>
      </c>
      <c r="O28" s="12" t="s">
        <v>50</v>
      </c>
      <c r="P28" s="14">
        <v>1000</v>
      </c>
      <c r="Q28" s="12" t="s">
        <v>54</v>
      </c>
      <c r="R28" s="14">
        <v>229134</v>
      </c>
      <c r="S28" s="16" t="s">
        <v>59</v>
      </c>
      <c r="U28" s="12">
        <v>7471</v>
      </c>
      <c r="V28" s="13">
        <v>44879</v>
      </c>
      <c r="W28" s="12"/>
      <c r="X28" s="12" t="s">
        <v>58</v>
      </c>
      <c r="Y28" s="12" t="s">
        <v>50</v>
      </c>
      <c r="Z28" s="12">
        <v>645</v>
      </c>
      <c r="AA28" s="12" t="s">
        <v>54</v>
      </c>
      <c r="AB28" s="14">
        <v>211699</v>
      </c>
      <c r="AC28" s="16" t="s">
        <v>59</v>
      </c>
    </row>
    <row r="29" spans="1:29" ht="48.75" thickBot="1" x14ac:dyDescent="0.3">
      <c r="A29" s="12">
        <v>6093</v>
      </c>
      <c r="B29" s="13">
        <v>44817</v>
      </c>
      <c r="C29" s="12"/>
      <c r="D29" s="12" t="s">
        <v>58</v>
      </c>
      <c r="E29" s="12" t="s">
        <v>50</v>
      </c>
      <c r="F29" s="14">
        <v>3058</v>
      </c>
      <c r="G29" s="12" t="s">
        <v>54</v>
      </c>
      <c r="H29" s="14">
        <v>196763</v>
      </c>
      <c r="I29" s="16" t="s">
        <v>59</v>
      </c>
      <c r="K29" s="12">
        <v>6797</v>
      </c>
      <c r="L29" s="13">
        <v>44849</v>
      </c>
      <c r="M29" s="12"/>
      <c r="N29" s="12" t="s">
        <v>58</v>
      </c>
      <c r="O29" s="12" t="s">
        <v>50</v>
      </c>
      <c r="P29" s="14">
        <v>1160</v>
      </c>
      <c r="Q29" s="12" t="s">
        <v>54</v>
      </c>
      <c r="R29" s="14">
        <v>230294</v>
      </c>
      <c r="S29" s="16" t="s">
        <v>59</v>
      </c>
      <c r="U29" s="12">
        <v>7555</v>
      </c>
      <c r="V29" s="13">
        <v>44882</v>
      </c>
      <c r="W29" s="12"/>
      <c r="X29" s="12" t="s">
        <v>58</v>
      </c>
      <c r="Y29" s="12" t="s">
        <v>50</v>
      </c>
      <c r="Z29" s="14">
        <v>2300</v>
      </c>
      <c r="AA29" s="12" t="s">
        <v>54</v>
      </c>
      <c r="AB29" s="14">
        <v>213999</v>
      </c>
      <c r="AC29" s="16" t="s">
        <v>59</v>
      </c>
    </row>
    <row r="30" spans="1:29" ht="48.75" thickBot="1" x14ac:dyDescent="0.3">
      <c r="A30" s="12">
        <v>6123</v>
      </c>
      <c r="B30" s="13">
        <v>44819</v>
      </c>
      <c r="C30" s="12"/>
      <c r="D30" s="12" t="s">
        <v>58</v>
      </c>
      <c r="E30" s="12" t="s">
        <v>50</v>
      </c>
      <c r="F30" s="14">
        <v>1288</v>
      </c>
      <c r="G30" s="12" t="s">
        <v>54</v>
      </c>
      <c r="H30" s="14">
        <v>198051</v>
      </c>
      <c r="I30" s="16" t="s">
        <v>59</v>
      </c>
      <c r="K30" s="12">
        <v>6853</v>
      </c>
      <c r="L30" s="13">
        <v>44851</v>
      </c>
      <c r="M30" s="12"/>
      <c r="N30" s="12" t="s">
        <v>58</v>
      </c>
      <c r="O30" s="12" t="s">
        <v>50</v>
      </c>
      <c r="P30" s="14">
        <v>1320</v>
      </c>
      <c r="Q30" s="12" t="s">
        <v>54</v>
      </c>
      <c r="R30" s="14">
        <v>231614</v>
      </c>
      <c r="S30" s="16" t="s">
        <v>59</v>
      </c>
      <c r="U30" s="12">
        <v>7630</v>
      </c>
      <c r="V30" s="13">
        <v>44886</v>
      </c>
      <c r="W30" s="12"/>
      <c r="X30" s="12" t="s">
        <v>58</v>
      </c>
      <c r="Y30" s="12" t="s">
        <v>50</v>
      </c>
      <c r="Z30" s="12">
        <v>966</v>
      </c>
      <c r="AA30" s="12" t="s">
        <v>54</v>
      </c>
      <c r="AB30" s="14">
        <v>214965</v>
      </c>
      <c r="AC30" s="16" t="s">
        <v>59</v>
      </c>
    </row>
    <row r="31" spans="1:29" ht="48.75" thickBot="1" x14ac:dyDescent="0.3">
      <c r="A31" s="12">
        <v>6124</v>
      </c>
      <c r="B31" s="13">
        <v>44819</v>
      </c>
      <c r="C31" s="12"/>
      <c r="D31" s="12" t="s">
        <v>61</v>
      </c>
      <c r="E31" s="12" t="s">
        <v>50</v>
      </c>
      <c r="F31" s="14">
        <v>2460</v>
      </c>
      <c r="G31" s="12" t="s">
        <v>54</v>
      </c>
      <c r="H31" s="14">
        <v>200511</v>
      </c>
      <c r="I31" s="16" t="s">
        <v>59</v>
      </c>
      <c r="K31" s="12">
        <v>7029</v>
      </c>
      <c r="L31" s="13">
        <v>44860</v>
      </c>
      <c r="M31" s="12"/>
      <c r="N31" s="12" t="s">
        <v>76</v>
      </c>
      <c r="O31" s="12" t="s">
        <v>51</v>
      </c>
      <c r="P31" s="12" t="s">
        <v>54</v>
      </c>
      <c r="Q31" s="14">
        <v>22050</v>
      </c>
      <c r="R31" s="14">
        <v>209564</v>
      </c>
      <c r="S31" s="16" t="s">
        <v>59</v>
      </c>
      <c r="U31" s="12">
        <v>7631</v>
      </c>
      <c r="V31" s="13">
        <v>44886</v>
      </c>
      <c r="W31" s="12"/>
      <c r="X31" s="12" t="s">
        <v>61</v>
      </c>
      <c r="Y31" s="12" t="s">
        <v>50</v>
      </c>
      <c r="Z31" s="14">
        <v>1500</v>
      </c>
      <c r="AA31" s="12" t="s">
        <v>54</v>
      </c>
      <c r="AB31" s="14">
        <v>216465</v>
      </c>
      <c r="AC31" s="16" t="s">
        <v>59</v>
      </c>
    </row>
    <row r="32" spans="1:29" ht="48.75" thickBot="1" x14ac:dyDescent="0.3">
      <c r="A32" s="12">
        <v>6168</v>
      </c>
      <c r="B32" s="13">
        <v>44821</v>
      </c>
      <c r="C32" s="12"/>
      <c r="D32" s="12" t="s">
        <v>74</v>
      </c>
      <c r="E32" s="12" t="s">
        <v>51</v>
      </c>
      <c r="F32" s="12" t="s">
        <v>54</v>
      </c>
      <c r="G32" s="14">
        <v>2020</v>
      </c>
      <c r="H32" s="14">
        <v>198491</v>
      </c>
      <c r="I32" s="16" t="s">
        <v>59</v>
      </c>
      <c r="K32" s="12">
        <v>7030</v>
      </c>
      <c r="L32" s="13">
        <v>44860</v>
      </c>
      <c r="M32" s="12"/>
      <c r="N32" s="12" t="s">
        <v>74</v>
      </c>
      <c r="O32" s="12" t="s">
        <v>51</v>
      </c>
      <c r="P32" s="12" t="s">
        <v>54</v>
      </c>
      <c r="Q32" s="12">
        <v>945</v>
      </c>
      <c r="R32" s="14">
        <v>208619</v>
      </c>
      <c r="S32" s="16" t="s">
        <v>59</v>
      </c>
      <c r="U32" s="12">
        <v>7688</v>
      </c>
      <c r="V32" s="13">
        <v>44888</v>
      </c>
      <c r="W32" s="12"/>
      <c r="X32" s="12" t="s">
        <v>58</v>
      </c>
      <c r="Y32" s="12" t="s">
        <v>50</v>
      </c>
      <c r="Z32" s="14">
        <v>1344</v>
      </c>
      <c r="AA32" s="12" t="s">
        <v>54</v>
      </c>
      <c r="AB32" s="14">
        <v>217809</v>
      </c>
      <c r="AC32" s="16" t="s">
        <v>59</v>
      </c>
    </row>
    <row r="33" spans="1:29" ht="48.75" thickBot="1" x14ac:dyDescent="0.3">
      <c r="A33" s="12">
        <v>6326</v>
      </c>
      <c r="B33" s="13">
        <v>44828</v>
      </c>
      <c r="C33" s="12"/>
      <c r="D33" s="12" t="s">
        <v>58</v>
      </c>
      <c r="E33" s="12" t="s">
        <v>50</v>
      </c>
      <c r="F33" s="14">
        <v>2484</v>
      </c>
      <c r="G33" s="12" t="s">
        <v>54</v>
      </c>
      <c r="H33" s="14">
        <v>200975</v>
      </c>
      <c r="I33" s="16" t="s">
        <v>59</v>
      </c>
      <c r="K33" s="12">
        <v>7080</v>
      </c>
      <c r="L33" s="13">
        <v>44863</v>
      </c>
      <c r="M33" s="12"/>
      <c r="N33" s="12" t="s">
        <v>58</v>
      </c>
      <c r="O33" s="12" t="s">
        <v>50</v>
      </c>
      <c r="P33" s="14">
        <v>1220</v>
      </c>
      <c r="Q33" s="12" t="s">
        <v>54</v>
      </c>
      <c r="R33" s="14">
        <v>209839</v>
      </c>
      <c r="S33" s="16" t="s">
        <v>59</v>
      </c>
      <c r="U33" s="12">
        <v>7689</v>
      </c>
      <c r="V33" s="13">
        <v>44888</v>
      </c>
      <c r="W33" s="12"/>
      <c r="X33" s="12" t="s">
        <v>62</v>
      </c>
      <c r="Y33" s="12" t="s">
        <v>51</v>
      </c>
      <c r="Z33" s="12" t="s">
        <v>54</v>
      </c>
      <c r="AA33" s="14">
        <v>2788</v>
      </c>
      <c r="AB33" s="14">
        <v>215021</v>
      </c>
      <c r="AC33" s="16" t="s">
        <v>59</v>
      </c>
    </row>
    <row r="34" spans="1:29" ht="48.75" thickBot="1" x14ac:dyDescent="0.3">
      <c r="A34" s="12">
        <v>6384</v>
      </c>
      <c r="B34" s="13">
        <v>44830</v>
      </c>
      <c r="C34" s="12"/>
      <c r="D34" s="12" t="s">
        <v>58</v>
      </c>
      <c r="E34" s="12" t="s">
        <v>50</v>
      </c>
      <c r="F34" s="14">
        <v>3640</v>
      </c>
      <c r="G34" s="12" t="s">
        <v>54</v>
      </c>
      <c r="H34" s="14">
        <v>204615</v>
      </c>
      <c r="I34" s="16" t="s">
        <v>59</v>
      </c>
      <c r="K34" s="59" t="s">
        <v>33</v>
      </c>
      <c r="L34" s="60"/>
      <c r="M34" s="60"/>
      <c r="N34" s="60"/>
      <c r="O34" s="61"/>
      <c r="P34" s="12">
        <v>7240</v>
      </c>
      <c r="Q34" s="12">
        <v>22995</v>
      </c>
      <c r="S34" s="17"/>
      <c r="U34" s="12">
        <v>7718</v>
      </c>
      <c r="V34" s="13">
        <v>44889</v>
      </c>
      <c r="W34" s="12"/>
      <c r="X34" s="12" t="s">
        <v>58</v>
      </c>
      <c r="Y34" s="12" t="s">
        <v>50</v>
      </c>
      <c r="Z34" s="14">
        <v>3658</v>
      </c>
      <c r="AA34" s="12" t="s">
        <v>54</v>
      </c>
      <c r="AB34" s="14">
        <v>218679</v>
      </c>
      <c r="AC34" s="16" t="s">
        <v>59</v>
      </c>
    </row>
    <row r="35" spans="1:29" ht="48.75" thickBot="1" x14ac:dyDescent="0.3">
      <c r="A35" s="12">
        <v>6413</v>
      </c>
      <c r="B35" s="13">
        <v>44831</v>
      </c>
      <c r="C35" s="12"/>
      <c r="D35" s="12" t="s">
        <v>58</v>
      </c>
      <c r="E35" s="12" t="s">
        <v>50</v>
      </c>
      <c r="F35" s="14">
        <v>3726</v>
      </c>
      <c r="G35" s="12" t="s">
        <v>54</v>
      </c>
      <c r="H35" s="14">
        <v>208341</v>
      </c>
      <c r="I35" s="16" t="s">
        <v>59</v>
      </c>
      <c r="U35" s="12">
        <v>7826</v>
      </c>
      <c r="V35" s="13">
        <v>44894</v>
      </c>
      <c r="W35" s="12"/>
      <c r="X35" s="12" t="s">
        <v>58</v>
      </c>
      <c r="Y35" s="12" t="s">
        <v>50</v>
      </c>
      <c r="Z35" s="14">
        <v>8745</v>
      </c>
      <c r="AA35" s="12" t="s">
        <v>54</v>
      </c>
      <c r="AB35" s="14">
        <v>227424</v>
      </c>
      <c r="AC35" s="16" t="s">
        <v>59</v>
      </c>
    </row>
    <row r="36" spans="1:29" ht="49.5" customHeight="1" thickBot="1" x14ac:dyDescent="0.3">
      <c r="A36" s="12">
        <v>6414</v>
      </c>
      <c r="B36" s="13">
        <v>44831</v>
      </c>
      <c r="C36" s="12"/>
      <c r="D36" s="12" t="s">
        <v>58</v>
      </c>
      <c r="E36" s="12" t="s">
        <v>50</v>
      </c>
      <c r="F36" s="14">
        <v>6480</v>
      </c>
      <c r="G36" s="12" t="s">
        <v>54</v>
      </c>
      <c r="H36" s="14">
        <v>214821</v>
      </c>
      <c r="I36" s="16" t="s">
        <v>59</v>
      </c>
      <c r="K36" s="65" t="s">
        <v>42</v>
      </c>
      <c r="L36" s="65"/>
      <c r="M36" s="65"/>
      <c r="N36" s="65"/>
      <c r="O36" s="65"/>
      <c r="P36" s="65"/>
      <c r="Q36" s="65"/>
      <c r="R36" s="65"/>
      <c r="S36" s="65"/>
      <c r="U36" s="59" t="s">
        <v>33</v>
      </c>
      <c r="V36" s="60"/>
      <c r="W36" s="60"/>
      <c r="X36" s="60"/>
      <c r="Y36" s="61"/>
      <c r="Z36" s="12">
        <v>26048</v>
      </c>
      <c r="AA36" s="12">
        <v>8463</v>
      </c>
      <c r="AC36" s="17"/>
    </row>
    <row r="37" spans="1:29" ht="31.5" customHeight="1" thickBot="1" x14ac:dyDescent="0.3">
      <c r="A37" s="12">
        <v>6447</v>
      </c>
      <c r="B37" s="13">
        <v>44833</v>
      </c>
      <c r="C37" s="12"/>
      <c r="D37" s="12" t="s">
        <v>58</v>
      </c>
      <c r="E37" s="12" t="s">
        <v>50</v>
      </c>
      <c r="F37" s="14">
        <v>6840</v>
      </c>
      <c r="G37" s="12" t="s">
        <v>54</v>
      </c>
      <c r="H37" s="14">
        <v>221661</v>
      </c>
      <c r="I37" s="16" t="s">
        <v>59</v>
      </c>
      <c r="K37" s="67" t="s">
        <v>43</v>
      </c>
      <c r="L37" s="67"/>
      <c r="M37" s="67"/>
      <c r="N37" s="67"/>
      <c r="O37" s="67"/>
      <c r="P37" s="67"/>
      <c r="Q37" s="67"/>
      <c r="R37" s="67"/>
      <c r="S37" s="67"/>
    </row>
    <row r="38" spans="1:29" ht="36.75" customHeight="1" thickBot="1" x14ac:dyDescent="0.3">
      <c r="A38" s="12">
        <v>6448</v>
      </c>
      <c r="B38" s="13">
        <v>44833</v>
      </c>
      <c r="C38" s="12"/>
      <c r="D38" s="12" t="s">
        <v>58</v>
      </c>
      <c r="E38" s="12" t="s">
        <v>50</v>
      </c>
      <c r="F38" s="14">
        <v>3933</v>
      </c>
      <c r="G38" s="12" t="s">
        <v>54</v>
      </c>
      <c r="H38" s="14">
        <v>225594</v>
      </c>
      <c r="I38" s="16" t="s">
        <v>59</v>
      </c>
      <c r="K38" s="66" t="s">
        <v>78</v>
      </c>
      <c r="L38" s="66"/>
      <c r="M38" s="66"/>
      <c r="N38" s="66"/>
      <c r="O38" s="66"/>
      <c r="P38" s="66"/>
      <c r="Q38" s="66"/>
      <c r="R38" s="66"/>
      <c r="S38" s="66"/>
      <c r="U38" s="65" t="s">
        <v>42</v>
      </c>
      <c r="V38" s="65"/>
      <c r="W38" s="65"/>
      <c r="X38" s="65"/>
      <c r="Y38" s="65"/>
      <c r="Z38" s="65"/>
      <c r="AA38" s="65"/>
      <c r="AB38" s="65"/>
      <c r="AC38" s="65"/>
    </row>
    <row r="39" spans="1:29" ht="24.75" thickBot="1" x14ac:dyDescent="0.3">
      <c r="A39" s="59" t="s">
        <v>33</v>
      </c>
      <c r="B39" s="60"/>
      <c r="C39" s="60"/>
      <c r="D39" s="60"/>
      <c r="E39" s="61"/>
      <c r="F39" s="12">
        <v>38154</v>
      </c>
      <c r="G39" s="12">
        <v>2830</v>
      </c>
      <c r="I39" s="17"/>
      <c r="K39" s="11" t="s">
        <v>45</v>
      </c>
      <c r="L39" s="11" t="s">
        <v>46</v>
      </c>
      <c r="M39" s="11" t="s">
        <v>47</v>
      </c>
      <c r="N39" s="11" t="s">
        <v>48</v>
      </c>
      <c r="O39" s="11" t="s">
        <v>49</v>
      </c>
      <c r="P39" s="11" t="s">
        <v>50</v>
      </c>
      <c r="Q39" s="11" t="s">
        <v>51</v>
      </c>
      <c r="R39" s="11" t="s">
        <v>52</v>
      </c>
      <c r="S39" s="15" t="s">
        <v>53</v>
      </c>
      <c r="U39" s="67" t="s">
        <v>43</v>
      </c>
      <c r="V39" s="67"/>
      <c r="W39" s="67"/>
      <c r="X39" s="67"/>
      <c r="Y39" s="67"/>
      <c r="Z39" s="67"/>
      <c r="AA39" s="67"/>
      <c r="AB39" s="67"/>
      <c r="AC39" s="67"/>
    </row>
    <row r="40" spans="1:29" ht="37.5" customHeight="1" thickBot="1" x14ac:dyDescent="0.3">
      <c r="K40" s="12" t="s">
        <v>54</v>
      </c>
      <c r="L40" s="13">
        <v>44896</v>
      </c>
      <c r="M40" s="59" t="s">
        <v>55</v>
      </c>
      <c r="N40" s="61"/>
      <c r="O40" s="59" t="s">
        <v>56</v>
      </c>
      <c r="P40" s="60"/>
      <c r="Q40" s="61"/>
      <c r="R40" s="14">
        <v>227424</v>
      </c>
      <c r="S40" s="16" t="s">
        <v>57</v>
      </c>
      <c r="U40" s="66" t="s">
        <v>79</v>
      </c>
      <c r="V40" s="66"/>
      <c r="W40" s="66"/>
      <c r="X40" s="66"/>
      <c r="Y40" s="66"/>
      <c r="Z40" s="66"/>
      <c r="AA40" s="66"/>
      <c r="AB40" s="66"/>
      <c r="AC40" s="66"/>
    </row>
    <row r="41" spans="1:29" ht="42" customHeight="1" thickBot="1" x14ac:dyDescent="0.3">
      <c r="A41" s="65" t="s">
        <v>42</v>
      </c>
      <c r="B41" s="65"/>
      <c r="C41" s="65"/>
      <c r="D41" s="65"/>
      <c r="E41" s="65"/>
      <c r="F41" s="65"/>
      <c r="G41" s="65"/>
      <c r="H41" s="65"/>
      <c r="I41" s="65"/>
      <c r="K41" s="12">
        <v>7940</v>
      </c>
      <c r="L41" s="13">
        <v>44900</v>
      </c>
      <c r="M41" s="12"/>
      <c r="N41" s="12" t="s">
        <v>58</v>
      </c>
      <c r="O41" s="12" t="s">
        <v>50</v>
      </c>
      <c r="P41" s="14">
        <v>8466</v>
      </c>
      <c r="Q41" s="12" t="s">
        <v>54</v>
      </c>
      <c r="R41" s="14">
        <v>235890</v>
      </c>
      <c r="S41" s="16" t="s">
        <v>59</v>
      </c>
      <c r="U41" s="11" t="s">
        <v>45</v>
      </c>
      <c r="V41" s="11" t="s">
        <v>46</v>
      </c>
      <c r="W41" s="11" t="s">
        <v>47</v>
      </c>
      <c r="X41" s="11" t="s">
        <v>48</v>
      </c>
      <c r="Y41" s="11" t="s">
        <v>49</v>
      </c>
      <c r="Z41" s="11" t="s">
        <v>50</v>
      </c>
      <c r="AA41" s="11" t="s">
        <v>51</v>
      </c>
      <c r="AB41" s="11" t="s">
        <v>52</v>
      </c>
      <c r="AC41" s="15" t="s">
        <v>53</v>
      </c>
    </row>
    <row r="42" spans="1:29" ht="25.5" customHeight="1" thickBot="1" x14ac:dyDescent="0.3">
      <c r="A42" s="67" t="s">
        <v>43</v>
      </c>
      <c r="B42" s="67"/>
      <c r="C42" s="67"/>
      <c r="D42" s="67"/>
      <c r="E42" s="67"/>
      <c r="F42" s="67"/>
      <c r="G42" s="67"/>
      <c r="H42" s="67"/>
      <c r="I42" s="67"/>
      <c r="K42" s="12">
        <v>8137</v>
      </c>
      <c r="L42" s="13">
        <v>44908</v>
      </c>
      <c r="M42" s="12"/>
      <c r="N42" s="12" t="s">
        <v>58</v>
      </c>
      <c r="O42" s="12" t="s">
        <v>50</v>
      </c>
      <c r="P42" s="14">
        <v>2000</v>
      </c>
      <c r="Q42" s="12" t="s">
        <v>54</v>
      </c>
      <c r="R42" s="14">
        <v>237890</v>
      </c>
      <c r="S42" s="16" t="s">
        <v>59</v>
      </c>
      <c r="U42" s="12" t="s">
        <v>54</v>
      </c>
      <c r="V42" s="13">
        <v>44927</v>
      </c>
      <c r="W42" s="59" t="s">
        <v>55</v>
      </c>
      <c r="X42" s="61"/>
      <c r="Y42" s="59" t="s">
        <v>56</v>
      </c>
      <c r="Z42" s="60"/>
      <c r="AA42" s="61"/>
      <c r="AB42" s="14">
        <v>244679</v>
      </c>
      <c r="AC42" s="16" t="s">
        <v>57</v>
      </c>
    </row>
    <row r="43" spans="1:29" ht="30.75" customHeight="1" thickBot="1" x14ac:dyDescent="0.3">
      <c r="A43" s="66" t="s">
        <v>82</v>
      </c>
      <c r="B43" s="66"/>
      <c r="C43" s="66"/>
      <c r="D43" s="66"/>
      <c r="E43" s="66"/>
      <c r="F43" s="66"/>
      <c r="G43" s="66"/>
      <c r="H43" s="66"/>
      <c r="I43" s="66"/>
      <c r="K43" s="12">
        <v>8164</v>
      </c>
      <c r="L43" s="13">
        <v>44909</v>
      </c>
      <c r="M43" s="12"/>
      <c r="N43" s="12" t="s">
        <v>61</v>
      </c>
      <c r="O43" s="12" t="s">
        <v>50</v>
      </c>
      <c r="P43" s="12">
        <v>490</v>
      </c>
      <c r="Q43" s="12" t="s">
        <v>54</v>
      </c>
      <c r="R43" s="14">
        <v>238380</v>
      </c>
      <c r="S43" s="16" t="s">
        <v>59</v>
      </c>
      <c r="U43" s="12">
        <v>8517</v>
      </c>
      <c r="V43" s="13">
        <v>44927</v>
      </c>
      <c r="W43" s="12"/>
      <c r="X43" s="12" t="s">
        <v>58</v>
      </c>
      <c r="Y43" s="12" t="s">
        <v>50</v>
      </c>
      <c r="Z43" s="14">
        <v>1260</v>
      </c>
      <c r="AA43" s="12" t="s">
        <v>54</v>
      </c>
      <c r="AB43" s="14">
        <v>245939</v>
      </c>
      <c r="AC43" s="16" t="s">
        <v>59</v>
      </c>
    </row>
    <row r="44" spans="1:29" ht="48.75" thickBot="1" x14ac:dyDescent="0.3">
      <c r="A44" s="11" t="s">
        <v>45</v>
      </c>
      <c r="B44" s="11" t="s">
        <v>46</v>
      </c>
      <c r="C44" s="11" t="s">
        <v>47</v>
      </c>
      <c r="D44" s="11" t="s">
        <v>48</v>
      </c>
      <c r="E44" s="11" t="s">
        <v>49</v>
      </c>
      <c r="F44" s="11" t="s">
        <v>50</v>
      </c>
      <c r="G44" s="11" t="s">
        <v>51</v>
      </c>
      <c r="H44" s="11" t="s">
        <v>52</v>
      </c>
      <c r="I44" s="15" t="s">
        <v>53</v>
      </c>
      <c r="K44" s="12">
        <v>8231</v>
      </c>
      <c r="L44" s="13">
        <v>44913</v>
      </c>
      <c r="M44" s="12"/>
      <c r="N44" s="12" t="s">
        <v>61</v>
      </c>
      <c r="O44" s="12" t="s">
        <v>50</v>
      </c>
      <c r="P44" s="14">
        <v>1500</v>
      </c>
      <c r="Q44" s="12" t="s">
        <v>54</v>
      </c>
      <c r="R44" s="14">
        <v>239880</v>
      </c>
      <c r="S44" s="16" t="s">
        <v>59</v>
      </c>
      <c r="U44" s="12">
        <v>8636</v>
      </c>
      <c r="V44" s="13">
        <v>44933</v>
      </c>
      <c r="W44" s="12"/>
      <c r="X44" s="12" t="s">
        <v>61</v>
      </c>
      <c r="Y44" s="12" t="s">
        <v>50</v>
      </c>
      <c r="Z44" s="14">
        <v>1560</v>
      </c>
      <c r="AA44" s="12" t="s">
        <v>54</v>
      </c>
      <c r="AB44" s="14">
        <v>247499</v>
      </c>
      <c r="AC44" s="16" t="s">
        <v>59</v>
      </c>
    </row>
    <row r="45" spans="1:29" ht="48.75" thickBot="1" x14ac:dyDescent="0.3">
      <c r="A45" s="12" t="s">
        <v>54</v>
      </c>
      <c r="B45" s="13">
        <v>44958</v>
      </c>
      <c r="C45" s="59" t="s">
        <v>55</v>
      </c>
      <c r="D45" s="61"/>
      <c r="E45" s="59" t="s">
        <v>56</v>
      </c>
      <c r="F45" s="60"/>
      <c r="G45" s="61"/>
      <c r="H45" s="14">
        <v>291847</v>
      </c>
      <c r="I45" s="16" t="s">
        <v>57</v>
      </c>
      <c r="K45" s="12">
        <v>8253</v>
      </c>
      <c r="L45" s="13">
        <v>44914</v>
      </c>
      <c r="M45" s="12"/>
      <c r="N45" s="12" t="s">
        <v>58</v>
      </c>
      <c r="O45" s="12" t="s">
        <v>50</v>
      </c>
      <c r="P45" s="14">
        <v>3724</v>
      </c>
      <c r="Q45" s="12" t="s">
        <v>54</v>
      </c>
      <c r="R45" s="14">
        <v>243604</v>
      </c>
      <c r="S45" s="16" t="s">
        <v>59</v>
      </c>
      <c r="U45" s="12">
        <v>8696</v>
      </c>
      <c r="V45" s="13">
        <v>44935</v>
      </c>
      <c r="W45" s="12"/>
      <c r="X45" s="12" t="s">
        <v>61</v>
      </c>
      <c r="Y45" s="12" t="s">
        <v>50</v>
      </c>
      <c r="Z45" s="12">
        <v>970</v>
      </c>
      <c r="AA45" s="12" t="s">
        <v>54</v>
      </c>
      <c r="AB45" s="14">
        <v>248469</v>
      </c>
      <c r="AC45" s="16" t="s">
        <v>59</v>
      </c>
    </row>
    <row r="46" spans="1:29" ht="48.75" thickBot="1" x14ac:dyDescent="0.3">
      <c r="A46" s="12">
        <v>9342</v>
      </c>
      <c r="B46" s="13">
        <v>44963</v>
      </c>
      <c r="C46" s="12"/>
      <c r="D46" s="12" t="s">
        <v>61</v>
      </c>
      <c r="E46" s="12" t="s">
        <v>50</v>
      </c>
      <c r="F46" s="14">
        <v>1815</v>
      </c>
      <c r="G46" s="12" t="s">
        <v>54</v>
      </c>
      <c r="H46" s="14">
        <v>293662</v>
      </c>
      <c r="I46" s="16" t="s">
        <v>59</v>
      </c>
      <c r="K46" s="12">
        <v>8397</v>
      </c>
      <c r="L46" s="13">
        <v>44921</v>
      </c>
      <c r="M46" s="12"/>
      <c r="N46" s="12" t="s">
        <v>58</v>
      </c>
      <c r="O46" s="12" t="s">
        <v>50</v>
      </c>
      <c r="P46" s="14">
        <v>1075</v>
      </c>
      <c r="Q46" s="12" t="s">
        <v>54</v>
      </c>
      <c r="R46" s="14">
        <v>244679</v>
      </c>
      <c r="S46" s="16" t="s">
        <v>59</v>
      </c>
      <c r="U46" s="12">
        <v>8728</v>
      </c>
      <c r="V46" s="13">
        <v>44936</v>
      </c>
      <c r="W46" s="12"/>
      <c r="X46" s="12" t="s">
        <v>80</v>
      </c>
      <c r="Y46" s="12" t="s">
        <v>50</v>
      </c>
      <c r="Z46" s="14">
        <v>26600</v>
      </c>
      <c r="AA46" s="12" t="s">
        <v>54</v>
      </c>
      <c r="AB46" s="14">
        <v>275069</v>
      </c>
      <c r="AC46" s="16" t="s">
        <v>59</v>
      </c>
    </row>
    <row r="47" spans="1:29" ht="48.75" thickBot="1" x14ac:dyDescent="0.3">
      <c r="A47" s="12">
        <v>9534</v>
      </c>
      <c r="B47" s="13">
        <v>44971</v>
      </c>
      <c r="C47" s="12"/>
      <c r="D47" s="12" t="s">
        <v>58</v>
      </c>
      <c r="E47" s="12" t="s">
        <v>50</v>
      </c>
      <c r="F47" s="14">
        <v>2300</v>
      </c>
      <c r="G47" s="12" t="s">
        <v>54</v>
      </c>
      <c r="H47" s="14">
        <v>295962</v>
      </c>
      <c r="I47" s="16" t="s">
        <v>59</v>
      </c>
      <c r="K47" s="59" t="s">
        <v>33</v>
      </c>
      <c r="L47" s="60"/>
      <c r="M47" s="60"/>
      <c r="N47" s="60"/>
      <c r="O47" s="61"/>
      <c r="P47" s="12">
        <v>17255</v>
      </c>
      <c r="S47" s="17"/>
      <c r="U47" s="12">
        <v>8781</v>
      </c>
      <c r="V47" s="13">
        <v>44938</v>
      </c>
      <c r="W47" s="12"/>
      <c r="X47" s="12" t="s">
        <v>61</v>
      </c>
      <c r="Y47" s="12" t="s">
        <v>50</v>
      </c>
      <c r="Z47" s="14">
        <v>1500</v>
      </c>
      <c r="AA47" s="12" t="s">
        <v>54</v>
      </c>
      <c r="AB47" s="14">
        <v>276569</v>
      </c>
      <c r="AC47" s="16" t="s">
        <v>59</v>
      </c>
    </row>
    <row r="48" spans="1:29" ht="48.75" thickBot="1" x14ac:dyDescent="0.3">
      <c r="A48" s="12">
        <v>9535</v>
      </c>
      <c r="B48" s="13">
        <v>44971</v>
      </c>
      <c r="C48" s="12"/>
      <c r="D48" s="12" t="s">
        <v>58</v>
      </c>
      <c r="E48" s="12" t="s">
        <v>50</v>
      </c>
      <c r="F48" s="14">
        <v>3258</v>
      </c>
      <c r="G48" s="12" t="s">
        <v>54</v>
      </c>
      <c r="H48" s="14">
        <v>299220</v>
      </c>
      <c r="I48" s="16" t="s">
        <v>59</v>
      </c>
      <c r="U48" s="12">
        <v>8800</v>
      </c>
      <c r="V48" s="13">
        <v>44940</v>
      </c>
      <c r="W48" s="12"/>
      <c r="X48" s="12" t="s">
        <v>81</v>
      </c>
      <c r="Y48" s="12" t="s">
        <v>50</v>
      </c>
      <c r="Z48" s="14">
        <v>3000</v>
      </c>
      <c r="AA48" s="12" t="s">
        <v>54</v>
      </c>
      <c r="AB48" s="14">
        <v>279569</v>
      </c>
      <c r="AC48" s="16" t="s">
        <v>59</v>
      </c>
    </row>
    <row r="49" spans="1:29" ht="35.25" customHeight="1" thickBot="1" x14ac:dyDescent="0.3">
      <c r="A49" s="12">
        <v>9657</v>
      </c>
      <c r="B49" s="13">
        <v>44977</v>
      </c>
      <c r="C49" s="12"/>
      <c r="D49" s="12" t="s">
        <v>58</v>
      </c>
      <c r="E49" s="12" t="s">
        <v>50</v>
      </c>
      <c r="F49" s="14">
        <v>5187</v>
      </c>
      <c r="G49" s="12" t="s">
        <v>54</v>
      </c>
      <c r="H49" s="14">
        <v>304407</v>
      </c>
      <c r="I49" s="16" t="s">
        <v>59</v>
      </c>
      <c r="K49" s="65" t="s">
        <v>42</v>
      </c>
      <c r="L49" s="65"/>
      <c r="M49" s="65"/>
      <c r="N49" s="65"/>
      <c r="O49" s="65"/>
      <c r="P49" s="65"/>
      <c r="Q49" s="65"/>
      <c r="R49" s="65"/>
      <c r="S49" s="65"/>
      <c r="U49" s="12">
        <v>8899</v>
      </c>
      <c r="V49" s="13">
        <v>44943</v>
      </c>
      <c r="W49" s="12"/>
      <c r="X49" s="12" t="s">
        <v>61</v>
      </c>
      <c r="Y49" s="12" t="s">
        <v>50</v>
      </c>
      <c r="Z49" s="14">
        <v>2975</v>
      </c>
      <c r="AA49" s="12" t="s">
        <v>54</v>
      </c>
      <c r="AB49" s="14">
        <v>282544</v>
      </c>
      <c r="AC49" s="16" t="s">
        <v>59</v>
      </c>
    </row>
    <row r="50" spans="1:29" ht="27.75" customHeight="1" thickBot="1" x14ac:dyDescent="0.3">
      <c r="A50" s="12">
        <v>9659</v>
      </c>
      <c r="B50" s="13">
        <v>44977</v>
      </c>
      <c r="C50" s="12"/>
      <c r="D50" s="12" t="s">
        <v>62</v>
      </c>
      <c r="E50" s="12" t="s">
        <v>51</v>
      </c>
      <c r="F50" s="12" t="s">
        <v>54</v>
      </c>
      <c r="G50" s="14">
        <v>16507</v>
      </c>
      <c r="H50" s="14">
        <v>287900</v>
      </c>
      <c r="I50" s="16" t="s">
        <v>59</v>
      </c>
      <c r="K50" s="67" t="s">
        <v>43</v>
      </c>
      <c r="L50" s="67"/>
      <c r="M50" s="67"/>
      <c r="N50" s="67"/>
      <c r="O50" s="67"/>
      <c r="P50" s="67"/>
      <c r="Q50" s="67"/>
      <c r="R50" s="67"/>
      <c r="S50" s="67"/>
      <c r="U50" s="12">
        <v>8980</v>
      </c>
      <c r="V50" s="13">
        <v>44947</v>
      </c>
      <c r="W50" s="12"/>
      <c r="X50" s="12" t="s">
        <v>58</v>
      </c>
      <c r="Y50" s="12" t="s">
        <v>50</v>
      </c>
      <c r="Z50" s="14">
        <v>1855</v>
      </c>
      <c r="AA50" s="12" t="s">
        <v>54</v>
      </c>
      <c r="AB50" s="14">
        <v>284399</v>
      </c>
      <c r="AC50" s="16" t="s">
        <v>59</v>
      </c>
    </row>
    <row r="51" spans="1:29" ht="24.75" customHeight="1" thickBot="1" x14ac:dyDescent="0.3">
      <c r="A51" s="12">
        <v>9712</v>
      </c>
      <c r="B51" s="13">
        <v>44979</v>
      </c>
      <c r="C51" s="12"/>
      <c r="D51" s="12" t="s">
        <v>58</v>
      </c>
      <c r="E51" s="12" t="s">
        <v>50</v>
      </c>
      <c r="F51" s="14">
        <v>3943</v>
      </c>
      <c r="G51" s="12" t="s">
        <v>54</v>
      </c>
      <c r="H51" s="14">
        <v>291843</v>
      </c>
      <c r="I51" s="16" t="s">
        <v>59</v>
      </c>
      <c r="K51" s="66" t="s">
        <v>84</v>
      </c>
      <c r="L51" s="66"/>
      <c r="M51" s="66"/>
      <c r="N51" s="66"/>
      <c r="O51" s="66"/>
      <c r="P51" s="66"/>
      <c r="Q51" s="66"/>
      <c r="R51" s="66"/>
      <c r="S51" s="66"/>
      <c r="U51" s="12">
        <v>9031</v>
      </c>
      <c r="V51" s="13">
        <v>44949</v>
      </c>
      <c r="W51" s="12"/>
      <c r="X51" s="12" t="s">
        <v>61</v>
      </c>
      <c r="Y51" s="12" t="s">
        <v>50</v>
      </c>
      <c r="Z51" s="14">
        <v>4368</v>
      </c>
      <c r="AA51" s="12" t="s">
        <v>54</v>
      </c>
      <c r="AB51" s="14">
        <v>288767</v>
      </c>
      <c r="AC51" s="16" t="s">
        <v>59</v>
      </c>
    </row>
    <row r="52" spans="1:29" ht="108.75" thickBot="1" x14ac:dyDescent="0.3">
      <c r="A52" s="12">
        <v>9732</v>
      </c>
      <c r="B52" s="13">
        <v>44980</v>
      </c>
      <c r="C52" s="12"/>
      <c r="D52" s="12" t="s">
        <v>83</v>
      </c>
      <c r="E52" s="12" t="s">
        <v>50</v>
      </c>
      <c r="F52" s="14">
        <v>3950</v>
      </c>
      <c r="G52" s="12" t="s">
        <v>54</v>
      </c>
      <c r="H52" s="14">
        <v>295793</v>
      </c>
      <c r="I52" s="16" t="s">
        <v>59</v>
      </c>
      <c r="K52" s="11" t="s">
        <v>45</v>
      </c>
      <c r="L52" s="11" t="s">
        <v>46</v>
      </c>
      <c r="M52" s="11" t="s">
        <v>47</v>
      </c>
      <c r="N52" s="11" t="s">
        <v>48</v>
      </c>
      <c r="O52" s="11" t="s">
        <v>49</v>
      </c>
      <c r="P52" s="11" t="s">
        <v>50</v>
      </c>
      <c r="Q52" s="11" t="s">
        <v>51</v>
      </c>
      <c r="R52" s="11" t="s">
        <v>52</v>
      </c>
      <c r="S52" s="15" t="s">
        <v>53</v>
      </c>
      <c r="U52" s="12">
        <v>9206</v>
      </c>
      <c r="V52" s="13">
        <v>44957</v>
      </c>
      <c r="W52" s="12"/>
      <c r="X52" s="12" t="s">
        <v>58</v>
      </c>
      <c r="Y52" s="12" t="s">
        <v>50</v>
      </c>
      <c r="Z52" s="14">
        <v>3080</v>
      </c>
      <c r="AA52" s="12" t="s">
        <v>54</v>
      </c>
      <c r="AB52" s="14">
        <v>291847</v>
      </c>
      <c r="AC52" s="16" t="s">
        <v>59</v>
      </c>
    </row>
    <row r="53" spans="1:29" ht="15.75" thickBot="1" x14ac:dyDescent="0.3">
      <c r="A53" s="59" t="s">
        <v>33</v>
      </c>
      <c r="B53" s="60"/>
      <c r="C53" s="60"/>
      <c r="D53" s="60"/>
      <c r="E53" s="61"/>
      <c r="F53" s="12">
        <v>20453</v>
      </c>
      <c r="G53" s="12">
        <v>16507</v>
      </c>
      <c r="I53" s="17"/>
      <c r="K53" s="12" t="s">
        <v>54</v>
      </c>
      <c r="L53" s="13">
        <v>44986</v>
      </c>
      <c r="M53" s="59" t="s">
        <v>55</v>
      </c>
      <c r="N53" s="61"/>
      <c r="O53" s="59" t="s">
        <v>56</v>
      </c>
      <c r="P53" s="60"/>
      <c r="Q53" s="61"/>
      <c r="R53" s="14">
        <v>295793</v>
      </c>
      <c r="S53" s="16" t="s">
        <v>57</v>
      </c>
      <c r="U53" s="59" t="s">
        <v>33</v>
      </c>
      <c r="V53" s="60"/>
      <c r="W53" s="60"/>
      <c r="X53" s="60"/>
      <c r="Y53" s="61"/>
      <c r="Z53" s="12">
        <v>47168</v>
      </c>
      <c r="AC53" s="17"/>
    </row>
    <row r="54" spans="1:29" ht="36.75" thickBot="1" x14ac:dyDescent="0.3">
      <c r="K54" s="12">
        <v>9829</v>
      </c>
      <c r="L54" s="13">
        <v>44986</v>
      </c>
      <c r="M54" s="12"/>
      <c r="N54" s="12" t="s">
        <v>85</v>
      </c>
      <c r="O54" s="12" t="s">
        <v>50</v>
      </c>
      <c r="P54" s="14">
        <v>4104</v>
      </c>
      <c r="Q54" s="12" t="s">
        <v>54</v>
      </c>
      <c r="R54" s="14">
        <v>299897</v>
      </c>
      <c r="S54" s="16" t="s">
        <v>59</v>
      </c>
    </row>
    <row r="55" spans="1:29" ht="43.5" customHeight="1" thickBot="1" x14ac:dyDescent="0.3">
      <c r="A55" s="65" t="s">
        <v>42</v>
      </c>
      <c r="B55" s="65"/>
      <c r="C55" s="65"/>
      <c r="D55" s="65"/>
      <c r="E55" s="65"/>
      <c r="F55" s="65"/>
      <c r="G55" s="65"/>
      <c r="H55" s="65"/>
      <c r="I55" s="65"/>
      <c r="K55" s="12">
        <v>9908</v>
      </c>
      <c r="L55" s="13">
        <v>44991</v>
      </c>
      <c r="M55" s="12"/>
      <c r="N55" s="12" t="s">
        <v>70</v>
      </c>
      <c r="O55" s="12" t="s">
        <v>50</v>
      </c>
      <c r="P55" s="14">
        <v>2380</v>
      </c>
      <c r="Q55" s="12" t="s">
        <v>54</v>
      </c>
      <c r="R55" s="14">
        <v>302277</v>
      </c>
      <c r="S55" s="16" t="s">
        <v>59</v>
      </c>
      <c r="U55" s="65" t="s">
        <v>42</v>
      </c>
      <c r="V55" s="65"/>
      <c r="W55" s="65"/>
      <c r="X55" s="65"/>
      <c r="Y55" s="65"/>
      <c r="Z55" s="65"/>
      <c r="AA55" s="65"/>
      <c r="AB55" s="65"/>
      <c r="AC55" s="65"/>
    </row>
    <row r="56" spans="1:29" ht="30" customHeight="1" thickBot="1" x14ac:dyDescent="0.3">
      <c r="A56" s="67" t="s">
        <v>43</v>
      </c>
      <c r="B56" s="67"/>
      <c r="C56" s="67"/>
      <c r="D56" s="67"/>
      <c r="E56" s="67"/>
      <c r="F56" s="67"/>
      <c r="G56" s="67"/>
      <c r="H56" s="67"/>
      <c r="I56" s="67"/>
      <c r="K56" s="12">
        <v>9966</v>
      </c>
      <c r="L56" s="13">
        <v>44994</v>
      </c>
      <c r="M56" s="12"/>
      <c r="N56" s="12" t="s">
        <v>85</v>
      </c>
      <c r="O56" s="12" t="s">
        <v>50</v>
      </c>
      <c r="P56" s="14">
        <v>1690</v>
      </c>
      <c r="Q56" s="12" t="s">
        <v>54</v>
      </c>
      <c r="R56" s="14">
        <v>303967</v>
      </c>
      <c r="S56" s="16" t="s">
        <v>59</v>
      </c>
      <c r="U56" s="67" t="s">
        <v>43</v>
      </c>
      <c r="V56" s="67"/>
      <c r="W56" s="67"/>
      <c r="X56" s="67"/>
      <c r="Y56" s="67"/>
      <c r="Z56" s="67"/>
      <c r="AA56" s="67"/>
      <c r="AB56" s="67"/>
      <c r="AC56" s="67"/>
    </row>
    <row r="57" spans="1:29" ht="26.25" customHeight="1" thickBot="1" x14ac:dyDescent="0.3">
      <c r="A57" s="66" t="s">
        <v>90</v>
      </c>
      <c r="B57" s="66"/>
      <c r="C57" s="66"/>
      <c r="D57" s="66"/>
      <c r="E57" s="66"/>
      <c r="F57" s="66"/>
      <c r="G57" s="66"/>
      <c r="H57" s="66"/>
      <c r="I57" s="66"/>
      <c r="K57" s="12">
        <v>10060</v>
      </c>
      <c r="L57" s="13">
        <v>45000</v>
      </c>
      <c r="M57" s="12"/>
      <c r="N57" s="12" t="s">
        <v>61</v>
      </c>
      <c r="O57" s="12" t="s">
        <v>50</v>
      </c>
      <c r="P57" s="14">
        <v>4840</v>
      </c>
      <c r="Q57" s="12" t="s">
        <v>54</v>
      </c>
      <c r="R57" s="14">
        <v>308807</v>
      </c>
      <c r="S57" s="16" t="s">
        <v>59</v>
      </c>
      <c r="U57" s="66" t="s">
        <v>86</v>
      </c>
      <c r="V57" s="66"/>
      <c r="W57" s="66"/>
      <c r="X57" s="66"/>
      <c r="Y57" s="66"/>
      <c r="Z57" s="66"/>
      <c r="AA57" s="66"/>
      <c r="AB57" s="66"/>
      <c r="AC57" s="66"/>
    </row>
    <row r="58" spans="1:29" ht="48.75" customHeight="1" thickBot="1" x14ac:dyDescent="0.3">
      <c r="A58" s="11" t="s">
        <v>45</v>
      </c>
      <c r="B58" s="11" t="s">
        <v>46</v>
      </c>
      <c r="C58" s="11" t="s">
        <v>47</v>
      </c>
      <c r="D58" s="11" t="s">
        <v>48</v>
      </c>
      <c r="E58" s="11" t="s">
        <v>49</v>
      </c>
      <c r="F58" s="11" t="s">
        <v>50</v>
      </c>
      <c r="G58" s="11" t="s">
        <v>51</v>
      </c>
      <c r="H58" s="11" t="s">
        <v>52</v>
      </c>
      <c r="I58" s="15" t="s">
        <v>53</v>
      </c>
      <c r="K58" s="12">
        <v>10150</v>
      </c>
      <c r="L58" s="13">
        <v>45007</v>
      </c>
      <c r="M58" s="12"/>
      <c r="N58" s="12" t="s">
        <v>61</v>
      </c>
      <c r="O58" s="12" t="s">
        <v>50</v>
      </c>
      <c r="P58" s="14">
        <v>2815</v>
      </c>
      <c r="Q58" s="12" t="s">
        <v>54</v>
      </c>
      <c r="R58" s="14">
        <v>311622</v>
      </c>
      <c r="S58" s="16" t="s">
        <v>59</v>
      </c>
      <c r="U58" s="11" t="s">
        <v>45</v>
      </c>
      <c r="V58" s="11" t="s">
        <v>46</v>
      </c>
      <c r="W58" s="11" t="s">
        <v>47</v>
      </c>
      <c r="X58" s="11" t="s">
        <v>48</v>
      </c>
      <c r="Y58" s="11" t="s">
        <v>49</v>
      </c>
      <c r="Z58" s="11" t="s">
        <v>50</v>
      </c>
      <c r="AA58" s="11" t="s">
        <v>51</v>
      </c>
      <c r="AB58" s="11" t="s">
        <v>52</v>
      </c>
      <c r="AC58" s="15" t="s">
        <v>53</v>
      </c>
    </row>
    <row r="59" spans="1:29" ht="36.75" thickBot="1" x14ac:dyDescent="0.3">
      <c r="A59" s="12" t="s">
        <v>54</v>
      </c>
      <c r="B59" s="13">
        <v>45047</v>
      </c>
      <c r="C59" s="59" t="s">
        <v>55</v>
      </c>
      <c r="D59" s="61"/>
      <c r="E59" s="59" t="s">
        <v>56</v>
      </c>
      <c r="F59" s="60"/>
      <c r="G59" s="61"/>
      <c r="H59" s="14">
        <v>287822</v>
      </c>
      <c r="I59" s="16" t="s">
        <v>57</v>
      </c>
      <c r="K59" s="12">
        <v>10204</v>
      </c>
      <c r="L59" s="13">
        <v>45010</v>
      </c>
      <c r="M59" s="12"/>
      <c r="N59" s="12" t="s">
        <v>62</v>
      </c>
      <c r="O59" s="12" t="s">
        <v>51</v>
      </c>
      <c r="P59" s="12" t="s">
        <v>54</v>
      </c>
      <c r="Q59" s="14">
        <v>2475</v>
      </c>
      <c r="R59" s="14">
        <v>309147</v>
      </c>
      <c r="S59" s="16" t="s">
        <v>59</v>
      </c>
      <c r="U59" s="12" t="s">
        <v>54</v>
      </c>
      <c r="V59" s="13">
        <v>45017</v>
      </c>
      <c r="W59" s="59" t="s">
        <v>55</v>
      </c>
      <c r="X59" s="61"/>
      <c r="Y59" s="59" t="s">
        <v>56</v>
      </c>
      <c r="Z59" s="60"/>
      <c r="AA59" s="61"/>
      <c r="AB59" s="14">
        <v>312468</v>
      </c>
      <c r="AC59" s="16" t="s">
        <v>57</v>
      </c>
    </row>
    <row r="60" spans="1:29" ht="48.75" thickBot="1" x14ac:dyDescent="0.3">
      <c r="A60" s="12">
        <v>10842</v>
      </c>
      <c r="B60" s="13">
        <v>45047</v>
      </c>
      <c r="C60" s="12"/>
      <c r="D60" s="12" t="s">
        <v>62</v>
      </c>
      <c r="E60" s="12" t="s">
        <v>51</v>
      </c>
      <c r="F60" s="12" t="s">
        <v>54</v>
      </c>
      <c r="G60" s="14">
        <v>13582</v>
      </c>
      <c r="H60" s="14">
        <v>274240</v>
      </c>
      <c r="I60" s="16" t="s">
        <v>59</v>
      </c>
      <c r="K60" s="12">
        <v>10262</v>
      </c>
      <c r="L60" s="13">
        <v>45013</v>
      </c>
      <c r="M60" s="12"/>
      <c r="N60" s="12" t="s">
        <v>58</v>
      </c>
      <c r="O60" s="12" t="s">
        <v>50</v>
      </c>
      <c r="P60" s="14">
        <v>3321</v>
      </c>
      <c r="Q60" s="12" t="s">
        <v>54</v>
      </c>
      <c r="R60" s="14">
        <v>312468</v>
      </c>
      <c r="S60" s="16" t="s">
        <v>59</v>
      </c>
      <c r="U60" s="12">
        <v>10366</v>
      </c>
      <c r="V60" s="13">
        <v>45019</v>
      </c>
      <c r="W60" s="12"/>
      <c r="X60" s="12" t="s">
        <v>58</v>
      </c>
      <c r="Y60" s="12" t="s">
        <v>51</v>
      </c>
      <c r="Z60" s="12" t="s">
        <v>54</v>
      </c>
      <c r="AA60" s="14">
        <v>12425</v>
      </c>
      <c r="AB60" s="14">
        <v>300043</v>
      </c>
      <c r="AC60" s="16" t="s">
        <v>59</v>
      </c>
    </row>
    <row r="61" spans="1:29" ht="48.75" thickBot="1" x14ac:dyDescent="0.3">
      <c r="A61" s="12">
        <v>10863</v>
      </c>
      <c r="B61" s="13">
        <v>45048</v>
      </c>
      <c r="C61" s="12"/>
      <c r="D61" s="12" t="s">
        <v>61</v>
      </c>
      <c r="E61" s="12" t="s">
        <v>50</v>
      </c>
      <c r="F61" s="14">
        <v>1058</v>
      </c>
      <c r="G61" s="12" t="s">
        <v>54</v>
      </c>
      <c r="H61" s="14">
        <v>275298</v>
      </c>
      <c r="I61" s="16" t="s">
        <v>59</v>
      </c>
      <c r="K61" s="59" t="s">
        <v>33</v>
      </c>
      <c r="L61" s="60"/>
      <c r="M61" s="60"/>
      <c r="N61" s="60"/>
      <c r="O61" s="61"/>
      <c r="P61" s="12">
        <v>19150</v>
      </c>
      <c r="Q61" s="12">
        <v>2475</v>
      </c>
      <c r="S61" s="17"/>
      <c r="U61" s="12">
        <v>10398</v>
      </c>
      <c r="V61" s="13">
        <v>45020</v>
      </c>
      <c r="W61" s="12"/>
      <c r="X61" s="12" t="s">
        <v>87</v>
      </c>
      <c r="Y61" s="12" t="s">
        <v>50</v>
      </c>
      <c r="Z61" s="12">
        <v>300</v>
      </c>
      <c r="AA61" s="12" t="s">
        <v>54</v>
      </c>
      <c r="AB61" s="14">
        <v>300343</v>
      </c>
      <c r="AC61" s="16" t="s">
        <v>59</v>
      </c>
    </row>
    <row r="62" spans="1:29" ht="36.75" thickBot="1" x14ac:dyDescent="0.3">
      <c r="A62" s="12">
        <v>10885</v>
      </c>
      <c r="B62" s="13">
        <v>45049</v>
      </c>
      <c r="C62" s="12"/>
      <c r="D62" s="12" t="s">
        <v>87</v>
      </c>
      <c r="E62" s="12" t="s">
        <v>50</v>
      </c>
      <c r="F62" s="12">
        <v>200</v>
      </c>
      <c r="G62" s="12" t="s">
        <v>54</v>
      </c>
      <c r="H62" s="14">
        <v>275498</v>
      </c>
      <c r="I62" s="16" t="s">
        <v>59</v>
      </c>
      <c r="U62" s="12">
        <v>10458</v>
      </c>
      <c r="V62" s="13">
        <v>45024</v>
      </c>
      <c r="W62" s="12"/>
      <c r="X62" s="12" t="s">
        <v>62</v>
      </c>
      <c r="Y62" s="12" t="s">
        <v>51</v>
      </c>
      <c r="Z62" s="12" t="s">
        <v>54</v>
      </c>
      <c r="AA62" s="14">
        <v>19810</v>
      </c>
      <c r="AB62" s="14">
        <v>280533</v>
      </c>
      <c r="AC62" s="16" t="s">
        <v>59</v>
      </c>
    </row>
    <row r="63" spans="1:29" ht="48" customHeight="1" thickBot="1" x14ac:dyDescent="0.3">
      <c r="A63" s="12">
        <v>11001</v>
      </c>
      <c r="B63" s="13">
        <v>45056</v>
      </c>
      <c r="C63" s="12"/>
      <c r="D63" s="12" t="s">
        <v>58</v>
      </c>
      <c r="E63" s="12" t="s">
        <v>50</v>
      </c>
      <c r="F63" s="14">
        <v>2000</v>
      </c>
      <c r="G63" s="12" t="s">
        <v>54</v>
      </c>
      <c r="H63" s="14">
        <v>277498</v>
      </c>
      <c r="I63" s="16" t="s">
        <v>59</v>
      </c>
      <c r="K63" s="65" t="s">
        <v>42</v>
      </c>
      <c r="L63" s="65"/>
      <c r="M63" s="65"/>
      <c r="N63" s="65"/>
      <c r="O63" s="65"/>
      <c r="P63" s="65"/>
      <c r="Q63" s="65"/>
      <c r="R63" s="65"/>
      <c r="S63" s="65"/>
      <c r="U63" s="12">
        <v>10461</v>
      </c>
      <c r="V63" s="13">
        <v>45024</v>
      </c>
      <c r="W63" s="12"/>
      <c r="X63" s="12" t="s">
        <v>61</v>
      </c>
      <c r="Y63" s="12" t="s">
        <v>50</v>
      </c>
      <c r="Z63" s="14">
        <v>2100</v>
      </c>
      <c r="AA63" s="12" t="s">
        <v>54</v>
      </c>
      <c r="AB63" s="14">
        <v>282633</v>
      </c>
      <c r="AC63" s="16" t="s">
        <v>59</v>
      </c>
    </row>
    <row r="64" spans="1:29" ht="33.75" customHeight="1" thickBot="1" x14ac:dyDescent="0.3">
      <c r="A64" s="12">
        <v>11147</v>
      </c>
      <c r="B64" s="13">
        <v>45064</v>
      </c>
      <c r="C64" s="12"/>
      <c r="D64" s="12" t="s">
        <v>87</v>
      </c>
      <c r="E64" s="12" t="s">
        <v>50</v>
      </c>
      <c r="F64" s="12">
        <v>200</v>
      </c>
      <c r="G64" s="12" t="s">
        <v>54</v>
      </c>
      <c r="H64" s="14">
        <v>277698</v>
      </c>
      <c r="I64" s="16" t="s">
        <v>59</v>
      </c>
      <c r="K64" s="67" t="s">
        <v>43</v>
      </c>
      <c r="L64" s="67"/>
      <c r="M64" s="67"/>
      <c r="N64" s="67"/>
      <c r="O64" s="67"/>
      <c r="P64" s="67"/>
      <c r="Q64" s="67"/>
      <c r="R64" s="67"/>
      <c r="S64" s="67"/>
      <c r="U64" s="12">
        <v>10585</v>
      </c>
      <c r="V64" s="13">
        <v>45031</v>
      </c>
      <c r="W64" s="12"/>
      <c r="X64" s="12" t="s">
        <v>61</v>
      </c>
      <c r="Y64" s="12" t="s">
        <v>50</v>
      </c>
      <c r="Z64" s="14">
        <v>6520</v>
      </c>
      <c r="AA64" s="12" t="s">
        <v>54</v>
      </c>
      <c r="AB64" s="14">
        <v>289153</v>
      </c>
      <c r="AC64" s="16" t="s">
        <v>59</v>
      </c>
    </row>
    <row r="65" spans="1:29" ht="30.75" customHeight="1" thickBot="1" x14ac:dyDescent="0.3">
      <c r="A65" s="12">
        <v>11250</v>
      </c>
      <c r="B65" s="13">
        <v>45070</v>
      </c>
      <c r="C65" s="12"/>
      <c r="D65" s="12" t="s">
        <v>91</v>
      </c>
      <c r="E65" s="12" t="s">
        <v>50</v>
      </c>
      <c r="F65" s="14">
        <v>5700</v>
      </c>
      <c r="G65" s="12" t="s">
        <v>54</v>
      </c>
      <c r="H65" s="14">
        <v>283398</v>
      </c>
      <c r="I65" s="16" t="s">
        <v>59</v>
      </c>
      <c r="K65" s="66" t="s">
        <v>92</v>
      </c>
      <c r="L65" s="66"/>
      <c r="M65" s="66"/>
      <c r="N65" s="66"/>
      <c r="O65" s="66"/>
      <c r="P65" s="66"/>
      <c r="Q65" s="66"/>
      <c r="R65" s="66"/>
      <c r="S65" s="66"/>
      <c r="U65" s="12">
        <v>10606</v>
      </c>
      <c r="V65" s="13">
        <v>45032</v>
      </c>
      <c r="W65" s="12"/>
      <c r="X65" s="12" t="s">
        <v>62</v>
      </c>
      <c r="Y65" s="12" t="s">
        <v>51</v>
      </c>
      <c r="Z65" s="12" t="s">
        <v>54</v>
      </c>
      <c r="AA65" s="14">
        <v>1454</v>
      </c>
      <c r="AB65" s="14">
        <v>287699</v>
      </c>
      <c r="AC65" s="16" t="s">
        <v>59</v>
      </c>
    </row>
    <row r="66" spans="1:29" ht="48.75" thickBot="1" x14ac:dyDescent="0.3">
      <c r="A66" s="59" t="s">
        <v>33</v>
      </c>
      <c r="B66" s="60"/>
      <c r="C66" s="60"/>
      <c r="D66" s="60"/>
      <c r="E66" s="61"/>
      <c r="F66" s="12">
        <v>9158</v>
      </c>
      <c r="G66" s="12">
        <v>13582</v>
      </c>
      <c r="I66" s="17"/>
      <c r="K66" s="11" t="s">
        <v>45</v>
      </c>
      <c r="L66" s="11" t="s">
        <v>46</v>
      </c>
      <c r="M66" s="11" t="s">
        <v>47</v>
      </c>
      <c r="N66" s="11" t="s">
        <v>48</v>
      </c>
      <c r="O66" s="11" t="s">
        <v>49</v>
      </c>
      <c r="P66" s="11" t="s">
        <v>50</v>
      </c>
      <c r="Q66" s="11" t="s">
        <v>51</v>
      </c>
      <c r="R66" s="11" t="s">
        <v>52</v>
      </c>
      <c r="S66" s="15" t="s">
        <v>53</v>
      </c>
      <c r="U66" s="12">
        <v>10659</v>
      </c>
      <c r="V66" s="13">
        <v>45034</v>
      </c>
      <c r="W66" s="12"/>
      <c r="X66" s="12" t="s">
        <v>88</v>
      </c>
      <c r="Y66" s="12" t="s">
        <v>50</v>
      </c>
      <c r="Z66" s="14">
        <v>16800</v>
      </c>
      <c r="AA66" s="12" t="s">
        <v>54</v>
      </c>
      <c r="AB66" s="14">
        <v>304499</v>
      </c>
      <c r="AC66" s="16" t="s">
        <v>59</v>
      </c>
    </row>
    <row r="67" spans="1:29" ht="36.75" thickBot="1" x14ac:dyDescent="0.3">
      <c r="K67" s="12" t="s">
        <v>54</v>
      </c>
      <c r="L67" s="13">
        <v>45078</v>
      </c>
      <c r="M67" s="59" t="s">
        <v>55</v>
      </c>
      <c r="N67" s="61"/>
      <c r="O67" s="59" t="s">
        <v>56</v>
      </c>
      <c r="P67" s="60"/>
      <c r="Q67" s="61"/>
      <c r="R67" s="14">
        <v>283398</v>
      </c>
      <c r="S67" s="16" t="s">
        <v>57</v>
      </c>
      <c r="U67" s="12">
        <v>10805</v>
      </c>
      <c r="V67" s="13">
        <v>45045</v>
      </c>
      <c r="W67" s="12"/>
      <c r="X67" s="12" t="s">
        <v>62</v>
      </c>
      <c r="Y67" s="12" t="s">
        <v>51</v>
      </c>
      <c r="Z67" s="12" t="s">
        <v>54</v>
      </c>
      <c r="AA67" s="14">
        <v>1476</v>
      </c>
      <c r="AB67" s="14">
        <v>303023</v>
      </c>
      <c r="AC67" s="16" t="s">
        <v>59</v>
      </c>
    </row>
    <row r="68" spans="1:29" ht="45.75" customHeight="1" thickBot="1" x14ac:dyDescent="0.3">
      <c r="A68" s="65" t="s">
        <v>42</v>
      </c>
      <c r="B68" s="65"/>
      <c r="C68" s="65"/>
      <c r="D68" s="65"/>
      <c r="E68" s="65"/>
      <c r="F68" s="65"/>
      <c r="G68" s="65"/>
      <c r="H68" s="65"/>
      <c r="I68" s="65"/>
      <c r="K68" s="12">
        <v>11433</v>
      </c>
      <c r="L68" s="13">
        <v>45081</v>
      </c>
      <c r="M68" s="12"/>
      <c r="N68" s="12" t="s">
        <v>58</v>
      </c>
      <c r="O68" s="12" t="s">
        <v>50</v>
      </c>
      <c r="P68" s="14">
        <v>2000</v>
      </c>
      <c r="Q68" s="12" t="s">
        <v>54</v>
      </c>
      <c r="R68" s="14">
        <v>285398</v>
      </c>
      <c r="S68" s="16" t="s">
        <v>59</v>
      </c>
      <c r="U68" s="12">
        <v>10806</v>
      </c>
      <c r="V68" s="13">
        <v>45045</v>
      </c>
      <c r="W68" s="12"/>
      <c r="X68" s="12" t="s">
        <v>89</v>
      </c>
      <c r="Y68" s="12" t="s">
        <v>51</v>
      </c>
      <c r="Z68" s="12" t="s">
        <v>54</v>
      </c>
      <c r="AA68" s="14">
        <v>15201</v>
      </c>
      <c r="AB68" s="14">
        <v>287822</v>
      </c>
      <c r="AC68" s="16" t="s">
        <v>59</v>
      </c>
    </row>
    <row r="69" spans="1:29" ht="31.5" customHeight="1" thickBot="1" x14ac:dyDescent="0.3">
      <c r="A69" s="67" t="s">
        <v>43</v>
      </c>
      <c r="B69" s="67"/>
      <c r="C69" s="67"/>
      <c r="D69" s="67"/>
      <c r="E69" s="67"/>
      <c r="F69" s="67"/>
      <c r="G69" s="67"/>
      <c r="H69" s="67"/>
      <c r="I69" s="67"/>
      <c r="K69" s="12">
        <v>11437</v>
      </c>
      <c r="L69" s="13">
        <v>45081</v>
      </c>
      <c r="M69" s="12"/>
      <c r="N69" s="12" t="s">
        <v>62</v>
      </c>
      <c r="O69" s="12" t="s">
        <v>51</v>
      </c>
      <c r="P69" s="12" t="s">
        <v>54</v>
      </c>
      <c r="Q69" s="14">
        <v>1111</v>
      </c>
      <c r="R69" s="14">
        <v>284287</v>
      </c>
      <c r="S69" s="16" t="s">
        <v>59</v>
      </c>
      <c r="U69" s="59" t="s">
        <v>33</v>
      </c>
      <c r="V69" s="60"/>
      <c r="W69" s="60"/>
      <c r="X69" s="60"/>
      <c r="Y69" s="61"/>
      <c r="Z69" s="12">
        <v>25720</v>
      </c>
      <c r="AA69" s="12">
        <v>50366</v>
      </c>
      <c r="AC69" s="17"/>
    </row>
    <row r="70" spans="1:29" ht="35.25" customHeight="1" thickBot="1" x14ac:dyDescent="0.3">
      <c r="A70" s="66" t="s">
        <v>93</v>
      </c>
      <c r="B70" s="66"/>
      <c r="C70" s="66"/>
      <c r="D70" s="66"/>
      <c r="E70" s="66"/>
      <c r="F70" s="66"/>
      <c r="G70" s="66"/>
      <c r="H70" s="66"/>
      <c r="I70" s="66"/>
      <c r="K70" s="12">
        <v>11462</v>
      </c>
      <c r="L70" s="13">
        <v>45082</v>
      </c>
      <c r="M70" s="12"/>
      <c r="N70" s="12" t="s">
        <v>61</v>
      </c>
      <c r="O70" s="12" t="s">
        <v>50</v>
      </c>
      <c r="P70" s="14">
        <v>3669</v>
      </c>
      <c r="Q70" s="12" t="s">
        <v>54</v>
      </c>
      <c r="R70" s="14">
        <v>287956</v>
      </c>
      <c r="S70" s="16" t="s">
        <v>59</v>
      </c>
    </row>
    <row r="71" spans="1:29" ht="36.75" thickBot="1" x14ac:dyDescent="0.3">
      <c r="A71" s="11" t="s">
        <v>45</v>
      </c>
      <c r="B71" s="11" t="s">
        <v>46</v>
      </c>
      <c r="C71" s="11" t="s">
        <v>47</v>
      </c>
      <c r="D71" s="11" t="s">
        <v>48</v>
      </c>
      <c r="E71" s="11" t="s">
        <v>49</v>
      </c>
      <c r="F71" s="11" t="s">
        <v>50</v>
      </c>
      <c r="G71" s="11" t="s">
        <v>51</v>
      </c>
      <c r="H71" s="11" t="s">
        <v>52</v>
      </c>
      <c r="I71" s="15" t="s">
        <v>53</v>
      </c>
      <c r="K71" s="12">
        <v>11544</v>
      </c>
      <c r="L71" s="13">
        <v>45087</v>
      </c>
      <c r="M71" s="12"/>
      <c r="N71" s="12" t="s">
        <v>61</v>
      </c>
      <c r="O71" s="12" t="s">
        <v>50</v>
      </c>
      <c r="P71" s="14">
        <v>3290</v>
      </c>
      <c r="Q71" s="12" t="s">
        <v>54</v>
      </c>
      <c r="R71" s="14">
        <v>291246</v>
      </c>
      <c r="S71" s="16" t="s">
        <v>59</v>
      </c>
      <c r="U71" s="64" t="s">
        <v>42</v>
      </c>
      <c r="V71" s="64"/>
      <c r="W71" s="64"/>
      <c r="X71" s="64"/>
      <c r="Y71" s="64"/>
      <c r="Z71" s="64"/>
      <c r="AA71" s="64"/>
      <c r="AB71" s="64"/>
      <c r="AC71" s="64"/>
    </row>
    <row r="72" spans="1:29" ht="36.75" thickBot="1" x14ac:dyDescent="0.3">
      <c r="A72" s="12" t="s">
        <v>54</v>
      </c>
      <c r="B72" s="13">
        <v>45108</v>
      </c>
      <c r="C72" s="59" t="s">
        <v>55</v>
      </c>
      <c r="D72" s="61"/>
      <c r="E72" s="59" t="s">
        <v>56</v>
      </c>
      <c r="F72" s="60"/>
      <c r="G72" s="61"/>
      <c r="H72" s="14">
        <v>306307</v>
      </c>
      <c r="I72" s="16" t="s">
        <v>57</v>
      </c>
      <c r="K72" s="12">
        <v>11676</v>
      </c>
      <c r="L72" s="13">
        <v>45095</v>
      </c>
      <c r="M72" s="12"/>
      <c r="N72" s="12" t="s">
        <v>61</v>
      </c>
      <c r="O72" s="12" t="s">
        <v>50</v>
      </c>
      <c r="P72" s="14">
        <v>1645</v>
      </c>
      <c r="Q72" s="12" t="s">
        <v>54</v>
      </c>
      <c r="R72" s="14">
        <v>292891</v>
      </c>
      <c r="S72" s="16" t="s">
        <v>59</v>
      </c>
      <c r="U72" s="63" t="s">
        <v>43</v>
      </c>
      <c r="V72" s="63"/>
      <c r="W72" s="63"/>
      <c r="X72" s="63"/>
      <c r="Y72" s="63"/>
      <c r="Z72" s="63"/>
      <c r="AA72" s="63"/>
      <c r="AB72" s="63"/>
      <c r="AC72" s="63"/>
    </row>
    <row r="73" spans="1:29" ht="48.75" thickBot="1" x14ac:dyDescent="0.3">
      <c r="A73" s="12">
        <v>11980</v>
      </c>
      <c r="B73" s="13">
        <v>45112</v>
      </c>
      <c r="C73" s="12"/>
      <c r="D73" s="12" t="s">
        <v>61</v>
      </c>
      <c r="E73" s="12" t="s">
        <v>50</v>
      </c>
      <c r="F73" s="12">
        <v>695</v>
      </c>
      <c r="G73" s="12" t="s">
        <v>54</v>
      </c>
      <c r="H73" s="14">
        <v>307002</v>
      </c>
      <c r="I73" s="16" t="s">
        <v>59</v>
      </c>
      <c r="K73" s="12">
        <v>11696</v>
      </c>
      <c r="L73" s="13">
        <v>45096</v>
      </c>
      <c r="M73" s="12"/>
      <c r="N73" s="12" t="s">
        <v>87</v>
      </c>
      <c r="O73" s="12" t="s">
        <v>50</v>
      </c>
      <c r="P73" s="12">
        <v>500</v>
      </c>
      <c r="Q73" s="12" t="s">
        <v>54</v>
      </c>
      <c r="R73" s="14">
        <v>293391</v>
      </c>
      <c r="S73" s="16" t="s">
        <v>59</v>
      </c>
      <c r="U73" s="62" t="s">
        <v>94</v>
      </c>
      <c r="V73" s="62"/>
      <c r="W73" s="62"/>
      <c r="X73" s="62"/>
      <c r="Y73" s="62"/>
      <c r="Z73" s="62"/>
      <c r="AA73" s="62"/>
      <c r="AB73" s="62"/>
      <c r="AC73" s="62"/>
    </row>
    <row r="74" spans="1:29" ht="48.75" thickBot="1" x14ac:dyDescent="0.3">
      <c r="A74" s="12">
        <v>12036</v>
      </c>
      <c r="B74" s="13">
        <v>45115</v>
      </c>
      <c r="C74" s="12"/>
      <c r="D74" s="12" t="s">
        <v>61</v>
      </c>
      <c r="E74" s="12" t="s">
        <v>50</v>
      </c>
      <c r="F74" s="14">
        <v>2930</v>
      </c>
      <c r="G74" s="12" t="s">
        <v>54</v>
      </c>
      <c r="H74" s="14">
        <v>309932</v>
      </c>
      <c r="I74" s="16" t="s">
        <v>59</v>
      </c>
      <c r="K74" s="12">
        <v>11746</v>
      </c>
      <c r="L74" s="13">
        <v>45098</v>
      </c>
      <c r="M74" s="12"/>
      <c r="N74" s="12" t="s">
        <v>62</v>
      </c>
      <c r="O74" s="12" t="s">
        <v>51</v>
      </c>
      <c r="P74" s="12" t="s">
        <v>54</v>
      </c>
      <c r="Q74" s="14">
        <v>1890</v>
      </c>
      <c r="R74" s="14">
        <v>291501</v>
      </c>
      <c r="S74" s="16" t="s">
        <v>59</v>
      </c>
      <c r="U74" s="11" t="s">
        <v>45</v>
      </c>
      <c r="V74" s="11" t="s">
        <v>46</v>
      </c>
      <c r="W74" s="11" t="s">
        <v>47</v>
      </c>
      <c r="X74" s="11" t="s">
        <v>48</v>
      </c>
      <c r="Y74" s="11" t="s">
        <v>49</v>
      </c>
      <c r="Z74" s="11" t="s">
        <v>50</v>
      </c>
      <c r="AA74" s="11" t="s">
        <v>51</v>
      </c>
      <c r="AB74" s="11" t="s">
        <v>52</v>
      </c>
      <c r="AC74" s="15" t="s">
        <v>53</v>
      </c>
    </row>
    <row r="75" spans="1:29" ht="48.75" thickBot="1" x14ac:dyDescent="0.3">
      <c r="A75" s="12">
        <v>12226</v>
      </c>
      <c r="B75" s="13">
        <v>45123</v>
      </c>
      <c r="C75" s="12"/>
      <c r="D75" s="12" t="s">
        <v>61</v>
      </c>
      <c r="E75" s="12" t="s">
        <v>50</v>
      </c>
      <c r="F75" s="14">
        <v>3733</v>
      </c>
      <c r="G75" s="12" t="s">
        <v>54</v>
      </c>
      <c r="H75" s="14">
        <v>313665</v>
      </c>
      <c r="I75" s="16" t="s">
        <v>59</v>
      </c>
      <c r="K75" s="12">
        <v>11891</v>
      </c>
      <c r="L75" s="13">
        <v>45104</v>
      </c>
      <c r="M75" s="12"/>
      <c r="N75" s="12" t="s">
        <v>58</v>
      </c>
      <c r="O75" s="12" t="s">
        <v>50</v>
      </c>
      <c r="P75" s="14">
        <v>14806</v>
      </c>
      <c r="Q75" s="12" t="s">
        <v>54</v>
      </c>
      <c r="R75" s="14">
        <v>306307</v>
      </c>
      <c r="S75" s="16" t="s">
        <v>59</v>
      </c>
      <c r="U75" s="12" t="s">
        <v>54</v>
      </c>
      <c r="V75" s="13">
        <v>45139</v>
      </c>
      <c r="W75" s="59" t="s">
        <v>55</v>
      </c>
      <c r="X75" s="61"/>
      <c r="Y75" s="59" t="s">
        <v>56</v>
      </c>
      <c r="Z75" s="60"/>
      <c r="AA75" s="61"/>
      <c r="AB75" s="14">
        <v>335891</v>
      </c>
      <c r="AC75" s="16" t="s">
        <v>57</v>
      </c>
    </row>
    <row r="76" spans="1:29" ht="72.75" thickBot="1" x14ac:dyDescent="0.3">
      <c r="A76" s="12">
        <v>12347</v>
      </c>
      <c r="B76" s="13">
        <v>45127</v>
      </c>
      <c r="C76" s="12"/>
      <c r="D76" s="12" t="s">
        <v>58</v>
      </c>
      <c r="E76" s="12" t="s">
        <v>50</v>
      </c>
      <c r="F76" s="14">
        <v>21145</v>
      </c>
      <c r="G76" s="12" t="s">
        <v>54</v>
      </c>
      <c r="H76" s="14">
        <v>334810</v>
      </c>
      <c r="I76" s="16" t="s">
        <v>59</v>
      </c>
      <c r="K76" s="59" t="s">
        <v>33</v>
      </c>
      <c r="L76" s="60"/>
      <c r="M76" s="60"/>
      <c r="N76" s="60"/>
      <c r="O76" s="61"/>
      <c r="P76" s="12">
        <v>25910</v>
      </c>
      <c r="Q76" s="12">
        <v>3001</v>
      </c>
      <c r="S76" s="17"/>
      <c r="U76" s="12">
        <v>12652</v>
      </c>
      <c r="V76" s="13">
        <v>45143</v>
      </c>
      <c r="W76" s="12"/>
      <c r="X76" s="12" t="s">
        <v>95</v>
      </c>
      <c r="Y76" s="12" t="s">
        <v>50</v>
      </c>
      <c r="Z76" s="12">
        <v>350</v>
      </c>
      <c r="AA76" s="12" t="s">
        <v>54</v>
      </c>
      <c r="AB76" s="14">
        <v>336241</v>
      </c>
      <c r="AC76" s="16" t="s">
        <v>59</v>
      </c>
    </row>
    <row r="77" spans="1:29" ht="48.75" thickBot="1" x14ac:dyDescent="0.3">
      <c r="A77" s="12">
        <v>12348</v>
      </c>
      <c r="B77" s="13">
        <v>45127</v>
      </c>
      <c r="C77" s="12"/>
      <c r="D77" s="12" t="s">
        <v>58</v>
      </c>
      <c r="E77" s="12" t="s">
        <v>50</v>
      </c>
      <c r="F77" s="14">
        <v>14375</v>
      </c>
      <c r="G77" s="12" t="s">
        <v>54</v>
      </c>
      <c r="H77" s="14">
        <v>349185</v>
      </c>
      <c r="I77" s="16" t="s">
        <v>59</v>
      </c>
      <c r="U77" s="12">
        <v>12681</v>
      </c>
      <c r="V77" s="13">
        <v>45144</v>
      </c>
      <c r="W77" s="12"/>
      <c r="X77" s="12" t="s">
        <v>58</v>
      </c>
      <c r="Y77" s="12" t="s">
        <v>50</v>
      </c>
      <c r="Z77" s="14">
        <v>4440</v>
      </c>
      <c r="AA77" s="12" t="s">
        <v>54</v>
      </c>
      <c r="AB77" s="14">
        <v>340681</v>
      </c>
      <c r="AC77" s="16" t="s">
        <v>59</v>
      </c>
    </row>
    <row r="78" spans="1:29" ht="48.75" thickBot="1" x14ac:dyDescent="0.3">
      <c r="A78" s="12">
        <v>12392</v>
      </c>
      <c r="B78" s="13">
        <v>45130</v>
      </c>
      <c r="C78" s="12"/>
      <c r="D78" s="12" t="s">
        <v>62</v>
      </c>
      <c r="E78" s="12" t="s">
        <v>51</v>
      </c>
      <c r="F78" s="12" t="s">
        <v>54</v>
      </c>
      <c r="G78" s="14">
        <v>23077</v>
      </c>
      <c r="H78" s="14">
        <v>326108</v>
      </c>
      <c r="I78" s="16" t="s">
        <v>59</v>
      </c>
      <c r="U78" s="12">
        <v>12720</v>
      </c>
      <c r="V78" s="13">
        <v>45146</v>
      </c>
      <c r="W78" s="12"/>
      <c r="X78" s="12" t="s">
        <v>58</v>
      </c>
      <c r="Y78" s="12" t="s">
        <v>50</v>
      </c>
      <c r="Z78" s="14">
        <v>11475</v>
      </c>
      <c r="AA78" s="12" t="s">
        <v>54</v>
      </c>
      <c r="AB78" s="14">
        <v>352156</v>
      </c>
      <c r="AC78" s="16" t="s">
        <v>59</v>
      </c>
    </row>
    <row r="79" spans="1:29" ht="48.75" thickBot="1" x14ac:dyDescent="0.3">
      <c r="A79" s="12">
        <v>12396</v>
      </c>
      <c r="B79" s="13">
        <v>45130</v>
      </c>
      <c r="C79" s="12"/>
      <c r="D79" s="12" t="s">
        <v>58</v>
      </c>
      <c r="E79" s="12" t="s">
        <v>50</v>
      </c>
      <c r="F79" s="14">
        <v>1960</v>
      </c>
      <c r="G79" s="12" t="s">
        <v>54</v>
      </c>
      <c r="H79" s="14">
        <v>328068</v>
      </c>
      <c r="I79" s="16" t="s">
        <v>59</v>
      </c>
      <c r="U79" s="12">
        <v>12741</v>
      </c>
      <c r="V79" s="13">
        <v>45147</v>
      </c>
      <c r="W79" s="12"/>
      <c r="X79" s="12" t="s">
        <v>61</v>
      </c>
      <c r="Y79" s="12" t="s">
        <v>50</v>
      </c>
      <c r="Z79" s="14">
        <v>4896</v>
      </c>
      <c r="AA79" s="12" t="s">
        <v>54</v>
      </c>
      <c r="AB79" s="14">
        <v>357052</v>
      </c>
      <c r="AC79" s="16" t="s">
        <v>59</v>
      </c>
    </row>
    <row r="80" spans="1:29" ht="48.75" thickBot="1" x14ac:dyDescent="0.3">
      <c r="A80" s="12">
        <v>12442</v>
      </c>
      <c r="B80" s="13">
        <v>45132</v>
      </c>
      <c r="C80" s="12"/>
      <c r="D80" s="12" t="s">
        <v>58</v>
      </c>
      <c r="E80" s="12" t="s">
        <v>50</v>
      </c>
      <c r="F80" s="14">
        <v>10477</v>
      </c>
      <c r="G80" s="12" t="s">
        <v>54</v>
      </c>
      <c r="H80" s="14">
        <v>338545</v>
      </c>
      <c r="I80" s="16" t="s">
        <v>59</v>
      </c>
      <c r="U80" s="12">
        <v>12769</v>
      </c>
      <c r="V80" s="13">
        <v>45148</v>
      </c>
      <c r="W80" s="12"/>
      <c r="X80" s="12" t="s">
        <v>58</v>
      </c>
      <c r="Y80" s="12" t="s">
        <v>50</v>
      </c>
      <c r="Z80" s="14">
        <v>4080</v>
      </c>
      <c r="AA80" s="12" t="s">
        <v>54</v>
      </c>
      <c r="AB80" s="14">
        <v>361132</v>
      </c>
      <c r="AC80" s="16" t="s">
        <v>59</v>
      </c>
    </row>
    <row r="81" spans="1:29" ht="48.75" thickBot="1" x14ac:dyDescent="0.3">
      <c r="A81" s="12">
        <v>12510</v>
      </c>
      <c r="B81" s="13">
        <v>45136</v>
      </c>
      <c r="C81" s="12"/>
      <c r="D81" s="12" t="s">
        <v>62</v>
      </c>
      <c r="E81" s="12" t="s">
        <v>51</v>
      </c>
      <c r="F81" s="12" t="s">
        <v>54</v>
      </c>
      <c r="G81" s="14">
        <v>12642</v>
      </c>
      <c r="H81" s="14">
        <v>325903</v>
      </c>
      <c r="I81" s="16" t="s">
        <v>59</v>
      </c>
      <c r="U81" s="12">
        <v>12880</v>
      </c>
      <c r="V81" s="13">
        <v>45155</v>
      </c>
      <c r="W81" s="12"/>
      <c r="X81" s="12" t="s">
        <v>58</v>
      </c>
      <c r="Y81" s="12" t="s">
        <v>50</v>
      </c>
      <c r="Z81" s="14">
        <v>10746</v>
      </c>
      <c r="AA81" s="12" t="s">
        <v>54</v>
      </c>
      <c r="AB81" s="14">
        <v>371878</v>
      </c>
      <c r="AC81" s="16" t="s">
        <v>59</v>
      </c>
    </row>
    <row r="82" spans="1:29" ht="48.75" thickBot="1" x14ac:dyDescent="0.3">
      <c r="A82" s="12">
        <v>12542</v>
      </c>
      <c r="B82" s="13">
        <v>45137</v>
      </c>
      <c r="C82" s="12"/>
      <c r="D82" s="12" t="s">
        <v>58</v>
      </c>
      <c r="E82" s="12" t="s">
        <v>50</v>
      </c>
      <c r="F82" s="14">
        <v>9988</v>
      </c>
      <c r="G82" s="12" t="s">
        <v>54</v>
      </c>
      <c r="H82" s="14">
        <v>335891</v>
      </c>
      <c r="I82" s="16" t="s">
        <v>59</v>
      </c>
      <c r="U82" s="12">
        <v>12957</v>
      </c>
      <c r="V82" s="13">
        <v>45160</v>
      </c>
      <c r="W82" s="12"/>
      <c r="X82" s="12" t="s">
        <v>58</v>
      </c>
      <c r="Y82" s="12" t="s">
        <v>50</v>
      </c>
      <c r="Z82" s="14">
        <v>19133</v>
      </c>
      <c r="AA82" s="12" t="s">
        <v>54</v>
      </c>
      <c r="AB82" s="14">
        <v>391011</v>
      </c>
      <c r="AC82" s="16" t="s">
        <v>59</v>
      </c>
    </row>
    <row r="83" spans="1:29" ht="48.75" thickBot="1" x14ac:dyDescent="0.3">
      <c r="A83" s="59" t="s">
        <v>33</v>
      </c>
      <c r="B83" s="60"/>
      <c r="C83" s="60"/>
      <c r="D83" s="60"/>
      <c r="E83" s="61"/>
      <c r="F83" s="12">
        <v>65303</v>
      </c>
      <c r="G83" s="12">
        <v>35719</v>
      </c>
      <c r="I83" s="17"/>
      <c r="U83" s="12">
        <v>13040</v>
      </c>
      <c r="V83" s="13">
        <v>45165</v>
      </c>
      <c r="W83" s="12"/>
      <c r="X83" s="12" t="s">
        <v>58</v>
      </c>
      <c r="Y83" s="12" t="s">
        <v>50</v>
      </c>
      <c r="Z83" s="14">
        <v>7131</v>
      </c>
      <c r="AA83" s="12" t="s">
        <v>54</v>
      </c>
      <c r="AB83" s="14">
        <v>398142</v>
      </c>
      <c r="AC83" s="16" t="s">
        <v>59</v>
      </c>
    </row>
    <row r="84" spans="1:29" ht="48.75" thickBot="1" x14ac:dyDescent="0.3">
      <c r="U84" s="12">
        <v>13041</v>
      </c>
      <c r="V84" s="13">
        <v>45165</v>
      </c>
      <c r="W84" s="12"/>
      <c r="X84" s="12" t="s">
        <v>58</v>
      </c>
      <c r="Y84" s="12" t="s">
        <v>50</v>
      </c>
      <c r="Z84" s="14">
        <v>7711</v>
      </c>
      <c r="AA84" s="12" t="s">
        <v>54</v>
      </c>
      <c r="AB84" s="14">
        <v>405853</v>
      </c>
      <c r="AC84" s="16" t="s">
        <v>59</v>
      </c>
    </row>
    <row r="85" spans="1:29" ht="15.75" thickBot="1" x14ac:dyDescent="0.3">
      <c r="U85" s="59" t="s">
        <v>33</v>
      </c>
      <c r="V85" s="60"/>
      <c r="W85" s="60"/>
      <c r="X85" s="60"/>
      <c r="Y85" s="61"/>
      <c r="Z85" s="12">
        <v>69962</v>
      </c>
      <c r="AA85" s="12"/>
      <c r="AC85" s="17"/>
    </row>
  </sheetData>
  <mergeCells count="92">
    <mergeCell ref="W75:X75"/>
    <mergeCell ref="Y75:AA75"/>
    <mergeCell ref="A69:I69"/>
    <mergeCell ref="A68:I68"/>
    <mergeCell ref="U85:Y85"/>
    <mergeCell ref="U73:AC73"/>
    <mergeCell ref="U72:AC72"/>
    <mergeCell ref="U71:AC71"/>
    <mergeCell ref="C72:D72"/>
    <mergeCell ref="E72:G72"/>
    <mergeCell ref="A83:E83"/>
    <mergeCell ref="M67:N67"/>
    <mergeCell ref="O67:Q67"/>
    <mergeCell ref="K76:O76"/>
    <mergeCell ref="A66:E66"/>
    <mergeCell ref="A57:I57"/>
    <mergeCell ref="A70:I70"/>
    <mergeCell ref="A56:I56"/>
    <mergeCell ref="A55:I55"/>
    <mergeCell ref="W59:X59"/>
    <mergeCell ref="K65:S65"/>
    <mergeCell ref="K64:S64"/>
    <mergeCell ref="K63:S63"/>
    <mergeCell ref="C59:D59"/>
    <mergeCell ref="E59:G59"/>
    <mergeCell ref="K61:O61"/>
    <mergeCell ref="Y59:AA59"/>
    <mergeCell ref="U69:Y69"/>
    <mergeCell ref="U57:AC57"/>
    <mergeCell ref="U56:AC56"/>
    <mergeCell ref="U55:AC55"/>
    <mergeCell ref="A41:I41"/>
    <mergeCell ref="A43:I43"/>
    <mergeCell ref="W42:X42"/>
    <mergeCell ref="Y42:AA42"/>
    <mergeCell ref="U53:Y53"/>
    <mergeCell ref="K47:O47"/>
    <mergeCell ref="K49:S49"/>
    <mergeCell ref="C45:D45"/>
    <mergeCell ref="E45:G45"/>
    <mergeCell ref="A53:E53"/>
    <mergeCell ref="A42:I42"/>
    <mergeCell ref="M53:N53"/>
    <mergeCell ref="O53:Q53"/>
    <mergeCell ref="K51:S51"/>
    <mergeCell ref="K50:S50"/>
    <mergeCell ref="U40:AC40"/>
    <mergeCell ref="U39:AC39"/>
    <mergeCell ref="U38:AC38"/>
    <mergeCell ref="M40:N40"/>
    <mergeCell ref="O40:Q40"/>
    <mergeCell ref="K38:S38"/>
    <mergeCell ref="K37:S37"/>
    <mergeCell ref="K36:S36"/>
    <mergeCell ref="W21:X21"/>
    <mergeCell ref="Y21:AA21"/>
    <mergeCell ref="U36:Y36"/>
    <mergeCell ref="K34:O34"/>
    <mergeCell ref="U19:AC19"/>
    <mergeCell ref="U18:AC18"/>
    <mergeCell ref="U17:AC17"/>
    <mergeCell ref="M25:N25"/>
    <mergeCell ref="O25:Q25"/>
    <mergeCell ref="K23:S23"/>
    <mergeCell ref="K22:S22"/>
    <mergeCell ref="K21:S21"/>
    <mergeCell ref="C25:D25"/>
    <mergeCell ref="E25:G25"/>
    <mergeCell ref="A39:E39"/>
    <mergeCell ref="A23:I23"/>
    <mergeCell ref="A22:I22"/>
    <mergeCell ref="A21:I21"/>
    <mergeCell ref="K3:S3"/>
    <mergeCell ref="K2:S2"/>
    <mergeCell ref="K1:S1"/>
    <mergeCell ref="W5:X5"/>
    <mergeCell ref="A19:I19"/>
    <mergeCell ref="M5:N5"/>
    <mergeCell ref="O5:Q5"/>
    <mergeCell ref="K19:O19"/>
    <mergeCell ref="C6:D6"/>
    <mergeCell ref="E6:G6"/>
    <mergeCell ref="A18:E18"/>
    <mergeCell ref="A1:I1"/>
    <mergeCell ref="A2:I2"/>
    <mergeCell ref="A3:I3"/>
    <mergeCell ref="A4:I4"/>
    <mergeCell ref="Y5:AA5"/>
    <mergeCell ref="U15:Y15"/>
    <mergeCell ref="U3:AC3"/>
    <mergeCell ref="U2:AC2"/>
    <mergeCell ref="U1:A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4709B-A4C1-4550-A77B-81886D68584F}">
  <dimension ref="B2:H44"/>
  <sheetViews>
    <sheetView topLeftCell="A13" workbookViewId="0">
      <selection activeCell="H27" sqref="H27"/>
    </sheetView>
  </sheetViews>
  <sheetFormatPr defaultRowHeight="15" x14ac:dyDescent="0.25"/>
  <sheetData>
    <row r="2" spans="2:6" x14ac:dyDescent="0.25">
      <c r="B2" s="18" t="s">
        <v>97</v>
      </c>
      <c r="C2" s="70" t="s">
        <v>96</v>
      </c>
      <c r="D2" s="70"/>
      <c r="E2" s="70" t="s">
        <v>99</v>
      </c>
      <c r="F2" s="70"/>
    </row>
    <row r="3" spans="2:6" x14ac:dyDescent="0.25">
      <c r="B3" s="19">
        <v>45465</v>
      </c>
      <c r="C3" s="71">
        <v>12273</v>
      </c>
      <c r="D3" s="72"/>
      <c r="E3" s="70"/>
      <c r="F3" s="70"/>
    </row>
    <row r="4" spans="2:6" x14ac:dyDescent="0.25">
      <c r="B4" s="19">
        <v>45495</v>
      </c>
      <c r="C4" s="71">
        <v>31593</v>
      </c>
      <c r="D4" s="72"/>
      <c r="E4" s="70"/>
      <c r="F4" s="70"/>
    </row>
    <row r="5" spans="2:6" x14ac:dyDescent="0.25">
      <c r="B5" s="19">
        <v>45526</v>
      </c>
      <c r="C5" s="71">
        <v>15486</v>
      </c>
      <c r="D5" s="72"/>
      <c r="E5" s="70"/>
      <c r="F5" s="70"/>
    </row>
    <row r="6" spans="2:6" x14ac:dyDescent="0.25">
      <c r="B6" s="19">
        <v>45557</v>
      </c>
      <c r="C6" s="71">
        <v>35324</v>
      </c>
      <c r="D6" s="72"/>
      <c r="E6" s="70"/>
      <c r="F6" s="70"/>
    </row>
    <row r="7" spans="2:6" x14ac:dyDescent="0.25">
      <c r="B7" s="19">
        <v>45587</v>
      </c>
      <c r="C7" s="71">
        <v>15755</v>
      </c>
      <c r="D7" s="72"/>
      <c r="E7" s="70"/>
      <c r="F7" s="70"/>
    </row>
    <row r="8" spans="2:6" x14ac:dyDescent="0.25">
      <c r="B8" s="19">
        <v>45618</v>
      </c>
      <c r="C8" s="71">
        <v>7585</v>
      </c>
      <c r="D8" s="72"/>
      <c r="E8" s="70"/>
      <c r="F8" s="70"/>
    </row>
    <row r="9" spans="2:6" x14ac:dyDescent="0.25">
      <c r="B9" s="19">
        <v>45648</v>
      </c>
      <c r="C9" s="71">
        <v>7255</v>
      </c>
      <c r="D9" s="72"/>
      <c r="E9" s="70"/>
      <c r="F9" s="70"/>
    </row>
    <row r="10" spans="2:6" x14ac:dyDescent="0.25">
      <c r="B10" s="19">
        <v>45314</v>
      </c>
      <c r="C10" s="71">
        <v>37168</v>
      </c>
      <c r="D10" s="72"/>
      <c r="E10" s="70"/>
      <c r="F10" s="70"/>
    </row>
    <row r="11" spans="2:6" x14ac:dyDescent="0.25">
      <c r="B11" s="19">
        <v>45345</v>
      </c>
      <c r="C11" s="71">
        <v>3946</v>
      </c>
      <c r="D11" s="72"/>
      <c r="E11" s="70">
        <v>24100</v>
      </c>
      <c r="F11" s="70"/>
    </row>
    <row r="12" spans="2:6" x14ac:dyDescent="0.25">
      <c r="B12" s="19">
        <v>45374</v>
      </c>
      <c r="C12" s="71">
        <v>6675</v>
      </c>
      <c r="D12" s="72"/>
      <c r="E12" s="70">
        <v>31812</v>
      </c>
      <c r="F12" s="70"/>
    </row>
    <row r="13" spans="2:6" x14ac:dyDescent="0.25">
      <c r="B13" s="19">
        <v>45405</v>
      </c>
      <c r="C13" s="71">
        <v>14646</v>
      </c>
      <c r="D13" s="72"/>
      <c r="E13" s="70">
        <v>15183</v>
      </c>
      <c r="F13" s="70"/>
    </row>
    <row r="14" spans="2:6" x14ac:dyDescent="0.25">
      <c r="B14" s="19">
        <v>45435</v>
      </c>
      <c r="C14" s="71">
        <v>4424</v>
      </c>
      <c r="D14" s="72"/>
      <c r="E14" s="70">
        <v>42416</v>
      </c>
      <c r="F14" s="70"/>
    </row>
    <row r="15" spans="2:6" x14ac:dyDescent="0.25">
      <c r="B15" s="19">
        <v>45466</v>
      </c>
      <c r="C15" s="71">
        <v>16909</v>
      </c>
      <c r="D15" s="72"/>
      <c r="E15" s="70">
        <v>37114</v>
      </c>
      <c r="F15" s="70"/>
    </row>
    <row r="16" spans="2:6" x14ac:dyDescent="0.25">
      <c r="B16" s="19">
        <v>45496</v>
      </c>
      <c r="C16" s="71">
        <v>29584</v>
      </c>
      <c r="D16" s="72"/>
      <c r="E16" s="70"/>
      <c r="F16" s="70"/>
    </row>
    <row r="17" spans="2:8" x14ac:dyDescent="0.25">
      <c r="B17" s="19">
        <v>45527</v>
      </c>
      <c r="C17" s="71">
        <v>39962</v>
      </c>
      <c r="D17" s="72"/>
      <c r="E17" s="70"/>
      <c r="F17" s="70"/>
    </row>
    <row r="18" spans="2:8" x14ac:dyDescent="0.25">
      <c r="B18" s="18" t="s">
        <v>98</v>
      </c>
      <c r="C18" s="73">
        <f>SUM(C3:C17)</f>
        <v>278585</v>
      </c>
      <c r="D18" s="74"/>
      <c r="E18" s="70">
        <f>SUM(E11:F17)</f>
        <v>150625</v>
      </c>
      <c r="F18" s="70"/>
    </row>
    <row r="21" spans="2:8" x14ac:dyDescent="0.25">
      <c r="B21" s="46" t="s">
        <v>108</v>
      </c>
      <c r="C21" s="46"/>
      <c r="D21" s="46"/>
      <c r="H21" s="22" t="s">
        <v>126</v>
      </c>
    </row>
    <row r="22" spans="2:8" x14ac:dyDescent="0.25">
      <c r="B22" s="18" t="s">
        <v>109</v>
      </c>
      <c r="C22" s="18" t="s">
        <v>110</v>
      </c>
      <c r="D22" s="18" t="s">
        <v>11</v>
      </c>
      <c r="H22" s="22">
        <f>5950+3160+780+800+450+550+300+1740+905+1400+1360+550+100+1600+550+900+550+900+3080</f>
        <v>25625</v>
      </c>
    </row>
    <row r="23" spans="2:8" x14ac:dyDescent="0.25">
      <c r="B23" s="18" t="s">
        <v>111</v>
      </c>
      <c r="C23" s="18" t="s">
        <v>115</v>
      </c>
      <c r="D23" s="18">
        <v>350000</v>
      </c>
    </row>
    <row r="24" spans="2:8" x14ac:dyDescent="0.25">
      <c r="B24" s="18" t="s">
        <v>112</v>
      </c>
      <c r="C24" s="18" t="s">
        <v>116</v>
      </c>
      <c r="D24" s="18">
        <v>250000</v>
      </c>
    </row>
    <row r="25" spans="2:8" x14ac:dyDescent="0.25">
      <c r="B25" s="18" t="s">
        <v>113</v>
      </c>
      <c r="C25" s="18" t="s">
        <v>117</v>
      </c>
      <c r="D25" s="18">
        <v>140000</v>
      </c>
    </row>
    <row r="26" spans="2:8" x14ac:dyDescent="0.25">
      <c r="B26" s="18" t="s">
        <v>114</v>
      </c>
      <c r="C26" s="18" t="s">
        <v>118</v>
      </c>
      <c r="D26" s="18">
        <v>100000</v>
      </c>
    </row>
    <row r="27" spans="2:8" x14ac:dyDescent="0.25">
      <c r="B27" s="76" t="s">
        <v>33</v>
      </c>
      <c r="C27" s="76"/>
      <c r="D27" s="18">
        <f>SUM(D23:D26)</f>
        <v>840000</v>
      </c>
    </row>
    <row r="28" spans="2:8" x14ac:dyDescent="0.25">
      <c r="B28" s="46" t="s">
        <v>119</v>
      </c>
      <c r="C28" s="46"/>
      <c r="D28" s="21"/>
    </row>
    <row r="29" spans="2:8" x14ac:dyDescent="0.25">
      <c r="B29" s="79" t="s">
        <v>109</v>
      </c>
      <c r="C29" s="79"/>
      <c r="D29" s="18" t="s">
        <v>11</v>
      </c>
    </row>
    <row r="30" spans="2:8" x14ac:dyDescent="0.25">
      <c r="B30" s="79" t="s">
        <v>111</v>
      </c>
      <c r="C30" s="79"/>
      <c r="D30" s="18">
        <v>326162</v>
      </c>
    </row>
    <row r="31" spans="2:8" x14ac:dyDescent="0.25">
      <c r="B31" s="79" t="s">
        <v>112</v>
      </c>
      <c r="C31" s="79"/>
      <c r="D31" s="18">
        <v>222736</v>
      </c>
    </row>
    <row r="32" spans="2:8" x14ac:dyDescent="0.25">
      <c r="B32" s="77" t="s">
        <v>125</v>
      </c>
      <c r="C32" s="78"/>
      <c r="D32" s="18">
        <v>311843</v>
      </c>
    </row>
    <row r="33" spans="2:4" x14ac:dyDescent="0.25">
      <c r="B33" s="79" t="s">
        <v>113</v>
      </c>
      <c r="C33" s="79"/>
      <c r="D33" s="18">
        <v>144747</v>
      </c>
    </row>
    <row r="34" spans="2:4" x14ac:dyDescent="0.25">
      <c r="B34" s="79" t="s">
        <v>114</v>
      </c>
      <c r="C34" s="79"/>
      <c r="D34" s="18">
        <v>70000</v>
      </c>
    </row>
    <row r="35" spans="2:4" x14ac:dyDescent="0.25">
      <c r="B35" s="76" t="s">
        <v>33</v>
      </c>
      <c r="C35" s="76"/>
      <c r="D35" s="18">
        <f>SUM(D30:D34)</f>
        <v>1075488</v>
      </c>
    </row>
    <row r="36" spans="2:4" x14ac:dyDescent="0.25">
      <c r="B36" s="46" t="s">
        <v>120</v>
      </c>
      <c r="C36" s="46"/>
      <c r="D36" s="21"/>
    </row>
    <row r="37" spans="2:4" x14ac:dyDescent="0.25">
      <c r="B37" s="70" t="s">
        <v>112</v>
      </c>
      <c r="C37" s="70"/>
      <c r="D37" s="18">
        <v>116318</v>
      </c>
    </row>
    <row r="38" spans="2:4" x14ac:dyDescent="0.25">
      <c r="B38" s="70" t="s">
        <v>121</v>
      </c>
      <c r="C38" s="70"/>
      <c r="D38" s="18">
        <v>400000</v>
      </c>
    </row>
    <row r="39" spans="2:4" x14ac:dyDescent="0.25">
      <c r="B39" s="76" t="s">
        <v>33</v>
      </c>
      <c r="C39" s="76"/>
      <c r="D39" s="18">
        <f>SUM(D37:D38)</f>
        <v>516318</v>
      </c>
    </row>
    <row r="40" spans="2:4" x14ac:dyDescent="0.25">
      <c r="B40" s="46" t="s">
        <v>122</v>
      </c>
      <c r="C40" s="46"/>
      <c r="D40" s="46"/>
    </row>
    <row r="41" spans="2:4" x14ac:dyDescent="0.25">
      <c r="B41" s="75" t="s">
        <v>123</v>
      </c>
      <c r="C41" s="75"/>
      <c r="D41" s="21">
        <f>D27</f>
        <v>840000</v>
      </c>
    </row>
    <row r="42" spans="2:4" x14ac:dyDescent="0.25">
      <c r="B42" s="75" t="s">
        <v>119</v>
      </c>
      <c r="C42" s="75"/>
      <c r="D42" s="21">
        <f>D35</f>
        <v>1075488</v>
      </c>
    </row>
    <row r="43" spans="2:4" x14ac:dyDescent="0.25">
      <c r="B43" s="75" t="s">
        <v>51</v>
      </c>
      <c r="C43" s="75"/>
      <c r="D43" s="21">
        <f>D39</f>
        <v>516318</v>
      </c>
    </row>
    <row r="44" spans="2:4" x14ac:dyDescent="0.25">
      <c r="B44" s="75" t="s">
        <v>124</v>
      </c>
      <c r="C44" s="75"/>
      <c r="D44" s="21">
        <f>D41-D42+D43</f>
        <v>280830</v>
      </c>
    </row>
  </sheetData>
  <mergeCells count="53">
    <mergeCell ref="B34:C34"/>
    <mergeCell ref="B33:C33"/>
    <mergeCell ref="B31:C31"/>
    <mergeCell ref="B30:C30"/>
    <mergeCell ref="B29:C29"/>
    <mergeCell ref="C7:D7"/>
    <mergeCell ref="C6:D6"/>
    <mergeCell ref="B44:C44"/>
    <mergeCell ref="B43:C43"/>
    <mergeCell ref="B42:C42"/>
    <mergeCell ref="B41:C41"/>
    <mergeCell ref="B36:C36"/>
    <mergeCell ref="B40:D40"/>
    <mergeCell ref="B39:C39"/>
    <mergeCell ref="B38:C38"/>
    <mergeCell ref="B37:C37"/>
    <mergeCell ref="B32:C32"/>
    <mergeCell ref="B21:D21"/>
    <mergeCell ref="B27:C27"/>
    <mergeCell ref="B28:C28"/>
    <mergeCell ref="B35:C35"/>
    <mergeCell ref="E9:F9"/>
    <mergeCell ref="E8:F8"/>
    <mergeCell ref="C2:D2"/>
    <mergeCell ref="C18:D18"/>
    <mergeCell ref="C17:D17"/>
    <mergeCell ref="C16:D16"/>
    <mergeCell ref="C15:D15"/>
    <mergeCell ref="C14:D14"/>
    <mergeCell ref="C13:D13"/>
    <mergeCell ref="C12:D12"/>
    <mergeCell ref="C11:D11"/>
    <mergeCell ref="C4:D4"/>
    <mergeCell ref="C3:D3"/>
    <mergeCell ref="C10:D10"/>
    <mergeCell ref="C9:D9"/>
    <mergeCell ref="C8:D8"/>
    <mergeCell ref="E7:F7"/>
    <mergeCell ref="E6:F6"/>
    <mergeCell ref="C5:D5"/>
    <mergeCell ref="E2:F2"/>
    <mergeCell ref="E18:F18"/>
    <mergeCell ref="E17:F17"/>
    <mergeCell ref="E16:F16"/>
    <mergeCell ref="E15:F15"/>
    <mergeCell ref="E14:F14"/>
    <mergeCell ref="E13:F13"/>
    <mergeCell ref="E12:F12"/>
    <mergeCell ref="E5:F5"/>
    <mergeCell ref="E4:F4"/>
    <mergeCell ref="E3:F3"/>
    <mergeCell ref="E11:F11"/>
    <mergeCell ref="E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2025-01-19T09:15:36Z</dcterms:modified>
</cp:coreProperties>
</file>