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250" yWindow="-45" windowWidth="19185" windowHeight="11760" tabRatio="856" activeTab="4"/>
  </bookViews>
  <sheets>
    <sheet name="Carbohydrate_comp" sheetId="20" r:id="rId1"/>
    <sheet name="OtherMacromolecular_comp" sheetId="21" r:id="rId2"/>
    <sheet name="Biomas_composition_final" sheetId="22" r:id="rId3"/>
    <sheet name="Knockout_simulations" sheetId="9" r:id="rId4"/>
    <sheet name="GIMME" sheetId="18" r:id="rId5"/>
  </sheets>
  <calcPr calcId="124519"/>
</workbook>
</file>

<file path=xl/calcChain.xml><?xml version="1.0" encoding="utf-8"?>
<calcChain xmlns="http://schemas.openxmlformats.org/spreadsheetml/2006/main">
  <c r="AO21" i="9"/>
  <c r="AO19"/>
  <c r="AO11"/>
  <c r="AO14" s="1"/>
  <c r="AM11"/>
  <c r="AL11"/>
  <c r="AN11"/>
  <c r="T22" i="22"/>
  <c r="B5" i="20"/>
  <c r="T11" i="22"/>
  <c r="I5" s="1"/>
  <c r="H5"/>
  <c r="G5" l="1"/>
  <c r="W14" i="20" l="1"/>
  <c r="AM14" i="9" l="1"/>
  <c r="AL14"/>
  <c r="AN14"/>
  <c r="L46" i="22"/>
  <c r="H39"/>
  <c r="H31"/>
  <c r="H24"/>
  <c r="H22"/>
  <c r="H20"/>
  <c r="H15"/>
  <c r="H14"/>
  <c r="H12"/>
  <c r="H8"/>
  <c r="H6"/>
  <c r="L52"/>
  <c r="H52"/>
  <c r="L51"/>
  <c r="H51"/>
  <c r="L50"/>
  <c r="H50"/>
  <c r="L49"/>
  <c r="H49"/>
  <c r="L48"/>
  <c r="H48"/>
  <c r="L47"/>
  <c r="H47"/>
  <c r="H46"/>
  <c r="E46"/>
  <c r="L45"/>
  <c r="H45"/>
  <c r="E45"/>
  <c r="L44"/>
  <c r="H44"/>
  <c r="E44"/>
  <c r="L43"/>
  <c r="H43"/>
  <c r="E43"/>
  <c r="L42"/>
  <c r="H42"/>
  <c r="E42"/>
  <c r="L41"/>
  <c r="H41"/>
  <c r="E41"/>
  <c r="L40"/>
  <c r="H40"/>
  <c r="E40"/>
  <c r="L39"/>
  <c r="E39"/>
  <c r="L38"/>
  <c r="H38"/>
  <c r="E38"/>
  <c r="L37"/>
  <c r="H37"/>
  <c r="E37"/>
  <c r="L36"/>
  <c r="H36"/>
  <c r="E36"/>
  <c r="L35"/>
  <c r="H35"/>
  <c r="E35"/>
  <c r="L34"/>
  <c r="H34"/>
  <c r="E34"/>
  <c r="L33"/>
  <c r="H33"/>
  <c r="E33"/>
  <c r="L32"/>
  <c r="H32"/>
  <c r="E32"/>
  <c r="L31"/>
  <c r="E31"/>
  <c r="L30"/>
  <c r="H30"/>
  <c r="E30"/>
  <c r="L29"/>
  <c r="H29"/>
  <c r="E29"/>
  <c r="L28"/>
  <c r="H28"/>
  <c r="E28"/>
  <c r="L27"/>
  <c r="H27"/>
  <c r="E27"/>
  <c r="L26"/>
  <c r="H26"/>
  <c r="E26"/>
  <c r="T25"/>
  <c r="L25"/>
  <c r="H25"/>
  <c r="E25"/>
  <c r="L24"/>
  <c r="E24"/>
  <c r="T23"/>
  <c r="L23"/>
  <c r="H23"/>
  <c r="E23"/>
  <c r="L22"/>
  <c r="E22"/>
  <c r="T21"/>
  <c r="L21"/>
  <c r="H21"/>
  <c r="E21"/>
  <c r="T20"/>
  <c r="L20"/>
  <c r="E20"/>
  <c r="T19"/>
  <c r="L19"/>
  <c r="H19"/>
  <c r="E19"/>
  <c r="L18"/>
  <c r="H18"/>
  <c r="E18"/>
  <c r="L17"/>
  <c r="H17"/>
  <c r="E17"/>
  <c r="L16"/>
  <c r="H16"/>
  <c r="E16"/>
  <c r="L15"/>
  <c r="E15"/>
  <c r="L14"/>
  <c r="E14"/>
  <c r="L13"/>
  <c r="H13"/>
  <c r="E13"/>
  <c r="L12"/>
  <c r="E12"/>
  <c r="L11"/>
  <c r="H11"/>
  <c r="E11"/>
  <c r="L10"/>
  <c r="H10"/>
  <c r="E10"/>
  <c r="T9"/>
  <c r="L9"/>
  <c r="H9"/>
  <c r="E9"/>
  <c r="T8"/>
  <c r="L8"/>
  <c r="E8"/>
  <c r="T7"/>
  <c r="L7"/>
  <c r="H7"/>
  <c r="E7"/>
  <c r="T6"/>
  <c r="L6"/>
  <c r="E6"/>
  <c r="T5"/>
  <c r="L5"/>
  <c r="E5"/>
  <c r="G5" i="21"/>
  <c r="F5"/>
  <c r="D5"/>
  <c r="F45" s="1"/>
  <c r="U31" s="1"/>
  <c r="C5"/>
  <c r="F38" s="1"/>
  <c r="U28" s="1"/>
  <c r="B5"/>
  <c r="H5" s="1"/>
  <c r="H4"/>
  <c r="E70"/>
  <c r="E69"/>
  <c r="T42" s="1"/>
  <c r="O51"/>
  <c r="O54" s="1"/>
  <c r="K51"/>
  <c r="K54" s="1"/>
  <c r="E46"/>
  <c r="E45"/>
  <c r="T31" s="1"/>
  <c r="E44"/>
  <c r="T30" s="1"/>
  <c r="T43"/>
  <c r="E43"/>
  <c r="T29" s="1"/>
  <c r="E38"/>
  <c r="E37"/>
  <c r="T27" s="1"/>
  <c r="E36"/>
  <c r="E35"/>
  <c r="T25" s="1"/>
  <c r="T32"/>
  <c r="F29"/>
  <c r="U24" s="1"/>
  <c r="E29"/>
  <c r="T24" s="1"/>
  <c r="T28"/>
  <c r="E28"/>
  <c r="F27"/>
  <c r="U22" s="1"/>
  <c r="E27"/>
  <c r="T22" s="1"/>
  <c r="T26"/>
  <c r="E26"/>
  <c r="F25"/>
  <c r="U20" s="1"/>
  <c r="E25"/>
  <c r="T20" s="1"/>
  <c r="E24"/>
  <c r="T23"/>
  <c r="F23"/>
  <c r="U18" s="1"/>
  <c r="E23"/>
  <c r="T18" s="1"/>
  <c r="E22"/>
  <c r="T17" s="1"/>
  <c r="T21"/>
  <c r="F21"/>
  <c r="U16" s="1"/>
  <c r="E21"/>
  <c r="T16" s="1"/>
  <c r="E20"/>
  <c r="T19"/>
  <c r="F19"/>
  <c r="U14" s="1"/>
  <c r="E19"/>
  <c r="T14" s="1"/>
  <c r="E18"/>
  <c r="T13" s="1"/>
  <c r="F17"/>
  <c r="U12" s="1"/>
  <c r="E17"/>
  <c r="T12" s="1"/>
  <c r="E16"/>
  <c r="T15"/>
  <c r="F15"/>
  <c r="U10" s="1"/>
  <c r="E15"/>
  <c r="T10" s="1"/>
  <c r="E14"/>
  <c r="T9" s="1"/>
  <c r="F13"/>
  <c r="U8" s="1"/>
  <c r="E13"/>
  <c r="T8" s="1"/>
  <c r="E12"/>
  <c r="T11"/>
  <c r="F11"/>
  <c r="U6" s="1"/>
  <c r="E11"/>
  <c r="T6" s="1"/>
  <c r="E10"/>
  <c r="T7"/>
  <c r="T5"/>
  <c r="F28"/>
  <c r="U23" s="1"/>
  <c r="G5" i="20"/>
  <c r="F5"/>
  <c r="D5"/>
  <c r="C5"/>
  <c r="H4"/>
  <c r="B88"/>
  <c r="B87"/>
  <c r="H59"/>
  <c r="I52" s="1"/>
  <c r="K52" s="1"/>
  <c r="I55"/>
  <c r="I54"/>
  <c r="K54" s="1"/>
  <c r="H47"/>
  <c r="I45" s="1"/>
  <c r="H33"/>
  <c r="I27" s="1"/>
  <c r="I32"/>
  <c r="K31"/>
  <c r="I31"/>
  <c r="I29"/>
  <c r="K28"/>
  <c r="I28"/>
  <c r="M11"/>
  <c r="N10" s="1"/>
  <c r="P10"/>
  <c r="W8"/>
  <c r="X6" s="1"/>
  <c r="P8"/>
  <c r="Z7"/>
  <c r="Z5"/>
  <c r="X5"/>
  <c r="K27" l="1"/>
  <c r="K33" s="1"/>
  <c r="L29" s="1"/>
  <c r="L32"/>
  <c r="N8"/>
  <c r="I42"/>
  <c r="K42" s="1"/>
  <c r="N9"/>
  <c r="L28"/>
  <c r="K29"/>
  <c r="K32"/>
  <c r="K55"/>
  <c r="K59" s="1"/>
  <c r="H54" i="22"/>
  <c r="I33" s="1"/>
  <c r="G33" s="1"/>
  <c r="L54"/>
  <c r="M7" s="1"/>
  <c r="K7" s="1"/>
  <c r="E63" i="21"/>
  <c r="T40" s="1"/>
  <c r="E62"/>
  <c r="T39" s="1"/>
  <c r="E64"/>
  <c r="T41" s="1"/>
  <c r="E61"/>
  <c r="T38" s="1"/>
  <c r="F63"/>
  <c r="U40" s="1"/>
  <c r="F61"/>
  <c r="U38" s="1"/>
  <c r="F62"/>
  <c r="U39" s="1"/>
  <c r="F64"/>
  <c r="U41" s="1"/>
  <c r="K53"/>
  <c r="F35"/>
  <c r="U25" s="1"/>
  <c r="F37"/>
  <c r="U27" s="1"/>
  <c r="F43"/>
  <c r="U29" s="1"/>
  <c r="F46"/>
  <c r="U32" s="1"/>
  <c r="O53"/>
  <c r="F36"/>
  <c r="U26" s="1"/>
  <c r="F44"/>
  <c r="U30" s="1"/>
  <c r="O69"/>
  <c r="F70" s="1"/>
  <c r="U43" s="1"/>
  <c r="O68"/>
  <c r="F69" s="1"/>
  <c r="U42" s="1"/>
  <c r="F10"/>
  <c r="U5" s="1"/>
  <c r="F12"/>
  <c r="U7" s="1"/>
  <c r="F14"/>
  <c r="U9" s="1"/>
  <c r="F16"/>
  <c r="U11" s="1"/>
  <c r="F18"/>
  <c r="U13" s="1"/>
  <c r="F20"/>
  <c r="U15" s="1"/>
  <c r="F22"/>
  <c r="U17" s="1"/>
  <c r="F24"/>
  <c r="U19" s="1"/>
  <c r="F26"/>
  <c r="U21" s="1"/>
  <c r="H5" i="20"/>
  <c r="L31"/>
  <c r="K45"/>
  <c r="I43"/>
  <c r="X7"/>
  <c r="Z8"/>
  <c r="AA6" s="1"/>
  <c r="W25" s="1"/>
  <c r="I41"/>
  <c r="P11"/>
  <c r="Q9" s="1"/>
  <c r="L52" l="1"/>
  <c r="L55"/>
  <c r="L54"/>
  <c r="L27"/>
  <c r="M6" i="22"/>
  <c r="K6" s="1"/>
  <c r="M19"/>
  <c r="K19" s="1"/>
  <c r="M43"/>
  <c r="K43" s="1"/>
  <c r="M33"/>
  <c r="K33" s="1"/>
  <c r="M40"/>
  <c r="K40" s="1"/>
  <c r="M31"/>
  <c r="K31" s="1"/>
  <c r="M25"/>
  <c r="K25" s="1"/>
  <c r="M48"/>
  <c r="K48" s="1"/>
  <c r="M42"/>
  <c r="K42" s="1"/>
  <c r="M32"/>
  <c r="K32" s="1"/>
  <c r="M27"/>
  <c r="K27" s="1"/>
  <c r="M44"/>
  <c r="K44" s="1"/>
  <c r="M46"/>
  <c r="K46" s="1"/>
  <c r="M13"/>
  <c r="K13" s="1"/>
  <c r="M28"/>
  <c r="K28" s="1"/>
  <c r="M36"/>
  <c r="K36" s="1"/>
  <c r="M38"/>
  <c r="K38" s="1"/>
  <c r="M30"/>
  <c r="K30" s="1"/>
  <c r="M17"/>
  <c r="K17" s="1"/>
  <c r="M5"/>
  <c r="K5" s="1"/>
  <c r="M23"/>
  <c r="K23" s="1"/>
  <c r="M24"/>
  <c r="K24" s="1"/>
  <c r="I28"/>
  <c r="G28" s="1"/>
  <c r="I40"/>
  <c r="G40" s="1"/>
  <c r="I41"/>
  <c r="G41" s="1"/>
  <c r="I50"/>
  <c r="G50" s="1"/>
  <c r="I45"/>
  <c r="G45" s="1"/>
  <c r="I44"/>
  <c r="G44" s="1"/>
  <c r="I30"/>
  <c r="G30" s="1"/>
  <c r="I23"/>
  <c r="G23" s="1"/>
  <c r="I19"/>
  <c r="G19" s="1"/>
  <c r="I35"/>
  <c r="G35" s="1"/>
  <c r="I32"/>
  <c r="G32" s="1"/>
  <c r="I16"/>
  <c r="G16" s="1"/>
  <c r="I14"/>
  <c r="G14" s="1"/>
  <c r="I13"/>
  <c r="G13" s="1"/>
  <c r="M50"/>
  <c r="K50" s="1"/>
  <c r="I17"/>
  <c r="G17" s="1"/>
  <c r="I38"/>
  <c r="G38" s="1"/>
  <c r="M35"/>
  <c r="K35" s="1"/>
  <c r="I7"/>
  <c r="G7" s="1"/>
  <c r="I48"/>
  <c r="G48" s="1"/>
  <c r="I34"/>
  <c r="G34" s="1"/>
  <c r="I25"/>
  <c r="G25" s="1"/>
  <c r="I52"/>
  <c r="G52" s="1"/>
  <c r="I11"/>
  <c r="G11" s="1"/>
  <c r="I42"/>
  <c r="G42" s="1"/>
  <c r="I26"/>
  <c r="G26" s="1"/>
  <c r="I12"/>
  <c r="G12" s="1"/>
  <c r="I27"/>
  <c r="G27" s="1"/>
  <c r="I51"/>
  <c r="G51" s="1"/>
  <c r="I31"/>
  <c r="G31" s="1"/>
  <c r="M15"/>
  <c r="K15" s="1"/>
  <c r="M45"/>
  <c r="K45" s="1"/>
  <c r="M29"/>
  <c r="K29" s="1"/>
  <c r="M37"/>
  <c r="K37" s="1"/>
  <c r="I22"/>
  <c r="G22" s="1"/>
  <c r="I46"/>
  <c r="G46" s="1"/>
  <c r="M21"/>
  <c r="K21" s="1"/>
  <c r="M41"/>
  <c r="K41" s="1"/>
  <c r="M8"/>
  <c r="K8" s="1"/>
  <c r="I36"/>
  <c r="G36" s="1"/>
  <c r="M12"/>
  <c r="K12" s="1"/>
  <c r="M26"/>
  <c r="K26" s="1"/>
  <c r="M22"/>
  <c r="K22" s="1"/>
  <c r="I6"/>
  <c r="I43"/>
  <c r="G43" s="1"/>
  <c r="I29"/>
  <c r="G29" s="1"/>
  <c r="I8"/>
  <c r="G8" s="1"/>
  <c r="I20"/>
  <c r="G20" s="1"/>
  <c r="I39"/>
  <c r="G39" s="1"/>
  <c r="I21"/>
  <c r="G21" s="1"/>
  <c r="M18"/>
  <c r="K18" s="1"/>
  <c r="I9"/>
  <c r="G9" s="1"/>
  <c r="I10"/>
  <c r="G10" s="1"/>
  <c r="I24"/>
  <c r="G24" s="1"/>
  <c r="I49"/>
  <c r="G49" s="1"/>
  <c r="M52"/>
  <c r="K52" s="1"/>
  <c r="M39"/>
  <c r="K39" s="1"/>
  <c r="I15"/>
  <c r="G15" s="1"/>
  <c r="M9"/>
  <c r="K9" s="1"/>
  <c r="M20"/>
  <c r="K20" s="1"/>
  <c r="M49"/>
  <c r="K49" s="1"/>
  <c r="M10"/>
  <c r="K10" s="1"/>
  <c r="I37"/>
  <c r="G37" s="1"/>
  <c r="M11"/>
  <c r="K11" s="1"/>
  <c r="M34"/>
  <c r="K34" s="1"/>
  <c r="M51"/>
  <c r="K51" s="1"/>
  <c r="M47"/>
  <c r="K47" s="1"/>
  <c r="I47"/>
  <c r="G47" s="1"/>
  <c r="M16"/>
  <c r="K16" s="1"/>
  <c r="I18"/>
  <c r="G18" s="1"/>
  <c r="M14"/>
  <c r="K14" s="1"/>
  <c r="F55" i="21"/>
  <c r="U36" s="1"/>
  <c r="F53"/>
  <c r="U34" s="1"/>
  <c r="F54"/>
  <c r="U35" s="1"/>
  <c r="F52"/>
  <c r="U33" s="1"/>
  <c r="F56"/>
  <c r="U37" s="1"/>
  <c r="E55"/>
  <c r="T36" s="1"/>
  <c r="E53"/>
  <c r="T34" s="1"/>
  <c r="E52"/>
  <c r="T33" s="1"/>
  <c r="E54"/>
  <c r="T35" s="1"/>
  <c r="E56"/>
  <c r="T37" s="1"/>
  <c r="K41" i="20"/>
  <c r="K47" s="1"/>
  <c r="L43" s="1"/>
  <c r="Q10"/>
  <c r="W16"/>
  <c r="AA5"/>
  <c r="W24" s="1"/>
  <c r="W15" s="1"/>
  <c r="K43"/>
  <c r="AA7"/>
  <c r="W26" s="1"/>
  <c r="Q8"/>
  <c r="G6" i="22" l="1"/>
  <c r="I54"/>
  <c r="M54"/>
  <c r="W28" i="20"/>
  <c r="Y26" s="1"/>
  <c r="F12" s="1"/>
  <c r="W17"/>
  <c r="L42"/>
  <c r="L45"/>
  <c r="L41"/>
  <c r="Y24" l="1"/>
  <c r="D12" s="1"/>
  <c r="O32" s="1"/>
  <c r="O55"/>
  <c r="O52"/>
  <c r="O54"/>
  <c r="W18"/>
  <c r="O27"/>
  <c r="P27" s="1"/>
  <c r="O28"/>
  <c r="P28" s="1"/>
  <c r="O29"/>
  <c r="P29" s="1"/>
  <c r="O31"/>
  <c r="P31" s="1"/>
  <c r="AA31"/>
  <c r="AA33" s="1"/>
  <c r="Y23"/>
  <c r="C12" s="1"/>
  <c r="Y25"/>
  <c r="E12" s="1"/>
  <c r="O43" s="1"/>
  <c r="P43" s="1"/>
  <c r="Y14" l="1"/>
  <c r="C11" s="1"/>
  <c r="M20" s="1"/>
  <c r="N20" s="1"/>
  <c r="Y15"/>
  <c r="P55"/>
  <c r="C76"/>
  <c r="O41"/>
  <c r="P54"/>
  <c r="C75"/>
  <c r="C73"/>
  <c r="P52"/>
  <c r="G12"/>
  <c r="O20"/>
  <c r="Y16"/>
  <c r="E11" s="1"/>
  <c r="O45"/>
  <c r="P32"/>
  <c r="P33" s="1"/>
  <c r="C78"/>
  <c r="O42"/>
  <c r="P42" s="1"/>
  <c r="D11"/>
  <c r="M27" s="1"/>
  <c r="N27" s="1"/>
  <c r="Y17"/>
  <c r="F11" s="1"/>
  <c r="P59" l="1"/>
  <c r="C74"/>
  <c r="P41"/>
  <c r="M55"/>
  <c r="M52"/>
  <c r="M54"/>
  <c r="G11"/>
  <c r="C77"/>
  <c r="P45"/>
  <c r="M43"/>
  <c r="N43" s="1"/>
  <c r="M45"/>
  <c r="M41"/>
  <c r="M42"/>
  <c r="N42" s="1"/>
  <c r="M28"/>
  <c r="M29"/>
  <c r="M32"/>
  <c r="M31"/>
  <c r="C72"/>
  <c r="P20"/>
  <c r="P47" l="1"/>
  <c r="N31"/>
  <c r="B92"/>
  <c r="B75"/>
  <c r="N54"/>
  <c r="N52"/>
  <c r="B73"/>
  <c r="B91"/>
  <c r="N29"/>
  <c r="N55"/>
  <c r="B76"/>
  <c r="B89"/>
  <c r="B74"/>
  <c r="N41"/>
  <c r="N45"/>
  <c r="B77"/>
  <c r="B93"/>
  <c r="B78"/>
  <c r="N32"/>
  <c r="B72"/>
  <c r="B90"/>
  <c r="N28"/>
  <c r="N59" l="1"/>
  <c r="N33"/>
  <c r="N47"/>
  <c r="T5" i="18" l="1"/>
  <c r="T4" l="1"/>
  <c r="M5" l="1"/>
  <c r="M6"/>
  <c r="M7"/>
  <c r="P7" s="1"/>
  <c r="M8"/>
  <c r="P8" s="1"/>
  <c r="M9"/>
  <c r="M10"/>
  <c r="M11"/>
  <c r="M12"/>
  <c r="M13"/>
  <c r="M14"/>
  <c r="M15"/>
  <c r="P15" s="1"/>
  <c r="M16"/>
  <c r="P16" s="1"/>
  <c r="M17"/>
  <c r="M18"/>
  <c r="M19"/>
  <c r="M20"/>
  <c r="N20" s="1"/>
  <c r="M21"/>
  <c r="M22"/>
  <c r="M23"/>
  <c r="P23" s="1"/>
  <c r="M24"/>
  <c r="P24" s="1"/>
  <c r="M25"/>
  <c r="M26"/>
  <c r="M27"/>
  <c r="M28"/>
  <c r="N28" s="1"/>
  <c r="M29"/>
  <c r="M30"/>
  <c r="M31"/>
  <c r="P31" s="1"/>
  <c r="M32"/>
  <c r="N32" s="1"/>
  <c r="M33"/>
  <c r="M34"/>
  <c r="M35"/>
  <c r="M36"/>
  <c r="N36" s="1"/>
  <c r="M37"/>
  <c r="M38"/>
  <c r="M39"/>
  <c r="P39" s="1"/>
  <c r="M40"/>
  <c r="P40" s="1"/>
  <c r="M41"/>
  <c r="M42"/>
  <c r="M43"/>
  <c r="M44"/>
  <c r="M45"/>
  <c r="M46"/>
  <c r="M47"/>
  <c r="P47" s="1"/>
  <c r="M48"/>
  <c r="P48" s="1"/>
  <c r="M49"/>
  <c r="M50"/>
  <c r="M51"/>
  <c r="M52"/>
  <c r="N52" s="1"/>
  <c r="M53"/>
  <c r="M54"/>
  <c r="M55"/>
  <c r="P55" s="1"/>
  <c r="M56"/>
  <c r="P56" s="1"/>
  <c r="M57"/>
  <c r="M58"/>
  <c r="M59"/>
  <c r="M60"/>
  <c r="N60" s="1"/>
  <c r="M61"/>
  <c r="M62"/>
  <c r="M63"/>
  <c r="P63" s="1"/>
  <c r="M64"/>
  <c r="N64" s="1"/>
  <c r="M65"/>
  <c r="M66"/>
  <c r="M67"/>
  <c r="M68"/>
  <c r="N68" s="1"/>
  <c r="M69"/>
  <c r="P69" s="1"/>
  <c r="M70"/>
  <c r="P70" s="1"/>
  <c r="M71"/>
  <c r="P71" s="1"/>
  <c r="M72"/>
  <c r="P72" s="1"/>
  <c r="M73"/>
  <c r="M74"/>
  <c r="M75"/>
  <c r="M76"/>
  <c r="P76" s="1"/>
  <c r="M77"/>
  <c r="P77" s="1"/>
  <c r="M78"/>
  <c r="P78" s="1"/>
  <c r="M79"/>
  <c r="P79" s="1"/>
  <c r="M80"/>
  <c r="P80" s="1"/>
  <c r="M81"/>
  <c r="M82"/>
  <c r="M83"/>
  <c r="M84"/>
  <c r="P84" s="1"/>
  <c r="M85"/>
  <c r="M86"/>
  <c r="P86" s="1"/>
  <c r="M87"/>
  <c r="P87" s="1"/>
  <c r="M88"/>
  <c r="P88" s="1"/>
  <c r="M89"/>
  <c r="M90"/>
  <c r="M91"/>
  <c r="M92"/>
  <c r="P92" s="1"/>
  <c r="M93"/>
  <c r="M94"/>
  <c r="P94" s="1"/>
  <c r="M95"/>
  <c r="P95" s="1"/>
  <c r="M96"/>
  <c r="P96" s="1"/>
  <c r="M97"/>
  <c r="M98"/>
  <c r="M99"/>
  <c r="M100"/>
  <c r="N100" s="1"/>
  <c r="M101"/>
  <c r="M102"/>
  <c r="P102" s="1"/>
  <c r="M103"/>
  <c r="P103" s="1"/>
  <c r="M104"/>
  <c r="P104" s="1"/>
  <c r="M105"/>
  <c r="P105" s="1"/>
  <c r="M106"/>
  <c r="M107"/>
  <c r="M108"/>
  <c r="P108" s="1"/>
  <c r="M109"/>
  <c r="M110"/>
  <c r="P110" s="1"/>
  <c r="M111"/>
  <c r="P111" s="1"/>
  <c r="M112"/>
  <c r="P112" s="1"/>
  <c r="M113"/>
  <c r="P113" s="1"/>
  <c r="M114"/>
  <c r="M115"/>
  <c r="P115" s="1"/>
  <c r="M116"/>
  <c r="N116" s="1"/>
  <c r="M117"/>
  <c r="M118"/>
  <c r="P118" s="1"/>
  <c r="M119"/>
  <c r="P119" s="1"/>
  <c r="M120"/>
  <c r="P120" s="1"/>
  <c r="M121"/>
  <c r="M122"/>
  <c r="M123"/>
  <c r="P123" s="1"/>
  <c r="M124"/>
  <c r="N124" s="1"/>
  <c r="M125"/>
  <c r="M126"/>
  <c r="P126" s="1"/>
  <c r="M127"/>
  <c r="P127" s="1"/>
  <c r="M128"/>
  <c r="N128" s="1"/>
  <c r="M129"/>
  <c r="M130"/>
  <c r="M131"/>
  <c r="M132"/>
  <c r="N132" s="1"/>
  <c r="M133"/>
  <c r="P133" s="1"/>
  <c r="M134"/>
  <c r="P134" s="1"/>
  <c r="M135"/>
  <c r="P135" s="1"/>
  <c r="M136"/>
  <c r="P136" s="1"/>
  <c r="M137"/>
  <c r="M138"/>
  <c r="M139"/>
  <c r="M140"/>
  <c r="P140" s="1"/>
  <c r="M141"/>
  <c r="P141" s="1"/>
  <c r="M142"/>
  <c r="P142" s="1"/>
  <c r="M143"/>
  <c r="P143" s="1"/>
  <c r="M144"/>
  <c r="P144" s="1"/>
  <c r="M145"/>
  <c r="M146"/>
  <c r="M147"/>
  <c r="M148"/>
  <c r="P148" s="1"/>
  <c r="M149"/>
  <c r="M150"/>
  <c r="P150" s="1"/>
  <c r="M151"/>
  <c r="P151" s="1"/>
  <c r="M152"/>
  <c r="P152" s="1"/>
  <c r="M153"/>
  <c r="M154"/>
  <c r="M155"/>
  <c r="M156"/>
  <c r="P156" s="1"/>
  <c r="M157"/>
  <c r="M158"/>
  <c r="P158" s="1"/>
  <c r="M159"/>
  <c r="P159" s="1"/>
  <c r="M160"/>
  <c r="P160" s="1"/>
  <c r="M161"/>
  <c r="M162"/>
  <c r="M163"/>
  <c r="M164"/>
  <c r="N164" s="1"/>
  <c r="M165"/>
  <c r="M166"/>
  <c r="P166" s="1"/>
  <c r="M167"/>
  <c r="P167" s="1"/>
  <c r="M168"/>
  <c r="P168" s="1"/>
  <c r="M169"/>
  <c r="P169" s="1"/>
  <c r="M170"/>
  <c r="M171"/>
  <c r="M172"/>
  <c r="P172" s="1"/>
  <c r="M173"/>
  <c r="M174"/>
  <c r="P174" s="1"/>
  <c r="M175"/>
  <c r="P175" s="1"/>
  <c r="M176"/>
  <c r="P176" s="1"/>
  <c r="M177"/>
  <c r="P177" s="1"/>
  <c r="M178"/>
  <c r="M179"/>
  <c r="P179" s="1"/>
  <c r="M180"/>
  <c r="N180" s="1"/>
  <c r="M181"/>
  <c r="M182"/>
  <c r="P182" s="1"/>
  <c r="M183"/>
  <c r="P183" s="1"/>
  <c r="M184"/>
  <c r="P184" s="1"/>
  <c r="M185"/>
  <c r="M186"/>
  <c r="M187"/>
  <c r="P187" s="1"/>
  <c r="M188"/>
  <c r="N188" s="1"/>
  <c r="M189"/>
  <c r="M190"/>
  <c r="P190" s="1"/>
  <c r="M191"/>
  <c r="P191" s="1"/>
  <c r="M192"/>
  <c r="N192" s="1"/>
  <c r="M193"/>
  <c r="M194"/>
  <c r="M195"/>
  <c r="M196"/>
  <c r="P196" s="1"/>
  <c r="M197"/>
  <c r="P197" s="1"/>
  <c r="M198"/>
  <c r="P198" s="1"/>
  <c r="M199"/>
  <c r="P199" s="1"/>
  <c r="M200"/>
  <c r="P200" s="1"/>
  <c r="M201"/>
  <c r="M202"/>
  <c r="M203"/>
  <c r="M204"/>
  <c r="P204" s="1"/>
  <c r="M205"/>
  <c r="P205" s="1"/>
  <c r="M206"/>
  <c r="P206" s="1"/>
  <c r="M207"/>
  <c r="P207" s="1"/>
  <c r="M208"/>
  <c r="P208" s="1"/>
  <c r="M209"/>
  <c r="M210"/>
  <c r="M211"/>
  <c r="M212"/>
  <c r="P212" s="1"/>
  <c r="M213"/>
  <c r="M214"/>
  <c r="P214" s="1"/>
  <c r="M215"/>
  <c r="P215" s="1"/>
  <c r="M216"/>
  <c r="P216" s="1"/>
  <c r="M217"/>
  <c r="M218"/>
  <c r="M219"/>
  <c r="M220"/>
  <c r="P220" s="1"/>
  <c r="M221"/>
  <c r="M222"/>
  <c r="P222" s="1"/>
  <c r="M223"/>
  <c r="P223" s="1"/>
  <c r="M224"/>
  <c r="P224" s="1"/>
  <c r="M225"/>
  <c r="M226"/>
  <c r="M227"/>
  <c r="M228"/>
  <c r="N228" s="1"/>
  <c r="M229"/>
  <c r="M230"/>
  <c r="P230" s="1"/>
  <c r="M231"/>
  <c r="P231" s="1"/>
  <c r="M232"/>
  <c r="P232" s="1"/>
  <c r="M233"/>
  <c r="P233" s="1"/>
  <c r="M234"/>
  <c r="M235"/>
  <c r="M236"/>
  <c r="P236" s="1"/>
  <c r="M237"/>
  <c r="M238"/>
  <c r="P238" s="1"/>
  <c r="M239"/>
  <c r="P239" s="1"/>
  <c r="M240"/>
  <c r="P240" s="1"/>
  <c r="M241"/>
  <c r="P241" s="1"/>
  <c r="M242"/>
  <c r="M243"/>
  <c r="P243" s="1"/>
  <c r="M244"/>
  <c r="N244" s="1"/>
  <c r="M245"/>
  <c r="M246"/>
  <c r="P246" s="1"/>
  <c r="M247"/>
  <c r="P247" s="1"/>
  <c r="M248"/>
  <c r="P248" s="1"/>
  <c r="M249"/>
  <c r="M250"/>
  <c r="M251"/>
  <c r="P251" s="1"/>
  <c r="M252"/>
  <c r="P252" s="1"/>
  <c r="M253"/>
  <c r="M254"/>
  <c r="P254" s="1"/>
  <c r="M255"/>
  <c r="P255" s="1"/>
  <c r="M256"/>
  <c r="N256" s="1"/>
  <c r="M257"/>
  <c r="M258"/>
  <c r="M259"/>
  <c r="M260"/>
  <c r="N260" s="1"/>
  <c r="M261"/>
  <c r="P261" s="1"/>
  <c r="M262"/>
  <c r="P262" s="1"/>
  <c r="M263"/>
  <c r="P263" s="1"/>
  <c r="M264"/>
  <c r="P264" s="1"/>
  <c r="M265"/>
  <c r="M266"/>
  <c r="M267"/>
  <c r="P267" s="1"/>
  <c r="M268"/>
  <c r="P268" s="1"/>
  <c r="M269"/>
  <c r="P269" s="1"/>
  <c r="M270"/>
  <c r="P270" s="1"/>
  <c r="M271"/>
  <c r="P271" s="1"/>
  <c r="M272"/>
  <c r="P272" s="1"/>
  <c r="M273"/>
  <c r="M274"/>
  <c r="M275"/>
  <c r="P275" s="1"/>
  <c r="M276"/>
  <c r="P276" s="1"/>
  <c r="M277"/>
  <c r="P277" s="1"/>
  <c r="M278"/>
  <c r="P278" s="1"/>
  <c r="M279"/>
  <c r="P279" s="1"/>
  <c r="M280"/>
  <c r="P280" s="1"/>
  <c r="M281"/>
  <c r="M282"/>
  <c r="M283"/>
  <c r="P283" s="1"/>
  <c r="M284"/>
  <c r="P284" s="1"/>
  <c r="M285"/>
  <c r="P285" s="1"/>
  <c r="M286"/>
  <c r="P286" s="1"/>
  <c r="M287"/>
  <c r="P287" s="1"/>
  <c r="M288"/>
  <c r="N288" s="1"/>
  <c r="M289"/>
  <c r="M290"/>
  <c r="M291"/>
  <c r="P291" s="1"/>
  <c r="M292"/>
  <c r="P292" s="1"/>
  <c r="M293"/>
  <c r="P293" s="1"/>
  <c r="M294"/>
  <c r="P294" s="1"/>
  <c r="M295"/>
  <c r="P295" s="1"/>
  <c r="M296"/>
  <c r="P296" s="1"/>
  <c r="M297"/>
  <c r="M298"/>
  <c r="M299"/>
  <c r="P299" s="1"/>
  <c r="M300"/>
  <c r="P300" s="1"/>
  <c r="M301"/>
  <c r="P301" s="1"/>
  <c r="M302"/>
  <c r="P302" s="1"/>
  <c r="M303"/>
  <c r="P303" s="1"/>
  <c r="M304"/>
  <c r="P304" s="1"/>
  <c r="M305"/>
  <c r="M306"/>
  <c r="M307"/>
  <c r="P307" s="1"/>
  <c r="M308"/>
  <c r="P308" s="1"/>
  <c r="M309"/>
  <c r="P309" s="1"/>
  <c r="M310"/>
  <c r="P310" s="1"/>
  <c r="M311"/>
  <c r="P311" s="1"/>
  <c r="M312"/>
  <c r="P312" s="1"/>
  <c r="M313"/>
  <c r="M314"/>
  <c r="M315"/>
  <c r="P315" s="1"/>
  <c r="M316"/>
  <c r="P316" s="1"/>
  <c r="M317"/>
  <c r="P317" s="1"/>
  <c r="M318"/>
  <c r="P318" s="1"/>
  <c r="M319"/>
  <c r="P319" s="1"/>
  <c r="M320"/>
  <c r="N320" s="1"/>
  <c r="M321"/>
  <c r="M322"/>
  <c r="M323"/>
  <c r="P323" s="1"/>
  <c r="M324"/>
  <c r="P324" s="1"/>
  <c r="M325"/>
  <c r="P325" s="1"/>
  <c r="M326"/>
  <c r="P326" s="1"/>
  <c r="M327"/>
  <c r="P327" s="1"/>
  <c r="M328"/>
  <c r="P328" s="1"/>
  <c r="M329"/>
  <c r="M330"/>
  <c r="M331"/>
  <c r="P331" s="1"/>
  <c r="M332"/>
  <c r="P332" s="1"/>
  <c r="M333"/>
  <c r="P333" s="1"/>
  <c r="M334"/>
  <c r="P334" s="1"/>
  <c r="M335"/>
  <c r="P335" s="1"/>
  <c r="M336"/>
  <c r="P336" s="1"/>
  <c r="M337"/>
  <c r="M338"/>
  <c r="M339"/>
  <c r="P339" s="1"/>
  <c r="M340"/>
  <c r="P340" s="1"/>
  <c r="M341"/>
  <c r="P341" s="1"/>
  <c r="M342"/>
  <c r="P342" s="1"/>
  <c r="M343"/>
  <c r="P343" s="1"/>
  <c r="M344"/>
  <c r="P344" s="1"/>
  <c r="M345"/>
  <c r="M346"/>
  <c r="M347"/>
  <c r="P347" s="1"/>
  <c r="M348"/>
  <c r="P348" s="1"/>
  <c r="M349"/>
  <c r="P349" s="1"/>
  <c r="M350"/>
  <c r="P350" s="1"/>
  <c r="M351"/>
  <c r="P351" s="1"/>
  <c r="M352"/>
  <c r="N352" s="1"/>
  <c r="M353"/>
  <c r="M354"/>
  <c r="M355"/>
  <c r="P355" s="1"/>
  <c r="M356"/>
  <c r="P356" s="1"/>
  <c r="M357"/>
  <c r="P357" s="1"/>
  <c r="M358"/>
  <c r="P358" s="1"/>
  <c r="M359"/>
  <c r="P359" s="1"/>
  <c r="M360"/>
  <c r="P360" s="1"/>
  <c r="M361"/>
  <c r="M362"/>
  <c r="M363"/>
  <c r="P363" s="1"/>
  <c r="M364"/>
  <c r="P364" s="1"/>
  <c r="M365"/>
  <c r="P365" s="1"/>
  <c r="M366"/>
  <c r="P366" s="1"/>
  <c r="M367"/>
  <c r="P367" s="1"/>
  <c r="M368"/>
  <c r="P368" s="1"/>
  <c r="M369"/>
  <c r="M370"/>
  <c r="M371"/>
  <c r="P371" s="1"/>
  <c r="M372"/>
  <c r="N372" s="1"/>
  <c r="M4"/>
  <c r="G5"/>
  <c r="R5" s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H311" s="1"/>
  <c r="G312"/>
  <c r="H312" s="1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H344" s="1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4"/>
  <c r="R4" s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4"/>
  <c r="T369" l="1"/>
  <c r="U369" s="1"/>
  <c r="R369"/>
  <c r="S369" s="1"/>
  <c r="T365"/>
  <c r="U365" s="1"/>
  <c r="R365"/>
  <c r="S365" s="1"/>
  <c r="T361"/>
  <c r="U361" s="1"/>
  <c r="R361"/>
  <c r="S361" s="1"/>
  <c r="T357"/>
  <c r="U357" s="1"/>
  <c r="R357"/>
  <c r="S357" s="1"/>
  <c r="T353"/>
  <c r="U353" s="1"/>
  <c r="R353"/>
  <c r="S353" s="1"/>
  <c r="T349"/>
  <c r="U349" s="1"/>
  <c r="R349"/>
  <c r="S349" s="1"/>
  <c r="T345"/>
  <c r="U345" s="1"/>
  <c r="R345"/>
  <c r="S345" s="1"/>
  <c r="T341"/>
  <c r="U341" s="1"/>
  <c r="R341"/>
  <c r="S341" s="1"/>
  <c r="T337"/>
  <c r="U337" s="1"/>
  <c r="R337"/>
  <c r="S337" s="1"/>
  <c r="T333"/>
  <c r="U333" s="1"/>
  <c r="R333"/>
  <c r="S333" s="1"/>
  <c r="T329"/>
  <c r="U329" s="1"/>
  <c r="R329"/>
  <c r="S329" s="1"/>
  <c r="T325"/>
  <c r="U325" s="1"/>
  <c r="R325"/>
  <c r="S325" s="1"/>
  <c r="T321"/>
  <c r="U321" s="1"/>
  <c r="R321"/>
  <c r="S321" s="1"/>
  <c r="T317"/>
  <c r="U317" s="1"/>
  <c r="R317"/>
  <c r="S317" s="1"/>
  <c r="T313"/>
  <c r="U313" s="1"/>
  <c r="R313"/>
  <c r="S313" s="1"/>
  <c r="T309"/>
  <c r="U309" s="1"/>
  <c r="R309"/>
  <c r="S309" s="1"/>
  <c r="T305"/>
  <c r="U305" s="1"/>
  <c r="R305"/>
  <c r="S305" s="1"/>
  <c r="T301"/>
  <c r="U301" s="1"/>
  <c r="R301"/>
  <c r="S301" s="1"/>
  <c r="T297"/>
  <c r="U297" s="1"/>
  <c r="R297"/>
  <c r="S297" s="1"/>
  <c r="T293"/>
  <c r="U293" s="1"/>
  <c r="R293"/>
  <c r="S293" s="1"/>
  <c r="T289"/>
  <c r="U289" s="1"/>
  <c r="R289"/>
  <c r="S289" s="1"/>
  <c r="T285"/>
  <c r="U285" s="1"/>
  <c r="R285"/>
  <c r="S285" s="1"/>
  <c r="T281"/>
  <c r="U281" s="1"/>
  <c r="R281"/>
  <c r="S281" s="1"/>
  <c r="T277"/>
  <c r="U277" s="1"/>
  <c r="R277"/>
  <c r="S277" s="1"/>
  <c r="T273"/>
  <c r="U273" s="1"/>
  <c r="R273"/>
  <c r="S273" s="1"/>
  <c r="T269"/>
  <c r="U269" s="1"/>
  <c r="R269"/>
  <c r="S269" s="1"/>
  <c r="T265"/>
  <c r="U265" s="1"/>
  <c r="R265"/>
  <c r="S265" s="1"/>
  <c r="T261"/>
  <c r="U261" s="1"/>
  <c r="R261"/>
  <c r="S261" s="1"/>
  <c r="T257"/>
  <c r="U257" s="1"/>
  <c r="R257"/>
  <c r="S257" s="1"/>
  <c r="T253"/>
  <c r="U253" s="1"/>
  <c r="R253"/>
  <c r="S253" s="1"/>
  <c r="T249"/>
  <c r="U249" s="1"/>
  <c r="R249"/>
  <c r="S249" s="1"/>
  <c r="T245"/>
  <c r="U245" s="1"/>
  <c r="R245"/>
  <c r="S245" s="1"/>
  <c r="T241"/>
  <c r="U241" s="1"/>
  <c r="R241"/>
  <c r="S241" s="1"/>
  <c r="T237"/>
  <c r="U237" s="1"/>
  <c r="R237"/>
  <c r="S237" s="1"/>
  <c r="T233"/>
  <c r="U233" s="1"/>
  <c r="R233"/>
  <c r="S233" s="1"/>
  <c r="T229"/>
  <c r="U229" s="1"/>
  <c r="R229"/>
  <c r="S229" s="1"/>
  <c r="T225"/>
  <c r="U225" s="1"/>
  <c r="R225"/>
  <c r="S225" s="1"/>
  <c r="T221"/>
  <c r="U221" s="1"/>
  <c r="R221"/>
  <c r="S221" s="1"/>
  <c r="T217"/>
  <c r="U217" s="1"/>
  <c r="R217"/>
  <c r="S217" s="1"/>
  <c r="T213"/>
  <c r="U213" s="1"/>
  <c r="R213"/>
  <c r="S213" s="1"/>
  <c r="T209"/>
  <c r="U209" s="1"/>
  <c r="R209"/>
  <c r="S209" s="1"/>
  <c r="T205"/>
  <c r="U205" s="1"/>
  <c r="R205"/>
  <c r="S205" s="1"/>
  <c r="T201"/>
  <c r="U201" s="1"/>
  <c r="R201"/>
  <c r="S201" s="1"/>
  <c r="T197"/>
  <c r="U197" s="1"/>
  <c r="R197"/>
  <c r="S197" s="1"/>
  <c r="T193"/>
  <c r="U193" s="1"/>
  <c r="R193"/>
  <c r="S193" s="1"/>
  <c r="T189"/>
  <c r="U189" s="1"/>
  <c r="R189"/>
  <c r="S189" s="1"/>
  <c r="T185"/>
  <c r="U185" s="1"/>
  <c r="R185"/>
  <c r="S185" s="1"/>
  <c r="T181"/>
  <c r="U181" s="1"/>
  <c r="R181"/>
  <c r="S181" s="1"/>
  <c r="T177"/>
  <c r="U177" s="1"/>
  <c r="R177"/>
  <c r="S177" s="1"/>
  <c r="T173"/>
  <c r="U173" s="1"/>
  <c r="R173"/>
  <c r="S173" s="1"/>
  <c r="T169"/>
  <c r="U169" s="1"/>
  <c r="R169"/>
  <c r="S169" s="1"/>
  <c r="T165"/>
  <c r="U165" s="1"/>
  <c r="R165"/>
  <c r="S165" s="1"/>
  <c r="T161"/>
  <c r="U161" s="1"/>
  <c r="R161"/>
  <c r="S161" s="1"/>
  <c r="T157"/>
  <c r="U157" s="1"/>
  <c r="R157"/>
  <c r="S157" s="1"/>
  <c r="T153"/>
  <c r="U153" s="1"/>
  <c r="R153"/>
  <c r="S153" s="1"/>
  <c r="T149"/>
  <c r="U149" s="1"/>
  <c r="R149"/>
  <c r="S149" s="1"/>
  <c r="T145"/>
  <c r="U145" s="1"/>
  <c r="R145"/>
  <c r="S145" s="1"/>
  <c r="T141"/>
  <c r="U141" s="1"/>
  <c r="R141"/>
  <c r="S141" s="1"/>
  <c r="T137"/>
  <c r="U137" s="1"/>
  <c r="R137"/>
  <c r="S137" s="1"/>
  <c r="T133"/>
  <c r="U133" s="1"/>
  <c r="R133"/>
  <c r="S133" s="1"/>
  <c r="T129"/>
  <c r="U129" s="1"/>
  <c r="R129"/>
  <c r="S129" s="1"/>
  <c r="T125"/>
  <c r="U125" s="1"/>
  <c r="R125"/>
  <c r="S125" s="1"/>
  <c r="T121"/>
  <c r="U121" s="1"/>
  <c r="R121"/>
  <c r="S121" s="1"/>
  <c r="T117"/>
  <c r="U117" s="1"/>
  <c r="R117"/>
  <c r="S117" s="1"/>
  <c r="T113"/>
  <c r="U113" s="1"/>
  <c r="R113"/>
  <c r="S113" s="1"/>
  <c r="T109"/>
  <c r="U109" s="1"/>
  <c r="R109"/>
  <c r="S109" s="1"/>
  <c r="T105"/>
  <c r="U105" s="1"/>
  <c r="R105"/>
  <c r="S105" s="1"/>
  <c r="T101"/>
  <c r="U101" s="1"/>
  <c r="R101"/>
  <c r="S101" s="1"/>
  <c r="T97"/>
  <c r="U97" s="1"/>
  <c r="R97"/>
  <c r="S97" s="1"/>
  <c r="T93"/>
  <c r="U93" s="1"/>
  <c r="R93"/>
  <c r="S93" s="1"/>
  <c r="T89"/>
  <c r="U89" s="1"/>
  <c r="R89"/>
  <c r="S89" s="1"/>
  <c r="T85"/>
  <c r="U85" s="1"/>
  <c r="R85"/>
  <c r="S85" s="1"/>
  <c r="T81"/>
  <c r="U81" s="1"/>
  <c r="R81"/>
  <c r="S81" s="1"/>
  <c r="T77"/>
  <c r="U77" s="1"/>
  <c r="R77"/>
  <c r="S77" s="1"/>
  <c r="T73"/>
  <c r="U73" s="1"/>
  <c r="R73"/>
  <c r="S73" s="1"/>
  <c r="T69"/>
  <c r="U69" s="1"/>
  <c r="R69"/>
  <c r="S69" s="1"/>
  <c r="T65"/>
  <c r="U65" s="1"/>
  <c r="R65"/>
  <c r="S65" s="1"/>
  <c r="T61"/>
  <c r="U61" s="1"/>
  <c r="R61"/>
  <c r="S61" s="1"/>
  <c r="T57"/>
  <c r="U57" s="1"/>
  <c r="R57"/>
  <c r="S57" s="1"/>
  <c r="T53"/>
  <c r="U53" s="1"/>
  <c r="R53"/>
  <c r="S53" s="1"/>
  <c r="T49"/>
  <c r="U49" s="1"/>
  <c r="R49"/>
  <c r="S49" s="1"/>
  <c r="T45"/>
  <c r="U45" s="1"/>
  <c r="R45"/>
  <c r="S45" s="1"/>
  <c r="T41"/>
  <c r="U41" s="1"/>
  <c r="R41"/>
  <c r="S41" s="1"/>
  <c r="T37"/>
  <c r="U37" s="1"/>
  <c r="R37"/>
  <c r="S37" s="1"/>
  <c r="T33"/>
  <c r="U33" s="1"/>
  <c r="R33"/>
  <c r="S33" s="1"/>
  <c r="T29"/>
  <c r="U29" s="1"/>
  <c r="R29"/>
  <c r="S29" s="1"/>
  <c r="T25"/>
  <c r="U25" s="1"/>
  <c r="R25"/>
  <c r="S25" s="1"/>
  <c r="T21"/>
  <c r="U21" s="1"/>
  <c r="R21"/>
  <c r="S21" s="1"/>
  <c r="T17"/>
  <c r="U17" s="1"/>
  <c r="R17"/>
  <c r="S17" s="1"/>
  <c r="T13"/>
  <c r="U13" s="1"/>
  <c r="R13"/>
  <c r="S13" s="1"/>
  <c r="R9"/>
  <c r="S9" s="1"/>
  <c r="T9"/>
  <c r="U9" s="1"/>
  <c r="N240"/>
  <c r="N96"/>
  <c r="J53"/>
  <c r="T370"/>
  <c r="U370" s="1"/>
  <c r="R370"/>
  <c r="S370" s="1"/>
  <c r="T366"/>
  <c r="U366" s="1"/>
  <c r="R366"/>
  <c r="S366" s="1"/>
  <c r="T362"/>
  <c r="U362" s="1"/>
  <c r="R362"/>
  <c r="S362" s="1"/>
  <c r="T358"/>
  <c r="U358" s="1"/>
  <c r="R358"/>
  <c r="S358" s="1"/>
  <c r="T354"/>
  <c r="U354" s="1"/>
  <c r="R354"/>
  <c r="S354" s="1"/>
  <c r="T350"/>
  <c r="U350" s="1"/>
  <c r="R350"/>
  <c r="S350" s="1"/>
  <c r="T346"/>
  <c r="U346" s="1"/>
  <c r="R346"/>
  <c r="S346" s="1"/>
  <c r="T342"/>
  <c r="U342" s="1"/>
  <c r="R342"/>
  <c r="S342" s="1"/>
  <c r="T338"/>
  <c r="U338" s="1"/>
  <c r="R338"/>
  <c r="S338" s="1"/>
  <c r="T334"/>
  <c r="U334" s="1"/>
  <c r="R334"/>
  <c r="S334" s="1"/>
  <c r="T330"/>
  <c r="U330" s="1"/>
  <c r="R330"/>
  <c r="S330" s="1"/>
  <c r="T326"/>
  <c r="U326" s="1"/>
  <c r="R326"/>
  <c r="S326" s="1"/>
  <c r="T322"/>
  <c r="U322" s="1"/>
  <c r="R322"/>
  <c r="S322" s="1"/>
  <c r="T318"/>
  <c r="U318" s="1"/>
  <c r="R318"/>
  <c r="S318" s="1"/>
  <c r="T314"/>
  <c r="U314" s="1"/>
  <c r="R314"/>
  <c r="S314" s="1"/>
  <c r="T310"/>
  <c r="U310" s="1"/>
  <c r="R310"/>
  <c r="S310" s="1"/>
  <c r="T306"/>
  <c r="U306" s="1"/>
  <c r="R306"/>
  <c r="S306" s="1"/>
  <c r="T302"/>
  <c r="U302" s="1"/>
  <c r="R302"/>
  <c r="S302" s="1"/>
  <c r="T298"/>
  <c r="U298" s="1"/>
  <c r="R298"/>
  <c r="S298" s="1"/>
  <c r="T294"/>
  <c r="U294" s="1"/>
  <c r="R294"/>
  <c r="S294" s="1"/>
  <c r="T290"/>
  <c r="U290" s="1"/>
  <c r="R290"/>
  <c r="S290" s="1"/>
  <c r="T286"/>
  <c r="U286" s="1"/>
  <c r="R286"/>
  <c r="S286" s="1"/>
  <c r="T282"/>
  <c r="U282" s="1"/>
  <c r="R282"/>
  <c r="S282" s="1"/>
  <c r="T278"/>
  <c r="U278" s="1"/>
  <c r="R278"/>
  <c r="S278" s="1"/>
  <c r="T274"/>
  <c r="U274" s="1"/>
  <c r="R274"/>
  <c r="S274" s="1"/>
  <c r="T270"/>
  <c r="U270" s="1"/>
  <c r="R270"/>
  <c r="S270" s="1"/>
  <c r="T266"/>
  <c r="U266" s="1"/>
  <c r="R266"/>
  <c r="S266" s="1"/>
  <c r="T262"/>
  <c r="U262" s="1"/>
  <c r="R262"/>
  <c r="S262" s="1"/>
  <c r="T258"/>
  <c r="U258" s="1"/>
  <c r="R258"/>
  <c r="S258" s="1"/>
  <c r="T254"/>
  <c r="U254" s="1"/>
  <c r="R254"/>
  <c r="S254" s="1"/>
  <c r="T250"/>
  <c r="U250" s="1"/>
  <c r="R250"/>
  <c r="S250" s="1"/>
  <c r="T246"/>
  <c r="U246" s="1"/>
  <c r="R246"/>
  <c r="S246" s="1"/>
  <c r="T242"/>
  <c r="U242" s="1"/>
  <c r="R242"/>
  <c r="S242" s="1"/>
  <c r="T238"/>
  <c r="U238" s="1"/>
  <c r="R238"/>
  <c r="S238" s="1"/>
  <c r="T234"/>
  <c r="U234" s="1"/>
  <c r="R234"/>
  <c r="S234" s="1"/>
  <c r="T230"/>
  <c r="U230" s="1"/>
  <c r="R230"/>
  <c r="S230" s="1"/>
  <c r="T226"/>
  <c r="U226" s="1"/>
  <c r="R226"/>
  <c r="S226" s="1"/>
  <c r="T222"/>
  <c r="U222" s="1"/>
  <c r="R222"/>
  <c r="S222" s="1"/>
  <c r="T218"/>
  <c r="U218" s="1"/>
  <c r="R218"/>
  <c r="S218" s="1"/>
  <c r="T214"/>
  <c r="U214" s="1"/>
  <c r="R214"/>
  <c r="S214" s="1"/>
  <c r="T210"/>
  <c r="U210" s="1"/>
  <c r="R210"/>
  <c r="S210" s="1"/>
  <c r="T206"/>
  <c r="U206" s="1"/>
  <c r="R206"/>
  <c r="S206" s="1"/>
  <c r="T202"/>
  <c r="U202" s="1"/>
  <c r="R202"/>
  <c r="S202" s="1"/>
  <c r="T198"/>
  <c r="U198" s="1"/>
  <c r="R198"/>
  <c r="S198" s="1"/>
  <c r="T194"/>
  <c r="U194" s="1"/>
  <c r="R194"/>
  <c r="S194" s="1"/>
  <c r="T190"/>
  <c r="U190" s="1"/>
  <c r="R190"/>
  <c r="S190" s="1"/>
  <c r="T186"/>
  <c r="U186" s="1"/>
  <c r="R186"/>
  <c r="S186" s="1"/>
  <c r="T182"/>
  <c r="U182" s="1"/>
  <c r="R182"/>
  <c r="S182" s="1"/>
  <c r="T178"/>
  <c r="U178" s="1"/>
  <c r="R178"/>
  <c r="S178" s="1"/>
  <c r="T174"/>
  <c r="U174" s="1"/>
  <c r="R174"/>
  <c r="S174" s="1"/>
  <c r="T170"/>
  <c r="U170" s="1"/>
  <c r="R170"/>
  <c r="S170" s="1"/>
  <c r="T166"/>
  <c r="U166" s="1"/>
  <c r="R166"/>
  <c r="S166" s="1"/>
  <c r="T162"/>
  <c r="U162" s="1"/>
  <c r="R162"/>
  <c r="S162" s="1"/>
  <c r="T158"/>
  <c r="U158" s="1"/>
  <c r="R158"/>
  <c r="S158" s="1"/>
  <c r="T154"/>
  <c r="U154" s="1"/>
  <c r="R154"/>
  <c r="S154" s="1"/>
  <c r="T150"/>
  <c r="U150" s="1"/>
  <c r="R150"/>
  <c r="S150" s="1"/>
  <c r="T146"/>
  <c r="U146" s="1"/>
  <c r="R146"/>
  <c r="S146" s="1"/>
  <c r="T142"/>
  <c r="U142" s="1"/>
  <c r="R142"/>
  <c r="S142" s="1"/>
  <c r="T138"/>
  <c r="U138" s="1"/>
  <c r="R138"/>
  <c r="S138" s="1"/>
  <c r="T134"/>
  <c r="U134" s="1"/>
  <c r="R134"/>
  <c r="S134" s="1"/>
  <c r="T130"/>
  <c r="U130" s="1"/>
  <c r="R130"/>
  <c r="S130" s="1"/>
  <c r="T126"/>
  <c r="U126" s="1"/>
  <c r="R126"/>
  <c r="S126" s="1"/>
  <c r="T122"/>
  <c r="U122" s="1"/>
  <c r="R122"/>
  <c r="S122" s="1"/>
  <c r="T118"/>
  <c r="U118" s="1"/>
  <c r="R118"/>
  <c r="S118" s="1"/>
  <c r="T114"/>
  <c r="U114" s="1"/>
  <c r="R114"/>
  <c r="S114" s="1"/>
  <c r="T110"/>
  <c r="U110" s="1"/>
  <c r="R110"/>
  <c r="S110" s="1"/>
  <c r="T106"/>
  <c r="U106" s="1"/>
  <c r="R106"/>
  <c r="S106" s="1"/>
  <c r="T102"/>
  <c r="U102" s="1"/>
  <c r="R102"/>
  <c r="S102" s="1"/>
  <c r="T98"/>
  <c r="U98" s="1"/>
  <c r="R98"/>
  <c r="S98" s="1"/>
  <c r="T94"/>
  <c r="U94" s="1"/>
  <c r="R94"/>
  <c r="S94" s="1"/>
  <c r="T90"/>
  <c r="U90" s="1"/>
  <c r="R90"/>
  <c r="S90" s="1"/>
  <c r="T86"/>
  <c r="U86" s="1"/>
  <c r="R86"/>
  <c r="S86" s="1"/>
  <c r="T82"/>
  <c r="U82" s="1"/>
  <c r="R82"/>
  <c r="S82" s="1"/>
  <c r="T78"/>
  <c r="U78" s="1"/>
  <c r="R78"/>
  <c r="S78" s="1"/>
  <c r="T74"/>
  <c r="U74" s="1"/>
  <c r="R74"/>
  <c r="S74" s="1"/>
  <c r="T70"/>
  <c r="U70" s="1"/>
  <c r="R70"/>
  <c r="S70" s="1"/>
  <c r="T66"/>
  <c r="U66" s="1"/>
  <c r="R66"/>
  <c r="S66" s="1"/>
  <c r="T62"/>
  <c r="U62" s="1"/>
  <c r="R62"/>
  <c r="S62" s="1"/>
  <c r="T58"/>
  <c r="U58" s="1"/>
  <c r="R58"/>
  <c r="S58" s="1"/>
  <c r="T54"/>
  <c r="U54" s="1"/>
  <c r="R54"/>
  <c r="S54" s="1"/>
  <c r="T50"/>
  <c r="U50" s="1"/>
  <c r="R50"/>
  <c r="S50" s="1"/>
  <c r="T46"/>
  <c r="U46" s="1"/>
  <c r="R46"/>
  <c r="S46" s="1"/>
  <c r="T42"/>
  <c r="U42" s="1"/>
  <c r="R42"/>
  <c r="S42" s="1"/>
  <c r="T38"/>
  <c r="U38" s="1"/>
  <c r="R38"/>
  <c r="S38" s="1"/>
  <c r="T34"/>
  <c r="U34" s="1"/>
  <c r="R34"/>
  <c r="S34" s="1"/>
  <c r="T30"/>
  <c r="U30" s="1"/>
  <c r="R30"/>
  <c r="S30" s="1"/>
  <c r="T26"/>
  <c r="U26" s="1"/>
  <c r="R26"/>
  <c r="S26" s="1"/>
  <c r="T22"/>
  <c r="U22" s="1"/>
  <c r="R22"/>
  <c r="S22" s="1"/>
  <c r="T18"/>
  <c r="U18" s="1"/>
  <c r="R18"/>
  <c r="S18" s="1"/>
  <c r="T14"/>
  <c r="U14" s="1"/>
  <c r="R14"/>
  <c r="S14" s="1"/>
  <c r="T10"/>
  <c r="U10" s="1"/>
  <c r="R10"/>
  <c r="S10" s="1"/>
  <c r="T6"/>
  <c r="U6" s="1"/>
  <c r="R6"/>
  <c r="S6" s="1"/>
  <c r="N271"/>
  <c r="N104"/>
  <c r="J117"/>
  <c r="R371"/>
  <c r="S371" s="1"/>
  <c r="T371"/>
  <c r="U371" s="1"/>
  <c r="R367"/>
  <c r="S367" s="1"/>
  <c r="T367"/>
  <c r="U367" s="1"/>
  <c r="R363"/>
  <c r="S363" s="1"/>
  <c r="T363"/>
  <c r="U363" s="1"/>
  <c r="J359"/>
  <c r="R359"/>
  <c r="S359" s="1"/>
  <c r="T359"/>
  <c r="U359" s="1"/>
  <c r="R355"/>
  <c r="S355" s="1"/>
  <c r="T355"/>
  <c r="U355" s="1"/>
  <c r="R351"/>
  <c r="S351" s="1"/>
  <c r="T351"/>
  <c r="U351" s="1"/>
  <c r="R347"/>
  <c r="S347" s="1"/>
  <c r="T347"/>
  <c r="U347" s="1"/>
  <c r="R343"/>
  <c r="S343" s="1"/>
  <c r="T343"/>
  <c r="U343" s="1"/>
  <c r="R339"/>
  <c r="S339" s="1"/>
  <c r="T339"/>
  <c r="U339" s="1"/>
  <c r="R335"/>
  <c r="S335" s="1"/>
  <c r="T335"/>
  <c r="U335" s="1"/>
  <c r="R331"/>
  <c r="S331" s="1"/>
  <c r="T331"/>
  <c r="U331" s="1"/>
  <c r="H327"/>
  <c r="R327"/>
  <c r="S327" s="1"/>
  <c r="T327"/>
  <c r="U327" s="1"/>
  <c r="R323"/>
  <c r="S323" s="1"/>
  <c r="T323"/>
  <c r="U323" s="1"/>
  <c r="R319"/>
  <c r="S319" s="1"/>
  <c r="T319"/>
  <c r="U319" s="1"/>
  <c r="R315"/>
  <c r="S315" s="1"/>
  <c r="T315"/>
  <c r="U315" s="1"/>
  <c r="R311"/>
  <c r="S311" s="1"/>
  <c r="T311"/>
  <c r="U311" s="1"/>
  <c r="R307"/>
  <c r="S307" s="1"/>
  <c r="T307"/>
  <c r="U307" s="1"/>
  <c r="R303"/>
  <c r="S303" s="1"/>
  <c r="T303"/>
  <c r="U303" s="1"/>
  <c r="R299"/>
  <c r="S299" s="1"/>
  <c r="T299"/>
  <c r="U299" s="1"/>
  <c r="R295"/>
  <c r="S295" s="1"/>
  <c r="T295"/>
  <c r="U295" s="1"/>
  <c r="R291"/>
  <c r="S291" s="1"/>
  <c r="T291"/>
  <c r="U291" s="1"/>
  <c r="R287"/>
  <c r="S287" s="1"/>
  <c r="T287"/>
  <c r="U287" s="1"/>
  <c r="R283"/>
  <c r="S283" s="1"/>
  <c r="T283"/>
  <c r="U283" s="1"/>
  <c r="R279"/>
  <c r="S279" s="1"/>
  <c r="T279"/>
  <c r="U279" s="1"/>
  <c r="R275"/>
  <c r="S275" s="1"/>
  <c r="T275"/>
  <c r="U275" s="1"/>
  <c r="R271"/>
  <c r="S271" s="1"/>
  <c r="T271"/>
  <c r="U271" s="1"/>
  <c r="R267"/>
  <c r="S267" s="1"/>
  <c r="T267"/>
  <c r="U267" s="1"/>
  <c r="R263"/>
  <c r="S263" s="1"/>
  <c r="T263"/>
  <c r="U263" s="1"/>
  <c r="R259"/>
  <c r="S259" s="1"/>
  <c r="T259"/>
  <c r="U259" s="1"/>
  <c r="R255"/>
  <c r="S255" s="1"/>
  <c r="T255"/>
  <c r="U255" s="1"/>
  <c r="R251"/>
  <c r="S251" s="1"/>
  <c r="T251"/>
  <c r="U251" s="1"/>
  <c r="R247"/>
  <c r="S247" s="1"/>
  <c r="T247"/>
  <c r="U247" s="1"/>
  <c r="R243"/>
  <c r="S243" s="1"/>
  <c r="T243"/>
  <c r="U243" s="1"/>
  <c r="R239"/>
  <c r="S239" s="1"/>
  <c r="T239"/>
  <c r="U239" s="1"/>
  <c r="R235"/>
  <c r="S235" s="1"/>
  <c r="T235"/>
  <c r="U235" s="1"/>
  <c r="R231"/>
  <c r="S231" s="1"/>
  <c r="T231"/>
  <c r="U231" s="1"/>
  <c r="R227"/>
  <c r="S227" s="1"/>
  <c r="T227"/>
  <c r="U227" s="1"/>
  <c r="R223"/>
  <c r="S223" s="1"/>
  <c r="T223"/>
  <c r="U223" s="1"/>
  <c r="R219"/>
  <c r="S219" s="1"/>
  <c r="T219"/>
  <c r="U219" s="1"/>
  <c r="R215"/>
  <c r="S215" s="1"/>
  <c r="T215"/>
  <c r="U215" s="1"/>
  <c r="R211"/>
  <c r="S211" s="1"/>
  <c r="T211"/>
  <c r="U211" s="1"/>
  <c r="R207"/>
  <c r="S207" s="1"/>
  <c r="T207"/>
  <c r="U207" s="1"/>
  <c r="R203"/>
  <c r="S203" s="1"/>
  <c r="T203"/>
  <c r="U203" s="1"/>
  <c r="R199"/>
  <c r="S199" s="1"/>
  <c r="T199"/>
  <c r="U199" s="1"/>
  <c r="R195"/>
  <c r="S195" s="1"/>
  <c r="T195"/>
  <c r="U195" s="1"/>
  <c r="R191"/>
  <c r="S191" s="1"/>
  <c r="T191"/>
  <c r="U191" s="1"/>
  <c r="R187"/>
  <c r="S187" s="1"/>
  <c r="T187"/>
  <c r="U187" s="1"/>
  <c r="R183"/>
  <c r="S183" s="1"/>
  <c r="T183"/>
  <c r="U183" s="1"/>
  <c r="R179"/>
  <c r="S179" s="1"/>
  <c r="T179"/>
  <c r="U179" s="1"/>
  <c r="R175"/>
  <c r="S175" s="1"/>
  <c r="T175"/>
  <c r="U175" s="1"/>
  <c r="R171"/>
  <c r="S171" s="1"/>
  <c r="T171"/>
  <c r="U171" s="1"/>
  <c r="R167"/>
  <c r="S167" s="1"/>
  <c r="T167"/>
  <c r="U167" s="1"/>
  <c r="R163"/>
  <c r="S163" s="1"/>
  <c r="T163"/>
  <c r="U163" s="1"/>
  <c r="R159"/>
  <c r="S159" s="1"/>
  <c r="T159"/>
  <c r="U159" s="1"/>
  <c r="R155"/>
  <c r="S155" s="1"/>
  <c r="T155"/>
  <c r="U155" s="1"/>
  <c r="R151"/>
  <c r="S151" s="1"/>
  <c r="T151"/>
  <c r="U151" s="1"/>
  <c r="R147"/>
  <c r="S147" s="1"/>
  <c r="T147"/>
  <c r="U147" s="1"/>
  <c r="R143"/>
  <c r="S143" s="1"/>
  <c r="T143"/>
  <c r="U143" s="1"/>
  <c r="R139"/>
  <c r="S139" s="1"/>
  <c r="T139"/>
  <c r="U139" s="1"/>
  <c r="R135"/>
  <c r="S135" s="1"/>
  <c r="T135"/>
  <c r="U135" s="1"/>
  <c r="R131"/>
  <c r="S131" s="1"/>
  <c r="T131"/>
  <c r="U131" s="1"/>
  <c r="R127"/>
  <c r="S127" s="1"/>
  <c r="T127"/>
  <c r="U127" s="1"/>
  <c r="R123"/>
  <c r="S123" s="1"/>
  <c r="T123"/>
  <c r="U123" s="1"/>
  <c r="R119"/>
  <c r="S119" s="1"/>
  <c r="T119"/>
  <c r="U119" s="1"/>
  <c r="R115"/>
  <c r="S115" s="1"/>
  <c r="T115"/>
  <c r="U115" s="1"/>
  <c r="R111"/>
  <c r="S111" s="1"/>
  <c r="T111"/>
  <c r="U111" s="1"/>
  <c r="R107"/>
  <c r="S107" s="1"/>
  <c r="T107"/>
  <c r="U107" s="1"/>
  <c r="R103"/>
  <c r="S103" s="1"/>
  <c r="T103"/>
  <c r="U103" s="1"/>
  <c r="R99"/>
  <c r="S99" s="1"/>
  <c r="T99"/>
  <c r="U99" s="1"/>
  <c r="R95"/>
  <c r="S95" s="1"/>
  <c r="T95"/>
  <c r="U95" s="1"/>
  <c r="R91"/>
  <c r="S91" s="1"/>
  <c r="T91"/>
  <c r="U91" s="1"/>
  <c r="R87"/>
  <c r="S87" s="1"/>
  <c r="T87"/>
  <c r="U87" s="1"/>
  <c r="R83"/>
  <c r="S83" s="1"/>
  <c r="T83"/>
  <c r="U83" s="1"/>
  <c r="R79"/>
  <c r="S79" s="1"/>
  <c r="T79"/>
  <c r="U79" s="1"/>
  <c r="R75"/>
  <c r="S75" s="1"/>
  <c r="T75"/>
  <c r="U75" s="1"/>
  <c r="R71"/>
  <c r="S71" s="1"/>
  <c r="T71"/>
  <c r="U71" s="1"/>
  <c r="R67"/>
  <c r="S67" s="1"/>
  <c r="T67"/>
  <c r="U67" s="1"/>
  <c r="R63"/>
  <c r="S63" s="1"/>
  <c r="T63"/>
  <c r="U63" s="1"/>
  <c r="R59"/>
  <c r="S59" s="1"/>
  <c r="T59"/>
  <c r="U59" s="1"/>
  <c r="R55"/>
  <c r="S55" s="1"/>
  <c r="T55"/>
  <c r="U55" s="1"/>
  <c r="R51"/>
  <c r="S51" s="1"/>
  <c r="T51"/>
  <c r="U51" s="1"/>
  <c r="R47"/>
  <c r="S47" s="1"/>
  <c r="T47"/>
  <c r="U47" s="1"/>
  <c r="R43"/>
  <c r="S43" s="1"/>
  <c r="T43"/>
  <c r="U43" s="1"/>
  <c r="R39"/>
  <c r="S39" s="1"/>
  <c r="T39"/>
  <c r="U39" s="1"/>
  <c r="R35"/>
  <c r="S35" s="1"/>
  <c r="T35"/>
  <c r="U35" s="1"/>
  <c r="R31"/>
  <c r="S31" s="1"/>
  <c r="T31"/>
  <c r="U31" s="1"/>
  <c r="R27"/>
  <c r="S27" s="1"/>
  <c r="T27"/>
  <c r="U27" s="1"/>
  <c r="R23"/>
  <c r="S23" s="1"/>
  <c r="T23"/>
  <c r="U23" s="1"/>
  <c r="R19"/>
  <c r="S19" s="1"/>
  <c r="T19"/>
  <c r="U19" s="1"/>
  <c r="H15"/>
  <c r="R15"/>
  <c r="S15" s="1"/>
  <c r="T15"/>
  <c r="U15" s="1"/>
  <c r="R11"/>
  <c r="S11" s="1"/>
  <c r="T11"/>
  <c r="U11" s="1"/>
  <c r="R7"/>
  <c r="S7" s="1"/>
  <c r="T7"/>
  <c r="U7" s="1"/>
  <c r="J6"/>
  <c r="N159"/>
  <c r="J319"/>
  <c r="R372"/>
  <c r="S372" s="1"/>
  <c r="T372"/>
  <c r="U372" s="1"/>
  <c r="R368"/>
  <c r="S368" s="1"/>
  <c r="T368"/>
  <c r="U368" s="1"/>
  <c r="R364"/>
  <c r="S364" s="1"/>
  <c r="T364"/>
  <c r="U364" s="1"/>
  <c r="R360"/>
  <c r="S360" s="1"/>
  <c r="T360"/>
  <c r="U360" s="1"/>
  <c r="R356"/>
  <c r="S356" s="1"/>
  <c r="T356"/>
  <c r="U356" s="1"/>
  <c r="R352"/>
  <c r="S352" s="1"/>
  <c r="T352"/>
  <c r="U352" s="1"/>
  <c r="R348"/>
  <c r="S348" s="1"/>
  <c r="T348"/>
  <c r="U348" s="1"/>
  <c r="R344"/>
  <c r="S344" s="1"/>
  <c r="T344"/>
  <c r="U344" s="1"/>
  <c r="R340"/>
  <c r="S340" s="1"/>
  <c r="T340"/>
  <c r="U340" s="1"/>
  <c r="R336"/>
  <c r="S336" s="1"/>
  <c r="T336"/>
  <c r="U336" s="1"/>
  <c r="R332"/>
  <c r="S332" s="1"/>
  <c r="T332"/>
  <c r="U332" s="1"/>
  <c r="R328"/>
  <c r="S328" s="1"/>
  <c r="T328"/>
  <c r="U328" s="1"/>
  <c r="R324"/>
  <c r="S324" s="1"/>
  <c r="T324"/>
  <c r="U324" s="1"/>
  <c r="R320"/>
  <c r="S320" s="1"/>
  <c r="T320"/>
  <c r="U320" s="1"/>
  <c r="R316"/>
  <c r="S316" s="1"/>
  <c r="T316"/>
  <c r="U316" s="1"/>
  <c r="R312"/>
  <c r="S312" s="1"/>
  <c r="T312"/>
  <c r="U312" s="1"/>
  <c r="R308"/>
  <c r="S308" s="1"/>
  <c r="T308"/>
  <c r="U308" s="1"/>
  <c r="R304"/>
  <c r="S304" s="1"/>
  <c r="T304"/>
  <c r="U304" s="1"/>
  <c r="R300"/>
  <c r="S300" s="1"/>
  <c r="T300"/>
  <c r="U300" s="1"/>
  <c r="R296"/>
  <c r="S296" s="1"/>
  <c r="T296"/>
  <c r="U296" s="1"/>
  <c r="R292"/>
  <c r="S292" s="1"/>
  <c r="T292"/>
  <c r="U292" s="1"/>
  <c r="R288"/>
  <c r="S288" s="1"/>
  <c r="T288"/>
  <c r="U288" s="1"/>
  <c r="R284"/>
  <c r="S284" s="1"/>
  <c r="T284"/>
  <c r="U284" s="1"/>
  <c r="R280"/>
  <c r="S280" s="1"/>
  <c r="T280"/>
  <c r="U280" s="1"/>
  <c r="R276"/>
  <c r="S276" s="1"/>
  <c r="T276"/>
  <c r="U276" s="1"/>
  <c r="R272"/>
  <c r="S272" s="1"/>
  <c r="T272"/>
  <c r="U272" s="1"/>
  <c r="R268"/>
  <c r="S268" s="1"/>
  <c r="T268"/>
  <c r="U268" s="1"/>
  <c r="R264"/>
  <c r="S264" s="1"/>
  <c r="T264"/>
  <c r="U264" s="1"/>
  <c r="R260"/>
  <c r="S260" s="1"/>
  <c r="T260"/>
  <c r="U260" s="1"/>
  <c r="R256"/>
  <c r="S256" s="1"/>
  <c r="T256"/>
  <c r="U256" s="1"/>
  <c r="R252"/>
  <c r="S252" s="1"/>
  <c r="T252"/>
  <c r="U252" s="1"/>
  <c r="R248"/>
  <c r="S248" s="1"/>
  <c r="T248"/>
  <c r="U248" s="1"/>
  <c r="R244"/>
  <c r="S244" s="1"/>
  <c r="T244"/>
  <c r="U244" s="1"/>
  <c r="R240"/>
  <c r="S240" s="1"/>
  <c r="T240"/>
  <c r="U240" s="1"/>
  <c r="R236"/>
  <c r="S236" s="1"/>
  <c r="T236"/>
  <c r="U236" s="1"/>
  <c r="R232"/>
  <c r="S232" s="1"/>
  <c r="T232"/>
  <c r="U232" s="1"/>
  <c r="R228"/>
  <c r="S228" s="1"/>
  <c r="T228"/>
  <c r="U228" s="1"/>
  <c r="R224"/>
  <c r="S224" s="1"/>
  <c r="T224"/>
  <c r="U224" s="1"/>
  <c r="R220"/>
  <c r="S220" s="1"/>
  <c r="T220"/>
  <c r="U220" s="1"/>
  <c r="R216"/>
  <c r="S216" s="1"/>
  <c r="T216"/>
  <c r="U216" s="1"/>
  <c r="R212"/>
  <c r="S212" s="1"/>
  <c r="T212"/>
  <c r="U212" s="1"/>
  <c r="R208"/>
  <c r="S208" s="1"/>
  <c r="T208"/>
  <c r="U208" s="1"/>
  <c r="R204"/>
  <c r="S204" s="1"/>
  <c r="T204"/>
  <c r="U204" s="1"/>
  <c r="R200"/>
  <c r="S200" s="1"/>
  <c r="T200"/>
  <c r="U200" s="1"/>
  <c r="R196"/>
  <c r="S196" s="1"/>
  <c r="T196"/>
  <c r="U196" s="1"/>
  <c r="R192"/>
  <c r="S192" s="1"/>
  <c r="T192"/>
  <c r="U192" s="1"/>
  <c r="R188"/>
  <c r="S188" s="1"/>
  <c r="T188"/>
  <c r="U188" s="1"/>
  <c r="R184"/>
  <c r="S184" s="1"/>
  <c r="T184"/>
  <c r="U184" s="1"/>
  <c r="R180"/>
  <c r="S180" s="1"/>
  <c r="T180"/>
  <c r="U180" s="1"/>
  <c r="R176"/>
  <c r="S176" s="1"/>
  <c r="T176"/>
  <c r="U176" s="1"/>
  <c r="R172"/>
  <c r="S172" s="1"/>
  <c r="T172"/>
  <c r="U172" s="1"/>
  <c r="R168"/>
  <c r="S168" s="1"/>
  <c r="T168"/>
  <c r="U168" s="1"/>
  <c r="R164"/>
  <c r="S164" s="1"/>
  <c r="T164"/>
  <c r="U164" s="1"/>
  <c r="R160"/>
  <c r="S160" s="1"/>
  <c r="T160"/>
  <c r="U160" s="1"/>
  <c r="R156"/>
  <c r="S156" s="1"/>
  <c r="T156"/>
  <c r="U156" s="1"/>
  <c r="R152"/>
  <c r="S152" s="1"/>
  <c r="T152"/>
  <c r="U152" s="1"/>
  <c r="R148"/>
  <c r="S148" s="1"/>
  <c r="T148"/>
  <c r="U148" s="1"/>
  <c r="R144"/>
  <c r="S144" s="1"/>
  <c r="T144"/>
  <c r="U144" s="1"/>
  <c r="R140"/>
  <c r="S140" s="1"/>
  <c r="T140"/>
  <c r="U140" s="1"/>
  <c r="R136"/>
  <c r="S136" s="1"/>
  <c r="T136"/>
  <c r="U136" s="1"/>
  <c r="R132"/>
  <c r="S132" s="1"/>
  <c r="T132"/>
  <c r="U132" s="1"/>
  <c r="R128"/>
  <c r="S128" s="1"/>
  <c r="T128"/>
  <c r="U128" s="1"/>
  <c r="R124"/>
  <c r="S124" s="1"/>
  <c r="T124"/>
  <c r="U124" s="1"/>
  <c r="R120"/>
  <c r="S120" s="1"/>
  <c r="T120"/>
  <c r="U120" s="1"/>
  <c r="R116"/>
  <c r="S116" s="1"/>
  <c r="T116"/>
  <c r="U116" s="1"/>
  <c r="R112"/>
  <c r="S112" s="1"/>
  <c r="T112"/>
  <c r="U112" s="1"/>
  <c r="R108"/>
  <c r="S108" s="1"/>
  <c r="T108"/>
  <c r="U108" s="1"/>
  <c r="R104"/>
  <c r="S104" s="1"/>
  <c r="T104"/>
  <c r="U104" s="1"/>
  <c r="R100"/>
  <c r="S100" s="1"/>
  <c r="T100"/>
  <c r="U100" s="1"/>
  <c r="R96"/>
  <c r="S96" s="1"/>
  <c r="T96"/>
  <c r="U96" s="1"/>
  <c r="R92"/>
  <c r="S92" s="1"/>
  <c r="T92"/>
  <c r="U92" s="1"/>
  <c r="R88"/>
  <c r="S88" s="1"/>
  <c r="T88"/>
  <c r="U88" s="1"/>
  <c r="R84"/>
  <c r="S84" s="1"/>
  <c r="T84"/>
  <c r="U84" s="1"/>
  <c r="R80"/>
  <c r="S80" s="1"/>
  <c r="T80"/>
  <c r="U80" s="1"/>
  <c r="R76"/>
  <c r="S76" s="1"/>
  <c r="T76"/>
  <c r="U76" s="1"/>
  <c r="R72"/>
  <c r="S72" s="1"/>
  <c r="T72"/>
  <c r="U72" s="1"/>
  <c r="R68"/>
  <c r="S68" s="1"/>
  <c r="T68"/>
  <c r="U68" s="1"/>
  <c r="R64"/>
  <c r="S64" s="1"/>
  <c r="T64"/>
  <c r="U64" s="1"/>
  <c r="R60"/>
  <c r="S60" s="1"/>
  <c r="T60"/>
  <c r="U60" s="1"/>
  <c r="R56"/>
  <c r="S56" s="1"/>
  <c r="T56"/>
  <c r="U56" s="1"/>
  <c r="R52"/>
  <c r="S52" s="1"/>
  <c r="T52"/>
  <c r="U52" s="1"/>
  <c r="R48"/>
  <c r="S48" s="1"/>
  <c r="T48"/>
  <c r="U48" s="1"/>
  <c r="R44"/>
  <c r="S44" s="1"/>
  <c r="T44"/>
  <c r="U44" s="1"/>
  <c r="R40"/>
  <c r="S40" s="1"/>
  <c r="T40"/>
  <c r="U40" s="1"/>
  <c r="R36"/>
  <c r="S36" s="1"/>
  <c r="T36"/>
  <c r="U36" s="1"/>
  <c r="R32"/>
  <c r="S32" s="1"/>
  <c r="T32"/>
  <c r="U32" s="1"/>
  <c r="R28"/>
  <c r="S28" s="1"/>
  <c r="T28"/>
  <c r="U28" s="1"/>
  <c r="R24"/>
  <c r="S24" s="1"/>
  <c r="T24"/>
  <c r="U24" s="1"/>
  <c r="R20"/>
  <c r="S20" s="1"/>
  <c r="T20"/>
  <c r="U20" s="1"/>
  <c r="H16"/>
  <c r="T16"/>
  <c r="U16" s="1"/>
  <c r="R16"/>
  <c r="S16" s="1"/>
  <c r="R12"/>
  <c r="S12" s="1"/>
  <c r="T12"/>
  <c r="U12" s="1"/>
  <c r="T8"/>
  <c r="U8" s="1"/>
  <c r="R8"/>
  <c r="S8" s="1"/>
  <c r="N160"/>
  <c r="N86"/>
  <c r="J351"/>
  <c r="J355"/>
  <c r="J339"/>
  <c r="J315"/>
  <c r="J307"/>
  <c r="J299"/>
  <c r="J291"/>
  <c r="H301"/>
  <c r="H293"/>
  <c r="J277"/>
  <c r="H269"/>
  <c r="H261"/>
  <c r="H237"/>
  <c r="J229"/>
  <c r="J213"/>
  <c r="H205"/>
  <c r="H197"/>
  <c r="H173"/>
  <c r="J165"/>
  <c r="H149"/>
  <c r="H141"/>
  <c r="H133"/>
  <c r="H117"/>
  <c r="H109"/>
  <c r="J101"/>
  <c r="H85"/>
  <c r="H77"/>
  <c r="H69"/>
  <c r="H45"/>
  <c r="J37"/>
  <c r="J21"/>
  <c r="N292"/>
  <c r="N190"/>
  <c r="H53"/>
  <c r="J141"/>
  <c r="H12"/>
  <c r="N291"/>
  <c r="N168"/>
  <c r="N103"/>
  <c r="J133"/>
  <c r="J347"/>
  <c r="N356"/>
  <c r="J273"/>
  <c r="J177"/>
  <c r="J81"/>
  <c r="P372"/>
  <c r="J360"/>
  <c r="J344"/>
  <c r="J328"/>
  <c r="J312"/>
  <c r="J296"/>
  <c r="N335"/>
  <c r="N215"/>
  <c r="N142"/>
  <c r="N39"/>
  <c r="H245"/>
  <c r="J261"/>
  <c r="P244"/>
  <c r="J371"/>
  <c r="J331"/>
  <c r="H315"/>
  <c r="J241"/>
  <c r="J145"/>
  <c r="J113"/>
  <c r="J49"/>
  <c r="J17"/>
  <c r="N158"/>
  <c r="J367"/>
  <c r="H359"/>
  <c r="H351"/>
  <c r="J343"/>
  <c r="J335"/>
  <c r="J327"/>
  <c r="H319"/>
  <c r="J311"/>
  <c r="J303"/>
  <c r="J295"/>
  <c r="N316"/>
  <c r="N214"/>
  <c r="N135"/>
  <c r="N24"/>
  <c r="H213"/>
  <c r="J245"/>
  <c r="P116"/>
  <c r="J363"/>
  <c r="J323"/>
  <c r="N243"/>
  <c r="J209"/>
  <c r="N355"/>
  <c r="N78"/>
  <c r="J269"/>
  <c r="J286"/>
  <c r="J278"/>
  <c r="J262"/>
  <c r="J246"/>
  <c r="J230"/>
  <c r="J214"/>
  <c r="J198"/>
  <c r="J182"/>
  <c r="J166"/>
  <c r="J150"/>
  <c r="J134"/>
  <c r="J118"/>
  <c r="J102"/>
  <c r="J86"/>
  <c r="J70"/>
  <c r="J54"/>
  <c r="J38"/>
  <c r="J22"/>
  <c r="H6"/>
  <c r="N311"/>
  <c r="N208"/>
  <c r="N112"/>
  <c r="H355"/>
  <c r="H181"/>
  <c r="J181"/>
  <c r="N364"/>
  <c r="N340"/>
  <c r="N319"/>
  <c r="N300"/>
  <c r="N276"/>
  <c r="N252"/>
  <c r="N223"/>
  <c r="N199"/>
  <c r="N55"/>
  <c r="H363"/>
  <c r="H291"/>
  <c r="P260"/>
  <c r="P132"/>
  <c r="N359"/>
  <c r="N339"/>
  <c r="N317"/>
  <c r="N295"/>
  <c r="N275"/>
  <c r="N251"/>
  <c r="N222"/>
  <c r="N196"/>
  <c r="N167"/>
  <c r="N140"/>
  <c r="N108"/>
  <c r="N80"/>
  <c r="N40"/>
  <c r="H323"/>
  <c r="H277"/>
  <c r="H21"/>
  <c r="J149"/>
  <c r="J12"/>
  <c r="P124"/>
  <c r="N333"/>
  <c r="N269"/>
  <c r="H347"/>
  <c r="P228"/>
  <c r="N308"/>
  <c r="N371"/>
  <c r="N349"/>
  <c r="N327"/>
  <c r="N307"/>
  <c r="N285"/>
  <c r="N263"/>
  <c r="N232"/>
  <c r="N206"/>
  <c r="N179"/>
  <c r="N151"/>
  <c r="N126"/>
  <c r="N95"/>
  <c r="N69"/>
  <c r="N8"/>
  <c r="H343"/>
  <c r="H307"/>
  <c r="J85"/>
  <c r="P188"/>
  <c r="P60"/>
  <c r="N351"/>
  <c r="N268"/>
  <c r="N71"/>
  <c r="P68"/>
  <c r="N367"/>
  <c r="N348"/>
  <c r="N324"/>
  <c r="N303"/>
  <c r="N284"/>
  <c r="N231"/>
  <c r="N205"/>
  <c r="N176"/>
  <c r="N150"/>
  <c r="N94"/>
  <c r="N7"/>
  <c r="H339"/>
  <c r="H299"/>
  <c r="J205"/>
  <c r="J77"/>
  <c r="P180"/>
  <c r="P52"/>
  <c r="N133"/>
  <c r="N76"/>
  <c r="P100"/>
  <c r="N332"/>
  <c r="N287"/>
  <c r="N236"/>
  <c r="N187"/>
  <c r="N23"/>
  <c r="N365"/>
  <c r="N343"/>
  <c r="N323"/>
  <c r="N301"/>
  <c r="N279"/>
  <c r="N254"/>
  <c r="N224"/>
  <c r="N204"/>
  <c r="N172"/>
  <c r="N144"/>
  <c r="N113"/>
  <c r="N87"/>
  <c r="N56"/>
  <c r="H371"/>
  <c r="H331"/>
  <c r="H295"/>
  <c r="J197"/>
  <c r="J69"/>
  <c r="P164"/>
  <c r="P36"/>
  <c r="J369"/>
  <c r="H369"/>
  <c r="J345"/>
  <c r="H345"/>
  <c r="J313"/>
  <c r="H313"/>
  <c r="J289"/>
  <c r="H289"/>
  <c r="J217"/>
  <c r="H217"/>
  <c r="J153"/>
  <c r="H153"/>
  <c r="J129"/>
  <c r="H129"/>
  <c r="J105"/>
  <c r="H105"/>
  <c r="J89"/>
  <c r="H89"/>
  <c r="J65"/>
  <c r="H65"/>
  <c r="J41"/>
  <c r="H41"/>
  <c r="J9"/>
  <c r="H9"/>
  <c r="P354"/>
  <c r="N354"/>
  <c r="P330"/>
  <c r="N330"/>
  <c r="P298"/>
  <c r="N298"/>
  <c r="P266"/>
  <c r="N266"/>
  <c r="P242"/>
  <c r="N242"/>
  <c r="P210"/>
  <c r="N210"/>
  <c r="P178"/>
  <c r="N178"/>
  <c r="P162"/>
  <c r="N162"/>
  <c r="P130"/>
  <c r="N130"/>
  <c r="P106"/>
  <c r="N106"/>
  <c r="P74"/>
  <c r="N74"/>
  <c r="P42"/>
  <c r="N42"/>
  <c r="P10"/>
  <c r="N10"/>
  <c r="H273"/>
  <c r="H145"/>
  <c r="H17"/>
  <c r="J352"/>
  <c r="H352"/>
  <c r="J288"/>
  <c r="H288"/>
  <c r="J256"/>
  <c r="H256"/>
  <c r="J224"/>
  <c r="H224"/>
  <c r="J192"/>
  <c r="H192"/>
  <c r="J176"/>
  <c r="H176"/>
  <c r="J144"/>
  <c r="H144"/>
  <c r="J112"/>
  <c r="H112"/>
  <c r="J88"/>
  <c r="H88"/>
  <c r="J56"/>
  <c r="H56"/>
  <c r="J24"/>
  <c r="H24"/>
  <c r="P369"/>
  <c r="N369"/>
  <c r="P345"/>
  <c r="N345"/>
  <c r="P313"/>
  <c r="N313"/>
  <c r="P281"/>
  <c r="N281"/>
  <c r="P209"/>
  <c r="N209"/>
  <c r="P193"/>
  <c r="N193"/>
  <c r="P161"/>
  <c r="N161"/>
  <c r="P81"/>
  <c r="N81"/>
  <c r="P57"/>
  <c r="N57"/>
  <c r="P25"/>
  <c r="N25"/>
  <c r="J370"/>
  <c r="H370"/>
  <c r="J362"/>
  <c r="H362"/>
  <c r="J354"/>
  <c r="H354"/>
  <c r="J346"/>
  <c r="H346"/>
  <c r="J338"/>
  <c r="H338"/>
  <c r="J330"/>
  <c r="H330"/>
  <c r="J322"/>
  <c r="H322"/>
  <c r="J314"/>
  <c r="H314"/>
  <c r="J306"/>
  <c r="H306"/>
  <c r="J298"/>
  <c r="H298"/>
  <c r="J290"/>
  <c r="H290"/>
  <c r="H282"/>
  <c r="J282"/>
  <c r="H274"/>
  <c r="J274"/>
  <c r="H266"/>
  <c r="J266"/>
  <c r="H258"/>
  <c r="J258"/>
  <c r="H250"/>
  <c r="J250"/>
  <c r="H242"/>
  <c r="J242"/>
  <c r="H234"/>
  <c r="J234"/>
  <c r="H226"/>
  <c r="J226"/>
  <c r="H218"/>
  <c r="J218"/>
  <c r="H210"/>
  <c r="J210"/>
  <c r="H202"/>
  <c r="J202"/>
  <c r="H194"/>
  <c r="J194"/>
  <c r="H186"/>
  <c r="J186"/>
  <c r="H178"/>
  <c r="J178"/>
  <c r="H170"/>
  <c r="J170"/>
  <c r="H162"/>
  <c r="J162"/>
  <c r="H154"/>
  <c r="J154"/>
  <c r="H146"/>
  <c r="J146"/>
  <c r="H138"/>
  <c r="J138"/>
  <c r="H130"/>
  <c r="J130"/>
  <c r="H122"/>
  <c r="J122"/>
  <c r="H114"/>
  <c r="J114"/>
  <c r="H106"/>
  <c r="J106"/>
  <c r="H98"/>
  <c r="J98"/>
  <c r="H90"/>
  <c r="J90"/>
  <c r="H82"/>
  <c r="J82"/>
  <c r="H74"/>
  <c r="J74"/>
  <c r="H66"/>
  <c r="J66"/>
  <c r="H58"/>
  <c r="J58"/>
  <c r="H50"/>
  <c r="J50"/>
  <c r="H42"/>
  <c r="J42"/>
  <c r="H34"/>
  <c r="J34"/>
  <c r="H26"/>
  <c r="J26"/>
  <c r="H18"/>
  <c r="J18"/>
  <c r="H10"/>
  <c r="J10"/>
  <c r="P259"/>
  <c r="N259"/>
  <c r="P235"/>
  <c r="N235"/>
  <c r="P227"/>
  <c r="N227"/>
  <c r="P219"/>
  <c r="N219"/>
  <c r="P211"/>
  <c r="N211"/>
  <c r="P203"/>
  <c r="N203"/>
  <c r="P195"/>
  <c r="N195"/>
  <c r="P171"/>
  <c r="N171"/>
  <c r="P163"/>
  <c r="N163"/>
  <c r="P155"/>
  <c r="N155"/>
  <c r="P147"/>
  <c r="N147"/>
  <c r="P139"/>
  <c r="N139"/>
  <c r="P131"/>
  <c r="N131"/>
  <c r="P107"/>
  <c r="N107"/>
  <c r="P99"/>
  <c r="N99"/>
  <c r="P91"/>
  <c r="N91"/>
  <c r="P83"/>
  <c r="N83"/>
  <c r="P75"/>
  <c r="N75"/>
  <c r="P67"/>
  <c r="N67"/>
  <c r="P59"/>
  <c r="N59"/>
  <c r="P51"/>
  <c r="N51"/>
  <c r="P43"/>
  <c r="N43"/>
  <c r="P35"/>
  <c r="N35"/>
  <c r="P27"/>
  <c r="N27"/>
  <c r="P19"/>
  <c r="N19"/>
  <c r="P11"/>
  <c r="N11"/>
  <c r="N233"/>
  <c r="N141"/>
  <c r="N115"/>
  <c r="J329"/>
  <c r="H329"/>
  <c r="J249"/>
  <c r="H249"/>
  <c r="J233"/>
  <c r="H233"/>
  <c r="J201"/>
  <c r="H201"/>
  <c r="J169"/>
  <c r="H169"/>
  <c r="J137"/>
  <c r="H137"/>
  <c r="J57"/>
  <c r="H57"/>
  <c r="J33"/>
  <c r="H33"/>
  <c r="P362"/>
  <c r="N362"/>
  <c r="P322"/>
  <c r="N322"/>
  <c r="P282"/>
  <c r="N282"/>
  <c r="P234"/>
  <c r="N234"/>
  <c r="P202"/>
  <c r="N202"/>
  <c r="P170"/>
  <c r="N170"/>
  <c r="P138"/>
  <c r="N138"/>
  <c r="P90"/>
  <c r="N90"/>
  <c r="P58"/>
  <c r="N58"/>
  <c r="P26"/>
  <c r="N26"/>
  <c r="J264"/>
  <c r="H264"/>
  <c r="J232"/>
  <c r="H232"/>
  <c r="J200"/>
  <c r="H200"/>
  <c r="J152"/>
  <c r="H152"/>
  <c r="J120"/>
  <c r="H120"/>
  <c r="J80"/>
  <c r="H80"/>
  <c r="J48"/>
  <c r="H48"/>
  <c r="J16"/>
  <c r="P353"/>
  <c r="N353"/>
  <c r="P321"/>
  <c r="N321"/>
  <c r="P289"/>
  <c r="N289"/>
  <c r="P257"/>
  <c r="N257"/>
  <c r="P225"/>
  <c r="N225"/>
  <c r="P137"/>
  <c r="N137"/>
  <c r="P121"/>
  <c r="N121"/>
  <c r="P89"/>
  <c r="N89"/>
  <c r="P49"/>
  <c r="N49"/>
  <c r="P9"/>
  <c r="N9"/>
  <c r="H241"/>
  <c r="H113"/>
  <c r="N105"/>
  <c r="N363"/>
  <c r="N347"/>
  <c r="N331"/>
  <c r="N315"/>
  <c r="N299"/>
  <c r="N283"/>
  <c r="N267"/>
  <c r="N241"/>
  <c r="N197"/>
  <c r="H360"/>
  <c r="H328"/>
  <c r="H296"/>
  <c r="H209"/>
  <c r="H81"/>
  <c r="J361"/>
  <c r="H361"/>
  <c r="J337"/>
  <c r="H337"/>
  <c r="J305"/>
  <c r="H305"/>
  <c r="J281"/>
  <c r="H281"/>
  <c r="J257"/>
  <c r="H257"/>
  <c r="J225"/>
  <c r="H225"/>
  <c r="J193"/>
  <c r="H193"/>
  <c r="J161"/>
  <c r="H161"/>
  <c r="J73"/>
  <c r="H73"/>
  <c r="P346"/>
  <c r="N346"/>
  <c r="P314"/>
  <c r="N314"/>
  <c r="P290"/>
  <c r="N290"/>
  <c r="P258"/>
  <c r="N258"/>
  <c r="P226"/>
  <c r="N226"/>
  <c r="P194"/>
  <c r="N194"/>
  <c r="P146"/>
  <c r="N146"/>
  <c r="P114"/>
  <c r="N114"/>
  <c r="P82"/>
  <c r="N82"/>
  <c r="P50"/>
  <c r="N50"/>
  <c r="P18"/>
  <c r="N18"/>
  <c r="J368"/>
  <c r="H368"/>
  <c r="J304"/>
  <c r="H304"/>
  <c r="J272"/>
  <c r="H272"/>
  <c r="J240"/>
  <c r="H240"/>
  <c r="J208"/>
  <c r="H208"/>
  <c r="J160"/>
  <c r="H160"/>
  <c r="J128"/>
  <c r="H128"/>
  <c r="J96"/>
  <c r="H96"/>
  <c r="J64"/>
  <c r="H64"/>
  <c r="J32"/>
  <c r="H32"/>
  <c r="P361"/>
  <c r="N361"/>
  <c r="P329"/>
  <c r="N329"/>
  <c r="P297"/>
  <c r="N297"/>
  <c r="P265"/>
  <c r="N265"/>
  <c r="P201"/>
  <c r="N201"/>
  <c r="P185"/>
  <c r="N185"/>
  <c r="P153"/>
  <c r="N153"/>
  <c r="P73"/>
  <c r="N73"/>
  <c r="P41"/>
  <c r="N41"/>
  <c r="P17"/>
  <c r="N17"/>
  <c r="H364"/>
  <c r="J364"/>
  <c r="H348"/>
  <c r="J348"/>
  <c r="H332"/>
  <c r="J332"/>
  <c r="H316"/>
  <c r="J316"/>
  <c r="J300"/>
  <c r="H300"/>
  <c r="J284"/>
  <c r="H284"/>
  <c r="J268"/>
  <c r="H268"/>
  <c r="J244"/>
  <c r="H244"/>
  <c r="J228"/>
  <c r="H228"/>
  <c r="J204"/>
  <c r="H204"/>
  <c r="J180"/>
  <c r="H180"/>
  <c r="J164"/>
  <c r="H164"/>
  <c r="J140"/>
  <c r="H140"/>
  <c r="J124"/>
  <c r="H124"/>
  <c r="J108"/>
  <c r="H108"/>
  <c r="J92"/>
  <c r="H92"/>
  <c r="J84"/>
  <c r="H84"/>
  <c r="J68"/>
  <c r="H68"/>
  <c r="J60"/>
  <c r="H60"/>
  <c r="J52"/>
  <c r="H52"/>
  <c r="J44"/>
  <c r="H44"/>
  <c r="J36"/>
  <c r="H36"/>
  <c r="J28"/>
  <c r="H28"/>
  <c r="H20"/>
  <c r="J20"/>
  <c r="P253"/>
  <c r="N253"/>
  <c r="P245"/>
  <c r="N245"/>
  <c r="P237"/>
  <c r="N237"/>
  <c r="P229"/>
  <c r="N229"/>
  <c r="P221"/>
  <c r="N221"/>
  <c r="P213"/>
  <c r="N213"/>
  <c r="P189"/>
  <c r="N189"/>
  <c r="P181"/>
  <c r="N181"/>
  <c r="P173"/>
  <c r="N173"/>
  <c r="P165"/>
  <c r="N165"/>
  <c r="P157"/>
  <c r="N157"/>
  <c r="P149"/>
  <c r="N149"/>
  <c r="P125"/>
  <c r="N125"/>
  <c r="P117"/>
  <c r="N117"/>
  <c r="P109"/>
  <c r="N109"/>
  <c r="P101"/>
  <c r="N101"/>
  <c r="P93"/>
  <c r="N93"/>
  <c r="P85"/>
  <c r="N85"/>
  <c r="P61"/>
  <c r="N61"/>
  <c r="P53"/>
  <c r="N53"/>
  <c r="P45"/>
  <c r="N45"/>
  <c r="P37"/>
  <c r="N37"/>
  <c r="P29"/>
  <c r="N29"/>
  <c r="P21"/>
  <c r="N21"/>
  <c r="P13"/>
  <c r="N13"/>
  <c r="P5"/>
  <c r="N5"/>
  <c r="N169"/>
  <c r="N77"/>
  <c r="J353"/>
  <c r="H353"/>
  <c r="J321"/>
  <c r="H321"/>
  <c r="J297"/>
  <c r="H297"/>
  <c r="J265"/>
  <c r="H265"/>
  <c r="J185"/>
  <c r="H185"/>
  <c r="J121"/>
  <c r="H121"/>
  <c r="J97"/>
  <c r="H97"/>
  <c r="J25"/>
  <c r="H25"/>
  <c r="P370"/>
  <c r="N370"/>
  <c r="P338"/>
  <c r="N338"/>
  <c r="P306"/>
  <c r="N306"/>
  <c r="P274"/>
  <c r="N274"/>
  <c r="P250"/>
  <c r="N250"/>
  <c r="P218"/>
  <c r="N218"/>
  <c r="P186"/>
  <c r="N186"/>
  <c r="P154"/>
  <c r="N154"/>
  <c r="P122"/>
  <c r="N122"/>
  <c r="P98"/>
  <c r="N98"/>
  <c r="P66"/>
  <c r="N66"/>
  <c r="P34"/>
  <c r="N34"/>
  <c r="J336"/>
  <c r="H336"/>
  <c r="J320"/>
  <c r="H320"/>
  <c r="J280"/>
  <c r="H280"/>
  <c r="J248"/>
  <c r="H248"/>
  <c r="J216"/>
  <c r="H216"/>
  <c r="J184"/>
  <c r="H184"/>
  <c r="J168"/>
  <c r="H168"/>
  <c r="J136"/>
  <c r="H136"/>
  <c r="J104"/>
  <c r="H104"/>
  <c r="J72"/>
  <c r="H72"/>
  <c r="J40"/>
  <c r="H40"/>
  <c r="J8"/>
  <c r="H8"/>
  <c r="P337"/>
  <c r="N337"/>
  <c r="P305"/>
  <c r="N305"/>
  <c r="P273"/>
  <c r="N273"/>
  <c r="P249"/>
  <c r="N249"/>
  <c r="P217"/>
  <c r="N217"/>
  <c r="P145"/>
  <c r="N145"/>
  <c r="P129"/>
  <c r="N129"/>
  <c r="P97"/>
  <c r="N97"/>
  <c r="P65"/>
  <c r="N65"/>
  <c r="P33"/>
  <c r="N33"/>
  <c r="N177"/>
  <c r="H372"/>
  <c r="J372"/>
  <c r="H356"/>
  <c r="J356"/>
  <c r="H340"/>
  <c r="J340"/>
  <c r="H324"/>
  <c r="J324"/>
  <c r="H308"/>
  <c r="J308"/>
  <c r="J292"/>
  <c r="H292"/>
  <c r="J276"/>
  <c r="H276"/>
  <c r="J260"/>
  <c r="H260"/>
  <c r="J252"/>
  <c r="H252"/>
  <c r="J236"/>
  <c r="H236"/>
  <c r="J220"/>
  <c r="H220"/>
  <c r="J212"/>
  <c r="H212"/>
  <c r="J196"/>
  <c r="H196"/>
  <c r="J188"/>
  <c r="H188"/>
  <c r="J172"/>
  <c r="H172"/>
  <c r="J156"/>
  <c r="H156"/>
  <c r="J148"/>
  <c r="H148"/>
  <c r="J132"/>
  <c r="H132"/>
  <c r="J116"/>
  <c r="H116"/>
  <c r="J100"/>
  <c r="H100"/>
  <c r="J76"/>
  <c r="H76"/>
  <c r="P4"/>
  <c r="N4"/>
  <c r="N357"/>
  <c r="N341"/>
  <c r="N325"/>
  <c r="N309"/>
  <c r="N293"/>
  <c r="N277"/>
  <c r="N261"/>
  <c r="N123"/>
  <c r="H177"/>
  <c r="H49"/>
  <c r="J283"/>
  <c r="H283"/>
  <c r="H275"/>
  <c r="J275"/>
  <c r="H267"/>
  <c r="J267"/>
  <c r="H259"/>
  <c r="J259"/>
  <c r="H251"/>
  <c r="J251"/>
  <c r="H243"/>
  <c r="J243"/>
  <c r="H235"/>
  <c r="J235"/>
  <c r="H227"/>
  <c r="J227"/>
  <c r="H219"/>
  <c r="J219"/>
  <c r="H211"/>
  <c r="J211"/>
  <c r="H203"/>
  <c r="J203"/>
  <c r="H195"/>
  <c r="J195"/>
  <c r="H187"/>
  <c r="J187"/>
  <c r="H179"/>
  <c r="J179"/>
  <c r="H171"/>
  <c r="J171"/>
  <c r="H163"/>
  <c r="J163"/>
  <c r="H155"/>
  <c r="J155"/>
  <c r="H147"/>
  <c r="J147"/>
  <c r="H139"/>
  <c r="J139"/>
  <c r="H131"/>
  <c r="J131"/>
  <c r="H123"/>
  <c r="J123"/>
  <c r="H115"/>
  <c r="J115"/>
  <c r="H107"/>
  <c r="J107"/>
  <c r="H99"/>
  <c r="J99"/>
  <c r="H91"/>
  <c r="J91"/>
  <c r="H83"/>
  <c r="J83"/>
  <c r="H75"/>
  <c r="J75"/>
  <c r="H67"/>
  <c r="J67"/>
  <c r="H59"/>
  <c r="J59"/>
  <c r="H51"/>
  <c r="J51"/>
  <c r="H43"/>
  <c r="J43"/>
  <c r="H35"/>
  <c r="J35"/>
  <c r="H27"/>
  <c r="J27"/>
  <c r="J19"/>
  <c r="H19"/>
  <c r="J11"/>
  <c r="H11"/>
  <c r="P44"/>
  <c r="N44"/>
  <c r="P12"/>
  <c r="N12"/>
  <c r="N366"/>
  <c r="N358"/>
  <c r="N350"/>
  <c r="N342"/>
  <c r="N334"/>
  <c r="N326"/>
  <c r="N318"/>
  <c r="N310"/>
  <c r="N302"/>
  <c r="N294"/>
  <c r="N286"/>
  <c r="N278"/>
  <c r="N270"/>
  <c r="N262"/>
  <c r="N216"/>
  <c r="N207"/>
  <c r="N198"/>
  <c r="N152"/>
  <c r="N143"/>
  <c r="N134"/>
  <c r="N88"/>
  <c r="N79"/>
  <c r="N70"/>
  <c r="H278"/>
  <c r="H246"/>
  <c r="H214"/>
  <c r="H182"/>
  <c r="H150"/>
  <c r="H118"/>
  <c r="H86"/>
  <c r="H54"/>
  <c r="H22"/>
  <c r="P320"/>
  <c r="P256"/>
  <c r="P192"/>
  <c r="P128"/>
  <c r="P64"/>
  <c r="J287"/>
  <c r="H287"/>
  <c r="J279"/>
  <c r="H279"/>
  <c r="J271"/>
  <c r="H271"/>
  <c r="J263"/>
  <c r="H263"/>
  <c r="J255"/>
  <c r="H255"/>
  <c r="J247"/>
  <c r="H247"/>
  <c r="J239"/>
  <c r="H239"/>
  <c r="J231"/>
  <c r="H231"/>
  <c r="J223"/>
  <c r="H223"/>
  <c r="J215"/>
  <c r="H215"/>
  <c r="J207"/>
  <c r="H207"/>
  <c r="J199"/>
  <c r="H199"/>
  <c r="J191"/>
  <c r="H191"/>
  <c r="J183"/>
  <c r="H183"/>
  <c r="J175"/>
  <c r="H175"/>
  <c r="J167"/>
  <c r="H167"/>
  <c r="J159"/>
  <c r="H159"/>
  <c r="J151"/>
  <c r="H151"/>
  <c r="J143"/>
  <c r="H143"/>
  <c r="J135"/>
  <c r="H135"/>
  <c r="J127"/>
  <c r="H127"/>
  <c r="J119"/>
  <c r="H119"/>
  <c r="J111"/>
  <c r="H111"/>
  <c r="J103"/>
  <c r="H103"/>
  <c r="J95"/>
  <c r="H95"/>
  <c r="J87"/>
  <c r="H87"/>
  <c r="J79"/>
  <c r="H79"/>
  <c r="J71"/>
  <c r="H71"/>
  <c r="J63"/>
  <c r="H63"/>
  <c r="J55"/>
  <c r="H55"/>
  <c r="J47"/>
  <c r="H47"/>
  <c r="J39"/>
  <c r="H39"/>
  <c r="J31"/>
  <c r="H31"/>
  <c r="J23"/>
  <c r="H23"/>
  <c r="J15"/>
  <c r="J7"/>
  <c r="H7"/>
  <c r="N248"/>
  <c r="N239"/>
  <c r="N230"/>
  <c r="N212"/>
  <c r="N184"/>
  <c r="N175"/>
  <c r="N166"/>
  <c r="N148"/>
  <c r="N120"/>
  <c r="N111"/>
  <c r="N102"/>
  <c r="N84"/>
  <c r="H262"/>
  <c r="H230"/>
  <c r="H198"/>
  <c r="H166"/>
  <c r="H134"/>
  <c r="H102"/>
  <c r="H70"/>
  <c r="H38"/>
  <c r="P352"/>
  <c r="P288"/>
  <c r="P32"/>
  <c r="J366"/>
  <c r="H366"/>
  <c r="H358"/>
  <c r="J358"/>
  <c r="J350"/>
  <c r="H350"/>
  <c r="H342"/>
  <c r="J342"/>
  <c r="J334"/>
  <c r="H334"/>
  <c r="H326"/>
  <c r="J326"/>
  <c r="J318"/>
  <c r="H318"/>
  <c r="J310"/>
  <c r="H310"/>
  <c r="J302"/>
  <c r="H302"/>
  <c r="J294"/>
  <c r="H294"/>
  <c r="J270"/>
  <c r="H270"/>
  <c r="J254"/>
  <c r="H254"/>
  <c r="J238"/>
  <c r="H238"/>
  <c r="J222"/>
  <c r="H222"/>
  <c r="J206"/>
  <c r="H206"/>
  <c r="J190"/>
  <c r="H190"/>
  <c r="J174"/>
  <c r="H174"/>
  <c r="J158"/>
  <c r="H158"/>
  <c r="J142"/>
  <c r="H142"/>
  <c r="J126"/>
  <c r="H126"/>
  <c r="J110"/>
  <c r="H110"/>
  <c r="J94"/>
  <c r="H94"/>
  <c r="J78"/>
  <c r="H78"/>
  <c r="J62"/>
  <c r="H62"/>
  <c r="J46"/>
  <c r="H46"/>
  <c r="J30"/>
  <c r="H30"/>
  <c r="J14"/>
  <c r="H14"/>
  <c r="N247"/>
  <c r="N238"/>
  <c r="N220"/>
  <c r="N183"/>
  <c r="N174"/>
  <c r="N156"/>
  <c r="N119"/>
  <c r="N110"/>
  <c r="N92"/>
  <c r="N48"/>
  <c r="N16"/>
  <c r="H229"/>
  <c r="H165"/>
  <c r="H101"/>
  <c r="H37"/>
  <c r="J301"/>
  <c r="J237"/>
  <c r="J173"/>
  <c r="J109"/>
  <c r="J45"/>
  <c r="P28"/>
  <c r="J365"/>
  <c r="H365"/>
  <c r="J357"/>
  <c r="H357"/>
  <c r="J349"/>
  <c r="H349"/>
  <c r="J341"/>
  <c r="H341"/>
  <c r="J333"/>
  <c r="H333"/>
  <c r="J325"/>
  <c r="H325"/>
  <c r="J317"/>
  <c r="H317"/>
  <c r="J309"/>
  <c r="H309"/>
  <c r="J285"/>
  <c r="H285"/>
  <c r="J253"/>
  <c r="H253"/>
  <c r="J221"/>
  <c r="H221"/>
  <c r="J189"/>
  <c r="H189"/>
  <c r="J157"/>
  <c r="H157"/>
  <c r="J125"/>
  <c r="H125"/>
  <c r="J93"/>
  <c r="H93"/>
  <c r="J61"/>
  <c r="H61"/>
  <c r="J29"/>
  <c r="H29"/>
  <c r="J13"/>
  <c r="H13"/>
  <c r="P62"/>
  <c r="N62"/>
  <c r="P54"/>
  <c r="N54"/>
  <c r="P46"/>
  <c r="N46"/>
  <c r="P38"/>
  <c r="N38"/>
  <c r="P30"/>
  <c r="N30"/>
  <c r="P22"/>
  <c r="N22"/>
  <c r="P14"/>
  <c r="N14"/>
  <c r="P6"/>
  <c r="N6"/>
  <c r="N368"/>
  <c r="N360"/>
  <c r="N344"/>
  <c r="N336"/>
  <c r="N328"/>
  <c r="N312"/>
  <c r="N304"/>
  <c r="N296"/>
  <c r="N280"/>
  <c r="N272"/>
  <c r="N264"/>
  <c r="N255"/>
  <c r="N246"/>
  <c r="N200"/>
  <c r="N191"/>
  <c r="N182"/>
  <c r="N136"/>
  <c r="N127"/>
  <c r="N118"/>
  <c r="N72"/>
  <c r="N63"/>
  <c r="N47"/>
  <c r="N31"/>
  <c r="N15"/>
  <c r="H367"/>
  <c r="H335"/>
  <c r="H303"/>
  <c r="H286"/>
  <c r="J293"/>
  <c r="P20"/>
  <c r="Q27" i="9" l="1"/>
  <c r="Q26"/>
  <c r="P28"/>
  <c r="O32" s="1"/>
  <c r="N39" s="1"/>
  <c r="O28"/>
  <c r="O31" s="1"/>
  <c r="N38" s="1"/>
  <c r="P14"/>
  <c r="O18" s="1"/>
  <c r="O39" s="1"/>
  <c r="O14"/>
  <c r="O17" s="1"/>
  <c r="O38" s="1"/>
  <c r="Q13"/>
  <c r="Q12"/>
  <c r="Q28" l="1"/>
  <c r="Q14"/>
</calcChain>
</file>

<file path=xl/sharedStrings.xml><?xml version="1.0" encoding="utf-8"?>
<sst xmlns="http://schemas.openxmlformats.org/spreadsheetml/2006/main" count="2088" uniqueCount="787">
  <si>
    <t>mmol/gDW</t>
  </si>
  <si>
    <t>UDP-Glc</t>
  </si>
  <si>
    <t>UDP-Galp</t>
  </si>
  <si>
    <t>UDP-GlcNAc</t>
  </si>
  <si>
    <t>GDP-Man</t>
  </si>
  <si>
    <t>GDP-Fuc</t>
  </si>
  <si>
    <t>UDP-Galf</t>
  </si>
  <si>
    <t>GDP-Ara</t>
  </si>
  <si>
    <t>Total</t>
  </si>
  <si>
    <t>MW (g/mol)</t>
  </si>
  <si>
    <t>G10595</t>
  </si>
  <si>
    <t>G00006</t>
  </si>
  <si>
    <t>G10526</t>
  </si>
  <si>
    <t>Reaction ID</t>
  </si>
  <si>
    <t>MW (g/mol) (excluding sugar udp or gdp part)</t>
  </si>
  <si>
    <t>GIPL</t>
  </si>
  <si>
    <t>LPG</t>
  </si>
  <si>
    <t xml:space="preserve"> </t>
  </si>
  <si>
    <t>Promastigote</t>
  </si>
  <si>
    <t>Amastigote</t>
  </si>
  <si>
    <t>R_ATPS3v</t>
  </si>
  <si>
    <t>GIPL2</t>
  </si>
  <si>
    <t>GIPL3</t>
  </si>
  <si>
    <t>IM3</t>
  </si>
  <si>
    <t>IM4</t>
  </si>
  <si>
    <t>R_ATPSm</t>
  </si>
  <si>
    <t>N-Glycans</t>
  </si>
  <si>
    <t>GP_noID</t>
  </si>
  <si>
    <t>M_h_c</t>
  </si>
  <si>
    <t>M_pi_c</t>
  </si>
  <si>
    <t>M_adp_c</t>
  </si>
  <si>
    <t>Metabolites</t>
  </si>
  <si>
    <t>Stichiometric coefficient</t>
  </si>
  <si>
    <t>Original Model</t>
  </si>
  <si>
    <t>Extended Model</t>
  </si>
  <si>
    <t>Mannan</t>
  </si>
  <si>
    <t>Products</t>
  </si>
  <si>
    <t>% composition</t>
  </si>
  <si>
    <t>Protein</t>
  </si>
  <si>
    <t>DNA</t>
  </si>
  <si>
    <t>RNA</t>
  </si>
  <si>
    <t>Carbohydrate</t>
  </si>
  <si>
    <t>Lipid</t>
  </si>
  <si>
    <t>Polyamine pools</t>
  </si>
  <si>
    <t>IM2</t>
  </si>
  <si>
    <t>Sum</t>
  </si>
  <si>
    <t>Molar ratio</t>
  </si>
  <si>
    <t>Expression (copies/10-7 cell)</t>
  </si>
  <si>
    <t>sum</t>
  </si>
  <si>
    <t>.</t>
  </si>
  <si>
    <t>Stichiometric coeff</t>
  </si>
  <si>
    <t>MW</t>
  </si>
  <si>
    <t>mg/gDW</t>
  </si>
  <si>
    <t>g/gDW</t>
  </si>
  <si>
    <t>gSugar/gDW</t>
  </si>
  <si>
    <t>g Sugar/mol LPG</t>
  </si>
  <si>
    <t>mmol sugar/g LPG</t>
  </si>
  <si>
    <t>mmol sugar/g GIPL</t>
  </si>
  <si>
    <t>g Sugar/mol GIPL</t>
  </si>
  <si>
    <t>Around MW of LPG macromolecule</t>
  </si>
  <si>
    <t>g Sugar/mol Glycan</t>
  </si>
  <si>
    <t>mmol sugar/g Glycan</t>
  </si>
  <si>
    <t>N-Glycan</t>
  </si>
  <si>
    <t>Biomass composition of macromolecules</t>
  </si>
  <si>
    <t>% Carbohydrate per gDW</t>
  </si>
  <si>
    <t>gMannan/gDW</t>
  </si>
  <si>
    <t>g/gDW (corrected)</t>
  </si>
  <si>
    <t>mmol/gDW (corrected)</t>
  </si>
  <si>
    <t>?(C00029)[c]#NAME:UDPglucose_C15H22N2O17P2;FORMULA:;CHARGE:#</t>
  </si>
  <si>
    <t>?(C00052)[c]#NAME:UDP-D-galactose_C15H24N2O17P2;FORMULA:;CHARGE:#</t>
  </si>
  <si>
    <t>?(C00043)[c]#NAME:UDP_N_acetyl_D_glucosamine_C17H25N3O17P2;FORMULA:;CHARGE:#</t>
  </si>
  <si>
    <t>?(C00096)[c]#NAME:GDP_D_mannose_C16H23N5O16P2;FORMULA:;CHARGE:#</t>
  </si>
  <si>
    <t>?(C03733)[c]#NAME:UDP_D_galacto_1_4_furanose_C15H22N2O17P2;FORMULA:;CHARGE:#</t>
  </si>
  <si>
    <t>gdpArab[c]#NAME:GDP-D-arabinose;FORMULA:;CHARGE:#</t>
  </si>
  <si>
    <t>?(C00001)[c]#NAME:H2O_H2O;FORMULA:;CHARGE:#</t>
  </si>
  <si>
    <t>?(C00049)[c]#NAME:L_Aspartate_;FORMULA:;CHARGE:#</t>
  </si>
  <si>
    <t>?(C00025)[c]#NAME:L_Glutamate_;FORMULA:;CHARGE:#</t>
  </si>
  <si>
    <t>?(C00002)[c]#NAME:ATP_C10H12N5O13P3;FORMULA:;CHARGE:#</t>
  </si>
  <si>
    <t>?(C00364)[c]#NAME:dTMP_C10H13N2O8P;FORMULA:;CHARGE:#</t>
  </si>
  <si>
    <t>?(C05980)[c]#NAME:Cardiolipin__L_major__C7980H14248O1700P200;FORMULA:;CHARGE:#</t>
  </si>
  <si>
    <t>?(C00020)[c]#NAME:AMP_C10H12N5O7P;FORMULA:;CHARGE:#</t>
  </si>
  <si>
    <t>?(C00064)[c]#NAME:L_Glutamine_;FORMULA:;CHARGE:#</t>
  </si>
  <si>
    <t>?(C00055)[c]#NAME:CMP_C9H12N3O8P;FORMULA:;CHARGE:#</t>
  </si>
  <si>
    <t>?(C00239)[c]#NAME:dCMP_C9H12N3O7P;FORMULA:;CHARGE:#</t>
  </si>
  <si>
    <t>?(C00073)[c]#NAME:L_Methionine_;FORMULA:;CHARGE:#</t>
  </si>
  <si>
    <t>?(C00097)[c]#NAME:L_Cysteine_;FORMULA:;CHARGE:#</t>
  </si>
  <si>
    <t>?(C00135)[c]#NAME:L_Histidine_;FORMULA:;CHARGE:#</t>
  </si>
  <si>
    <t>?(C00062)[c]#NAME:L_Arginine_;FORMULA:;CHARGE:#</t>
  </si>
  <si>
    <t>?(C00188)[c]#NAME:L_Threonine_;FORMULA:;CHARGE:#</t>
  </si>
  <si>
    <t>?(C00407)[c]#NAME:L_Isoleucine_;FORMULA:;CHARGE:#</t>
  </si>
  <si>
    <t>?(C01694)[c]#NAME:Ergosterol_C28H44O;FORMULA:;CHARGE:#</t>
  </si>
  <si>
    <t>?(C00079)[c]#NAME:L_Phenylalanine_;FORMULA:;CHARGE:#</t>
  </si>
  <si>
    <t>?(C00123)[c]#NAME:L_Leucine_;FORMULA:;CHARGE:#</t>
  </si>
  <si>
    <t>?(C00350)[c]#NAME:phosphatidylethanolamine_C4040H7524N100O800P100;FORMULA:;CHARGE:#</t>
  </si>
  <si>
    <t>?(C00152)[c]#NAME:L_Asparagine_;FORMULA:;CHARGE:#</t>
  </si>
  <si>
    <t>?(C00047)[c]#NAME:L_Lysine_;FORMULA:;CHARGE:#</t>
  </si>
  <si>
    <t>?(C00037)[c]#NAME:Glycine_C2H5NO2;FORMULA:;CHARGE:#</t>
  </si>
  <si>
    <t>?(C00065)[c]#NAME:L_Serine_;FORMULA:;CHARGE:#</t>
  </si>
  <si>
    <t>?(C00078)[c]#NAME:L_Tryptophan_;FORMULA:;CHARGE:#</t>
  </si>
  <si>
    <t>?(C00082)[c]#NAME:L_Tyrosine_;FORMULA:;CHARGE:#</t>
  </si>
  <si>
    <t>?(C00041)[c]#NAME:L_Alanine_;FORMULA:;CHARGE:#</t>
  </si>
  <si>
    <t>?(C00183)[c]#NAME:L_Valine_;FORMULA:;CHARGE:#</t>
  </si>
  <si>
    <t>?(C00641)[c]#NAME:1_2_Diacylglycerol__L_major__C3840H6924O500;FORMULA:;CHARGE:#</t>
  </si>
  <si>
    <t>?(C00422)[c]#NAME:Triglyceride__L_major__C5610H9986O600;FORMULA:;CHARGE:#</t>
  </si>
  <si>
    <t>?(C00105)[c]#NAME:UMP_C9H11N2O9P;FORMULA:;CHARGE:#</t>
  </si>
  <si>
    <t>?(C00144)[c]#NAME:GMP_C10H12N5O8P;FORMULA:;CHARGE:#</t>
  </si>
  <si>
    <t>?(C01885)[c]#NAME:monoacylglycerol__L_major__C2070H3862O400;FORMULA:;CHARGE:#</t>
  </si>
  <si>
    <t>?(C00134)[c]#NAME:Putrescine_C4H14N2;FORMULA:;CHARGE:#</t>
  </si>
  <si>
    <t>?(C00157)[c]#NAME:Phosphatidylcholine__L_major__C4340H8124N100O800P100;FORMULA:;CHARGE:#</t>
  </si>
  <si>
    <t>?(C00315)[c]#NAME:Spermidine_C7H22N3;FORMULA:;CHARGE:#</t>
  </si>
  <si>
    <t>?(C00464)[c]#NAME:Mannan_C6H10O5;FORMULA:;CHARGE:#</t>
  </si>
  <si>
    <t>?(C01194)[c]#NAME:phosphatidyl_1D_myo_inositol__L_major__C4440H7924O1300P100;FORMULA:;CHARGE:#</t>
  </si>
  <si>
    <t>?(C05437)[c]#NAME:Zymosterol_C27H44O;FORMULA:;CHARGE:#</t>
  </si>
  <si>
    <t>?(C00360)[c]#NAME:dAMP_C10H12N5O6P;FORMULA:;CHARGE:#</t>
  </si>
  <si>
    <t>?(C00362)[c]#NAME:dGMP_C10H12N5O7P;FORMULA:;CHARGE:#</t>
  </si>
  <si>
    <t>?(C00148)[c]#NAME:L_Proline_;FORMULA:;CHARGE:#</t>
  </si>
  <si>
    <t>SN</t>
  </si>
  <si>
    <t>Enzyme/Reaction</t>
  </si>
  <si>
    <t>Organism</t>
  </si>
  <si>
    <t>L.donovani</t>
  </si>
  <si>
    <t>L</t>
  </si>
  <si>
    <t>NL</t>
  </si>
  <si>
    <t>T.brucei</t>
  </si>
  <si>
    <t>L.mexicana</t>
  </si>
  <si>
    <t>ATPSm</t>
  </si>
  <si>
    <t>L.major</t>
  </si>
  <si>
    <t>TRYR</t>
  </si>
  <si>
    <t>% Accuracy</t>
  </si>
  <si>
    <t>Predicted Phenotype (by iAC560 Model)</t>
  </si>
  <si>
    <t>Phenotype (Experiment)</t>
  </si>
  <si>
    <t>L. major</t>
  </si>
  <si>
    <t>Model Inspection using OptFlux</t>
  </si>
  <si>
    <t>Naderer et al., 2015</t>
  </si>
  <si>
    <t>Predicted Phenotype (UM)</t>
  </si>
  <si>
    <t>Intracellular phenotypic effect of gene deletion</t>
  </si>
  <si>
    <t>Predicted Phenotype (iAC560 Model)- OptFlux-MM-Promastigote</t>
  </si>
  <si>
    <t>Predicted Phenotype (MM)-Promastigote</t>
  </si>
  <si>
    <t xml:space="preserve">Predicted Phenotype </t>
  </si>
  <si>
    <t>Among LPG, GIPL, N-Glycan (Descoteaux &amp; Turco, 1993; Kink &amp; Chang, 1988; McConville &amp; Ferguson, 1993; Turco &amp; Sacks, 1991)</t>
  </si>
  <si>
    <t>Molar ratio (mol SugNuc / mol LPG)</t>
  </si>
  <si>
    <t>Molar ratio (mol SugNuc / mol GIPL)</t>
  </si>
  <si>
    <t>Molar ratio (mol SugNuc / mol N-Glucans)</t>
  </si>
  <si>
    <t>Naderer et al., 2010</t>
  </si>
  <si>
    <t>Naderer et al., 2008</t>
  </si>
  <si>
    <t>M_udp_c</t>
  </si>
  <si>
    <t>M_gdp_c</t>
  </si>
  <si>
    <t>Biom</t>
  </si>
  <si>
    <t>Experiments</t>
  </si>
  <si>
    <t>Lethal</t>
  </si>
  <si>
    <t>Non-Lethal</t>
  </si>
  <si>
    <t>Prediction</t>
  </si>
  <si>
    <t>TPR</t>
  </si>
  <si>
    <t>FPR</t>
  </si>
  <si>
    <t>F/All Negatives</t>
  </si>
  <si>
    <t>TP/All Negatives</t>
  </si>
  <si>
    <t>(MM+reduced Glc, Pro+GlcN+GlcNAc)-Amastigote</t>
  </si>
  <si>
    <t>iAC560e</t>
  </si>
  <si>
    <t>Specificity</t>
  </si>
  <si>
    <t>iAC560</t>
  </si>
  <si>
    <t>Sensitivity</t>
  </si>
  <si>
    <t>MW(g/mol)</t>
  </si>
  <si>
    <t>Glycan</t>
  </si>
  <si>
    <t>Mannan accumulation (L.maxicana)</t>
  </si>
  <si>
    <t>http://www.jbc.org/content/278/42/40757.long;  http://www.jbc.org/content/early/2003/08/05/jbc.M307660200.full.pdf</t>
  </si>
  <si>
    <t>Revised</t>
  </si>
  <si>
    <t>Consider, total carbohydrae in Amastigote = 100</t>
  </si>
  <si>
    <t>% faction increased of Carb over all Macromolecules = 27 + (27/4.41) =</t>
  </si>
  <si>
    <t>Amino acids</t>
  </si>
  <si>
    <t>Alanine(A)</t>
  </si>
  <si>
    <t>Arginine(R)</t>
  </si>
  <si>
    <t>Asparagine(N)</t>
  </si>
  <si>
    <t>Aspartic acid(D)</t>
  </si>
  <si>
    <t>Cysteine(C)</t>
  </si>
  <si>
    <t>Glutamate(E)</t>
  </si>
  <si>
    <t>Glutamine(Q)</t>
  </si>
  <si>
    <t>Glycine(G)</t>
  </si>
  <si>
    <t>Histidine(H)</t>
  </si>
  <si>
    <t>Isoleucine(I)</t>
  </si>
  <si>
    <t>Leucine(L)</t>
  </si>
  <si>
    <t>Lysine(K)</t>
  </si>
  <si>
    <t>Methionine(M)</t>
  </si>
  <si>
    <t>Phenylalanine(F)</t>
  </si>
  <si>
    <t>Proline(P)</t>
  </si>
  <si>
    <t>Serine(S)</t>
  </si>
  <si>
    <t>Threonine(T)</t>
  </si>
  <si>
    <t>Tryptophan(W)</t>
  </si>
  <si>
    <t>Tyrosine(Y)</t>
  </si>
  <si>
    <t>Valine(V)</t>
  </si>
  <si>
    <t>% Prevalence</t>
  </si>
  <si>
    <t>% (by weight)</t>
  </si>
  <si>
    <t>dAMP</t>
  </si>
  <si>
    <t>dCMP</t>
  </si>
  <si>
    <t>dGMP</t>
  </si>
  <si>
    <t>dTMP</t>
  </si>
  <si>
    <t>%Prevalence</t>
  </si>
  <si>
    <t>%(by weight)</t>
  </si>
  <si>
    <t>AMP</t>
  </si>
  <si>
    <t>CMP</t>
  </si>
  <si>
    <t>GMP</t>
  </si>
  <si>
    <t>UMP</t>
  </si>
  <si>
    <t>Neutral Lipid</t>
  </si>
  <si>
    <t>Diacylglycerol</t>
  </si>
  <si>
    <t>Monoacylglycerol</t>
  </si>
  <si>
    <t>Sterols (ergosterol)</t>
  </si>
  <si>
    <t>Triacylglycerol (triglyceride)</t>
  </si>
  <si>
    <t>Sterol esters (zymosterol)</t>
  </si>
  <si>
    <t>%</t>
  </si>
  <si>
    <t xml:space="preserve">Total Lipid in Biomass </t>
  </si>
  <si>
    <t>Neutral Lipid (34.5%)</t>
  </si>
  <si>
    <t>Polar Lipid (65.5%)</t>
  </si>
  <si>
    <t>Polar Lipid</t>
  </si>
  <si>
    <t>Phosphatidylethanolamine</t>
  </si>
  <si>
    <t>Phosphatidylcholine</t>
  </si>
  <si>
    <t>Phosphatidylinositol</t>
  </si>
  <si>
    <t>Diphosphatidylglycerol(cardiolipin)</t>
  </si>
  <si>
    <t>Polyamine</t>
  </si>
  <si>
    <t>Putrescine</t>
  </si>
  <si>
    <t>Spermidine</t>
  </si>
  <si>
    <t>Putrescine(% dry weight = 0.3)</t>
  </si>
  <si>
    <t>Spermidine(% dry weight = 0.1)</t>
  </si>
  <si>
    <t>Data from Chavali et al, 2008;</t>
  </si>
  <si>
    <t>Calculated</t>
  </si>
  <si>
    <t>Water</t>
  </si>
  <si>
    <t>ATP</t>
  </si>
  <si>
    <t>Water and ATP</t>
  </si>
  <si>
    <t>Stoichiometric coefficient corrections</t>
  </si>
  <si>
    <t>1. Import mmol/gDW values</t>
  </si>
  <si>
    <t>2. Convert into g/gDW</t>
  </si>
  <si>
    <t>3. make correction in g/gDW values according to the products values or sum</t>
  </si>
  <si>
    <t>4. Convert corrected g/gDW into mmol/gDW</t>
  </si>
  <si>
    <t>?(C00080)[c]#NAME:H_H;FORMULA:;CHARGE:#</t>
  </si>
  <si>
    <t>?(C00009)[c]#NAME:Phosphate_HO4P;FORMULA:;CHARGE:#</t>
  </si>
  <si>
    <t>?(C00008)[c]#NAME:ADP_C10H12N5O10P2;FORMULA:;CHARGE:#</t>
  </si>
  <si>
    <t>Biom[c]#NAME:Biomass;FORMULA:;CHARGE:#</t>
  </si>
  <si>
    <t>?(C00015)[c]#NAME:UDP_C9H11N2O12P2;FORMULA:;CHARGE:#</t>
  </si>
  <si>
    <t>?(C00035)[c]#NAME:GDP_C10H12N5O11P2;FORMULA:;CHARGE:#</t>
  </si>
  <si>
    <t>From GIPL and LPG</t>
  </si>
  <si>
    <t>Increased fraction of total Carbohydrate (in Amastigote) = 100/23.72 =</t>
  </si>
  <si>
    <t>LmjF33.2300</t>
  </si>
  <si>
    <t>LmjF12.0530</t>
  </si>
  <si>
    <t>LmjF06.0950</t>
  </si>
  <si>
    <t>LmjF28.3005</t>
  </si>
  <si>
    <t>LmjF32.1580</t>
  </si>
  <si>
    <t>LmjF36.1960</t>
  </si>
  <si>
    <t>LmjF23.0110</t>
  </si>
  <si>
    <t>R_MAN1PT1</t>
  </si>
  <si>
    <t>R_UDPG4Ex</t>
  </si>
  <si>
    <t>R_SQLMer</t>
  </si>
  <si>
    <t>R_NDPK10</t>
  </si>
  <si>
    <t>R_RNDR1_LPAREN_n_RPAREN_</t>
  </si>
  <si>
    <t>R_PINOS_LM</t>
  </si>
  <si>
    <t>R_CDPDSPm_LM</t>
  </si>
  <si>
    <t>R_G6PDH1</t>
  </si>
  <si>
    <t>R_XPRTgr</t>
  </si>
  <si>
    <t>R_AGPATi_LM</t>
  </si>
  <si>
    <t>R_NDPKn8</t>
  </si>
  <si>
    <t>R_NDPKn9</t>
  </si>
  <si>
    <t>R_NDPKn6</t>
  </si>
  <si>
    <t>R_NDPKn7</t>
  </si>
  <si>
    <t>R_NDPKn4</t>
  </si>
  <si>
    <t>R_NDPKn5</t>
  </si>
  <si>
    <t>R_NDPKn2</t>
  </si>
  <si>
    <t>R_NDPKn3</t>
  </si>
  <si>
    <t>R_NDPKn1</t>
  </si>
  <si>
    <t>R_METS</t>
  </si>
  <si>
    <t>R_TRYR</t>
  </si>
  <si>
    <t>R_TRYP</t>
  </si>
  <si>
    <t>R_PPCKg</t>
  </si>
  <si>
    <t>R_DADK</t>
  </si>
  <si>
    <t>R_GK1er</t>
  </si>
  <si>
    <t>R_CDPDSP_LM</t>
  </si>
  <si>
    <t>R_RPI</t>
  </si>
  <si>
    <t>R_G6PDAr</t>
  </si>
  <si>
    <t>R_ECAPLH</t>
  </si>
  <si>
    <t>R_ACGAM6PSi</t>
  </si>
  <si>
    <t>R_CDGPTm_LM</t>
  </si>
  <si>
    <t>R_DCYTD1</t>
  </si>
  <si>
    <t>R_ADK1</t>
  </si>
  <si>
    <t>R_LPS_LM</t>
  </si>
  <si>
    <t>R_PYK</t>
  </si>
  <si>
    <t>step_GlcNac6pTo</t>
  </si>
  <si>
    <t>R_NDPKn10</t>
  </si>
  <si>
    <t>R_LPS2_LM</t>
  </si>
  <si>
    <t>R_DGK1</t>
  </si>
  <si>
    <t>R_ADMDCi</t>
  </si>
  <si>
    <t>R_ADNK1er</t>
  </si>
  <si>
    <t>R_ORNDC</t>
  </si>
  <si>
    <t>R_SERPTr</t>
  </si>
  <si>
    <t>R_ADPTr</t>
  </si>
  <si>
    <t>R_ADNK1m</t>
  </si>
  <si>
    <t>R_ADNK1g</t>
  </si>
  <si>
    <t>R_VALt6</t>
  </si>
  <si>
    <t>R_TRYPg</t>
  </si>
  <si>
    <t>R_PDHe1</t>
  </si>
  <si>
    <t>R_SUCOGDPm</t>
  </si>
  <si>
    <t>R_MCMAT2m</t>
  </si>
  <si>
    <t>R_FACOAL2</t>
  </si>
  <si>
    <t>R_FACOAL1</t>
  </si>
  <si>
    <t>R_CYTD1</t>
  </si>
  <si>
    <t>R_MCMAT6m</t>
  </si>
  <si>
    <t>R_LEUt6</t>
  </si>
  <si>
    <t>R_MCMAT5m</t>
  </si>
  <si>
    <t>R_MCMAT4m</t>
  </si>
  <si>
    <t>R_PHCYT_LM</t>
  </si>
  <si>
    <t>R_MAN6PI</t>
  </si>
  <si>
    <t>R_FRDg</t>
  </si>
  <si>
    <t>R_MCMAT3m</t>
  </si>
  <si>
    <t>R_AKGDe1</t>
  </si>
  <si>
    <t>R_AGPATim_LM</t>
  </si>
  <si>
    <t>R_HSK</t>
  </si>
  <si>
    <t>R_RNDR4_LPAREN_n_RPAREN_</t>
  </si>
  <si>
    <t>R_MCMAT8m</t>
  </si>
  <si>
    <t>R_SUCD1rm</t>
  </si>
  <si>
    <t>R_MI1PSB</t>
  </si>
  <si>
    <t>R_MCMAT7m</t>
  </si>
  <si>
    <t>R_NADK</t>
  </si>
  <si>
    <t>R_PMANM</t>
  </si>
  <si>
    <t>R_RBLKg</t>
  </si>
  <si>
    <t>R_ARMT</t>
  </si>
  <si>
    <t>R_CYOO6m</t>
  </si>
  <si>
    <t>R_PGI2</t>
  </si>
  <si>
    <t>R_PGI1</t>
  </si>
  <si>
    <t>R_PGI3</t>
  </si>
  <si>
    <t>R_RBK_Dg</t>
  </si>
  <si>
    <t>R_PGKg</t>
  </si>
  <si>
    <t>R_PGLg</t>
  </si>
  <si>
    <t>R_RNDR3_LPAREN_n_RPAREN_</t>
  </si>
  <si>
    <t>R_PPDKg</t>
  </si>
  <si>
    <t>R_DAGAT_LM</t>
  </si>
  <si>
    <t>R_PIN3K_LM</t>
  </si>
  <si>
    <t>R_MDHg</t>
  </si>
  <si>
    <t>R_ADNK1c</t>
  </si>
  <si>
    <t>R_NDPK4</t>
  </si>
  <si>
    <t>R_NDPK5</t>
  </si>
  <si>
    <t>R_NDPK2</t>
  </si>
  <si>
    <t>R_NDPK3</t>
  </si>
  <si>
    <t>R_NDPK1</t>
  </si>
  <si>
    <t>R_NDPK8</t>
  </si>
  <si>
    <t>R_NDPK9</t>
  </si>
  <si>
    <t>R_NDPK6</t>
  </si>
  <si>
    <t>R_NDPK7</t>
  </si>
  <si>
    <t>R_URIK9</t>
  </si>
  <si>
    <t>R_URIK8</t>
  </si>
  <si>
    <t>R_URIK7</t>
  </si>
  <si>
    <t>R_PGDH</t>
  </si>
  <si>
    <t>R_URIK6</t>
  </si>
  <si>
    <t>R_URIK5</t>
  </si>
  <si>
    <t>R_URIK4</t>
  </si>
  <si>
    <t>R_URIK3</t>
  </si>
  <si>
    <t>R_URIK2</t>
  </si>
  <si>
    <t>R_URIK1</t>
  </si>
  <si>
    <t>R_SPMS</t>
  </si>
  <si>
    <t>R_ACONTm</t>
  </si>
  <si>
    <t>R_RNDR2_LPAREN_n_RPAREN_</t>
  </si>
  <si>
    <t>R_ACMAT1m</t>
  </si>
  <si>
    <t>R_FACOAL140</t>
  </si>
  <si>
    <t>R_GPAM_LM</t>
  </si>
  <si>
    <t>R_FACOAL160</t>
  </si>
  <si>
    <t>R_GK1</t>
  </si>
  <si>
    <t>R_HXPRTg</t>
  </si>
  <si>
    <t>R_PMANMg</t>
  </si>
  <si>
    <t>R_CLPNSm_LM</t>
  </si>
  <si>
    <t>R_GF6PTAr</t>
  </si>
  <si>
    <t>R_FACOAL182</t>
  </si>
  <si>
    <t>R_FACOAL180</t>
  </si>
  <si>
    <t>R_FACOAL181</t>
  </si>
  <si>
    <t>R_ILEt6</t>
  </si>
  <si>
    <t>R_CYTDK8</t>
  </si>
  <si>
    <t>R_CYTDK9</t>
  </si>
  <si>
    <t>R_CYTDK2</t>
  </si>
  <si>
    <t>R_CYTDK3</t>
  </si>
  <si>
    <t>R_CYTDK1</t>
  </si>
  <si>
    <t>R_CYTDK6</t>
  </si>
  <si>
    <t>R_CYTDK7</t>
  </si>
  <si>
    <t>R_CYTDK4</t>
  </si>
  <si>
    <t>R_CYTDK5</t>
  </si>
  <si>
    <t>R_PGL</t>
  </si>
  <si>
    <t>R_PGK</t>
  </si>
  <si>
    <t>R_PHCYTm_LM</t>
  </si>
  <si>
    <t>R_DGK1er</t>
  </si>
  <si>
    <t>R_GTHP</t>
  </si>
  <si>
    <t>R_FUMm</t>
  </si>
  <si>
    <t>R_FUMg</t>
  </si>
  <si>
    <t>R_ARGNg</t>
  </si>
  <si>
    <r>
      <rPr>
        <b/>
        <sz val="24"/>
        <color rgb="FFFF0000"/>
        <rFont val="Calibri"/>
        <family val="2"/>
        <scheme val="minor"/>
      </rPr>
      <t>Compare</t>
    </r>
    <r>
      <rPr>
        <b/>
        <sz val="18"/>
        <color theme="1"/>
        <rFont val="Calibri"/>
        <family val="2"/>
        <scheme val="minor"/>
      </rPr>
      <t xml:space="preserve"> Gene essentiality prediction by MOMA (Paul et al., 2014) and FBA (Chavali et al., 2008)</t>
    </r>
  </si>
  <si>
    <t>Gene ID</t>
  </si>
  <si>
    <t>MOMA prediction (amastigote)</t>
  </si>
  <si>
    <t>FBA prediction</t>
  </si>
  <si>
    <t xml:space="preserve"> MM</t>
  </si>
  <si>
    <t>MM + Glc + aa</t>
  </si>
  <si>
    <t>LmjF05.0350</t>
  </si>
  <si>
    <t>Reactions (in model)</t>
  </si>
  <si>
    <t>Evidence</t>
  </si>
  <si>
    <t>Reference</t>
  </si>
  <si>
    <t>Phenotype</t>
  </si>
  <si>
    <t>L. donovani</t>
  </si>
  <si>
    <t>Compartment</t>
  </si>
  <si>
    <t>g</t>
  </si>
  <si>
    <t>E</t>
  </si>
  <si>
    <t>E= Essential</t>
  </si>
  <si>
    <t>c</t>
  </si>
  <si>
    <t>T. brucei</t>
  </si>
  <si>
    <t>TrypanoFAN database</t>
  </si>
  <si>
    <t>LmjF35.1190</t>
  </si>
  <si>
    <t>m</t>
  </si>
  <si>
    <t>R_FRDM</t>
  </si>
  <si>
    <t>LmjF01.0500</t>
  </si>
  <si>
    <t>R_fatty-acid--CoA ligase (alpla)</t>
  </si>
  <si>
    <t>R_fatty-acid--CoA ligase (gamla)</t>
  </si>
  <si>
    <t>R_fatty-acid--CoA ligase (hexadecanoate)</t>
  </si>
  <si>
    <t>R_fatty-acid--CoA ligase (tetradecanoate)</t>
  </si>
  <si>
    <t>R_fatty-acid--CoA ligase (octadecanoate)</t>
  </si>
  <si>
    <t>R_fatty-acid--CoA ligase (octadecenoate)</t>
  </si>
  <si>
    <t>R_fatty-acid--CoA ligase (octadecynoate)</t>
  </si>
  <si>
    <t>R_mannose-6-phosphate isomerase</t>
  </si>
  <si>
    <t>Garami and Ilg (2001b)</t>
  </si>
  <si>
    <t>LmjF01.0470</t>
  </si>
  <si>
    <t>LmjF01.0490</t>
  </si>
  <si>
    <t>LmjF12.0280</t>
  </si>
  <si>
    <t>R_ornithine decarboxylase</t>
  </si>
  <si>
    <t>LmjF34.0110</t>
  </si>
  <si>
    <t>R_adenylate kinase</t>
  </si>
  <si>
    <t>R_deoxyadenylate kinase</t>
  </si>
  <si>
    <t>LmjF31.2460</t>
  </si>
  <si>
    <t>R_Lipase</t>
  </si>
  <si>
    <t>LmjF28.1970</t>
  </si>
  <si>
    <t>R_ribose-5-phosphate isomerase</t>
  </si>
  <si>
    <t>LmjF35.4410</t>
  </si>
  <si>
    <t>e</t>
  </si>
  <si>
    <t>R_L-isoeucine transport in/out via proton symport</t>
  </si>
  <si>
    <t>R_L-leucine transport in/out via proton symport</t>
  </si>
  <si>
    <t>R_L-valine transport in/out via proton symport</t>
  </si>
  <si>
    <t>LmjF29.1960</t>
  </si>
  <si>
    <t>R_fumarase, glycosomal</t>
  </si>
  <si>
    <t>LmjF09.1040</t>
  </si>
  <si>
    <t>R_Phospholipid:1,2-diacyl-sn-glycerol O-acyltransferase</t>
  </si>
  <si>
    <t>LmjF15.1140</t>
  </si>
  <si>
    <t>R_tryparedoxin peroxidase</t>
  </si>
  <si>
    <t>LmjF15.1040</t>
  </si>
  <si>
    <t>LmjF19.0710</t>
  </si>
  <si>
    <t>R_malate dehydrogenase, glycosomal</t>
  </si>
  <si>
    <t>LmjF32.2950</t>
  </si>
  <si>
    <t>n</t>
  </si>
  <si>
    <t>R_nucleoside-diphophate kinase (ATP:IDP)</t>
  </si>
  <si>
    <t>R_nucleoside-diphosphate kinase (ATP:dADP)</t>
  </si>
  <si>
    <t>R_nucleoside-diphosphate kinase (ATP:dCDP)</t>
  </si>
  <si>
    <t>R_nucleoside-diphosphate kinase (ATP:dUDP)</t>
  </si>
  <si>
    <t>R_nucleoside-diphosphate kinase (ATP:dGDP)</t>
  </si>
  <si>
    <t>R_nucleoside-diphosphate kinase (ATP:dTDP)</t>
  </si>
  <si>
    <t>R_nucleoside-diphosphate kinase (ATP:CDP)</t>
  </si>
  <si>
    <t>R_nucleoside-diphosphate kinase (ATP:UDP)</t>
  </si>
  <si>
    <t>R_nucleoside-diphosphate kinase (ATP:GDP)</t>
  </si>
  <si>
    <t>Enzyme</t>
  </si>
  <si>
    <t>LmjF34.0080</t>
  </si>
  <si>
    <t>R_glucose 6-phosphate dehydrogenase</t>
  </si>
  <si>
    <t>LmjF24.0320</t>
  </si>
  <si>
    <t>R_fumarase, mitochondrial</t>
  </si>
  <si>
    <t>LmjF30.3120</t>
  </si>
  <si>
    <t>R_Adenosylmethionine decarboxylase</t>
  </si>
  <si>
    <t>LmjF35.3870</t>
  </si>
  <si>
    <t>R_phosphogluconate dehydrogenase</t>
  </si>
  <si>
    <t>LmjF35.3340</t>
  </si>
  <si>
    <t>LmjF32.1960</t>
  </si>
  <si>
    <t>R_1-acylglycerol-3-phosphate O-acyltransferase (L. major)</t>
  </si>
  <si>
    <t>LmjF17.0360</t>
  </si>
  <si>
    <t>R_cytidine deaminase</t>
  </si>
  <si>
    <t>R_deoxycytidine deaminase</t>
  </si>
  <si>
    <t>LmjF13.1620</t>
  </si>
  <si>
    <t>r</t>
  </si>
  <si>
    <t>R_Squalene epoxidase, endoplasmic reticular</t>
  </si>
  <si>
    <t>LmjF36.2260</t>
  </si>
  <si>
    <t>R_guanylate kinase (GMP:ATP)</t>
  </si>
  <si>
    <t>R_deoxyguanylate kinase (dGMP:ATP)</t>
  </si>
  <si>
    <t>LmjF31.2470</t>
  </si>
  <si>
    <t>R_uridine kinase (dUTP:Uridine)</t>
  </si>
  <si>
    <t>R_uridine kinase (dCTP:Uridine)</t>
  </si>
  <si>
    <t>R_uridine kinase (dTTP:Uridine)</t>
  </si>
  <si>
    <t>R_uridine kinase (dGTP:Uridine)</t>
  </si>
  <si>
    <t>R_uridine kinase (dATP:Uridine)</t>
  </si>
  <si>
    <t>R_uridine kinase (UTP:Uridine)</t>
  </si>
  <si>
    <t>R_uridine kinase (ITP:Uridine)</t>
  </si>
  <si>
    <t>R_uridine kinase (GTP:Uridine)</t>
  </si>
  <si>
    <t>R_uridine kinase (ATP:Uridine)</t>
  </si>
  <si>
    <t>R_cytidine kinase (dCTP)</t>
  </si>
  <si>
    <t>R_cytidine kinase (dUTP)</t>
  </si>
  <si>
    <t>R_cytidine kinase (ATP)</t>
  </si>
  <si>
    <t>R_cytidine kinase (ITP)</t>
  </si>
  <si>
    <t>R_cytidine kinase (GTP)</t>
  </si>
  <si>
    <t>R_cytidine kinase (dATP)</t>
  </si>
  <si>
    <t>R_cytidine kinase (UTP)</t>
  </si>
  <si>
    <t>R_cytidine kinase (dTTP)</t>
  </si>
  <si>
    <t>R_cytidine kinase (dGTP)</t>
  </si>
  <si>
    <t>LmjF34.1090</t>
  </si>
  <si>
    <t>R_glycerol-3-phosphate acyltransferase (L. major)</t>
  </si>
  <si>
    <t>LmjF06.0460</t>
  </si>
  <si>
    <t>R_NAD kinase</t>
  </si>
  <si>
    <t>LmjF07.0090</t>
  </si>
  <si>
    <t>R_methionine synthase</t>
  </si>
  <si>
    <t>LmjF30.3080</t>
  </si>
  <si>
    <t>R_homoserine kinase</t>
  </si>
  <si>
    <t>LmjF36.0060</t>
  </si>
  <si>
    <t>R_D-ribulokinase</t>
  </si>
  <si>
    <t>R_L-ribulokinase (L-ribulose)</t>
  </si>
  <si>
    <t>LmjF34.2110</t>
  </si>
  <si>
    <t>R_cardiolipin synthase (L. major), mitochondrial</t>
  </si>
  <si>
    <t>LmjF34.3780</t>
  </si>
  <si>
    <t>R_phosphomannomutase</t>
  </si>
  <si>
    <t>LmjF26.2480</t>
  </si>
  <si>
    <t>R_phosphatidylinositol synthase (L. major)</t>
  </si>
  <si>
    <t>LmjF07.0200</t>
  </si>
  <si>
    <t>R_CDPdiacylglycerol:sn-glycerol-3-phosphate 3-phosphatidyltransferase</t>
  </si>
  <si>
    <t>LmjF14.1360</t>
  </si>
  <si>
    <t>R_myo-Inositol-1-phosphate synthase</t>
  </si>
  <si>
    <t>LmjF35.1480</t>
  </si>
  <si>
    <t>R_arginase</t>
  </si>
  <si>
    <t>LmjF33.2720</t>
  </si>
  <si>
    <t>R_Hexadecanoyl-[acyl-carrier-protein]:malonyl-[acyl-carrier-protein] C-acyltransferase</t>
  </si>
  <si>
    <t>R_Tetradecanoyl-[acyl-carrier-protein]:malonyl-[acyl-carrier-protein] C-acyltransferase</t>
  </si>
  <si>
    <t>R_Dodecanoyl-[acyl-carrier-protein]:malonyl-[acyl-carrier-protein] C-acyltransferase</t>
  </si>
  <si>
    <t>R_Decanoyl-[acyl-carrier protein]:malonyl-[acyl-carrier-protein] C-acyltransferase</t>
  </si>
  <si>
    <t>R_Octanoyl-[acyl-carrier protein]:malonyl-[acyl-carrier-protein] C-acyltransferase (decarboxylating)</t>
  </si>
  <si>
    <t>R_Hexanoyl-[acyl-carrier protein]:malonyl-[acyl-carrier-protein] C-acyltransferase</t>
  </si>
  <si>
    <t>R_Butyryl-[acyl-carrier protein]:malonyl-[acyl-carrier-protein]C-acyltransferase (decarboxylating)</t>
  </si>
  <si>
    <t>R_Acyl-[acyl-carrier-protein]:malonyl-[acyl-carrier-protein] C-acyltransferase (decarboxylating)</t>
  </si>
  <si>
    <t>LmjF28.0890</t>
  </si>
  <si>
    <t>R_ribonucleoside-diphosphate reductase (GDP), nuclear (tryparedoxin)</t>
  </si>
  <si>
    <t>R_ribonucleoside-diphosphate reductase (CDP), nuclear (tryparedoxin)</t>
  </si>
  <si>
    <t>R_ribonucleoside-diphosphate reductase, nuclear (tryparedoxin)</t>
  </si>
  <si>
    <t>R_ribonucleoside-diphosphate reductase (UDP), nuclear (tryparedoxin)</t>
  </si>
  <si>
    <t>LmjF04.0580</t>
  </si>
  <si>
    <t>R_spermidine synthase</t>
  </si>
  <si>
    <t>LmjF26.2700</t>
  </si>
  <si>
    <t>R_6-phosphogluconolactonase; glycosomal</t>
  </si>
  <si>
    <t>R_epsilon-Caprolactone lactonohydrolase</t>
  </si>
  <si>
    <t>R_6-phosphogluconolactonase</t>
  </si>
  <si>
    <t>LmjF26.1620</t>
  </si>
  <si>
    <t>R_phosphatidate cytidylyltransferase (L. major)</t>
  </si>
  <si>
    <t>LmjF30.3600</t>
  </si>
  <si>
    <t>R_ATP synthase, mitochondrial</t>
  </si>
  <si>
    <t>LmjF21.1770</t>
  </si>
  <si>
    <t>LmjF14.1200</t>
  </si>
  <si>
    <t>R_CDPdiacylglycerol-serine O-phosphatidyltransferase</t>
  </si>
  <si>
    <t>LmjF21.1340</t>
  </si>
  <si>
    <t>a</t>
  </si>
  <si>
    <t>R_ATP synthase, Acidocalcisome</t>
  </si>
  <si>
    <t>LmjF36.3010</t>
  </si>
  <si>
    <t>R_glutathione peridoxase</t>
  </si>
  <si>
    <t>LmjF31.2970</t>
  </si>
  <si>
    <t>R_ACCOACrm</t>
  </si>
  <si>
    <t>R_acetyl-CoA carboxylase</t>
  </si>
  <si>
    <t>LmjF35.1180</t>
  </si>
  <si>
    <t>R_fumarate reductase (NADH-dependent), glycosomal</t>
  </si>
  <si>
    <t>R_mannose-1-phosphate guanylyltransferase</t>
  </si>
  <si>
    <t>R_DUTPDP</t>
  </si>
  <si>
    <t>R_PGI*</t>
  </si>
  <si>
    <t>R_step_GlcNac6pTo</t>
  </si>
  <si>
    <t>TrypanoFAN databasef</t>
  </si>
  <si>
    <t>Garami and Ilg (2001a)</t>
  </si>
  <si>
    <t>Martin and Smith (2005)</t>
  </si>
  <si>
    <t>Tovar et al (1998)</t>
  </si>
  <si>
    <t>Jiang et al (1999); Roberts et al (2004)</t>
  </si>
  <si>
    <t>Roberts et al (2002, 2004)</t>
  </si>
  <si>
    <t>Roberts et al (2004)</t>
  </si>
  <si>
    <t>Roberts et al (2001, 2004)</t>
  </si>
  <si>
    <t>Schnaufer et al (2005)</t>
  </si>
  <si>
    <t>R_MAN1PT2</t>
  </si>
  <si>
    <t>Threshold</t>
  </si>
  <si>
    <t>Inconsistency Score</t>
  </si>
  <si>
    <t>Inconsistency analysis using GIMME</t>
  </si>
  <si>
    <t>Number of reactions</t>
  </si>
  <si>
    <t>Exp &lt; Threshold</t>
  </si>
  <si>
    <t>Exp &gt; Threshold</t>
  </si>
  <si>
    <t>flux &lt; 0</t>
  </si>
  <si>
    <t>flux = 0</t>
  </si>
  <si>
    <t>flux &gt; 0</t>
  </si>
  <si>
    <t>Inconsistency Score( x104)</t>
  </si>
  <si>
    <t>% reactions(flux = 0)</t>
  </si>
  <si>
    <t>flux ≠ 0</t>
  </si>
  <si>
    <t>% reactions(flux ≠ 0)</t>
  </si>
  <si>
    <t>MURs (%)</t>
  </si>
  <si>
    <t>MIRs (%)</t>
  </si>
  <si>
    <t>MURs ( exp&lt;thres, flux = 0)</t>
  </si>
  <si>
    <r>
      <t xml:space="preserve">MIRs ( exp&lt;thres, flux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0)</t>
    </r>
  </si>
  <si>
    <t>Promastigote (Sharma et al., 2017)</t>
  </si>
  <si>
    <r>
      <t xml:space="preserve">Amastigote (calulated using </t>
    </r>
    <r>
      <rPr>
        <i/>
        <sz val="11"/>
        <color theme="1"/>
        <rFont val="Calibri"/>
        <family val="2"/>
        <scheme val="minor"/>
      </rPr>
      <t>L.mexicana data</t>
    </r>
    <r>
      <rPr>
        <sz val="11"/>
        <color theme="1"/>
        <rFont val="Calibri"/>
        <family val="2"/>
        <scheme val="minor"/>
      </rPr>
      <t>)</t>
    </r>
  </si>
  <si>
    <t>eiAC560</t>
  </si>
  <si>
    <t>eiAC560 (Extended iAC560)</t>
  </si>
  <si>
    <t>ADNK1m</t>
  </si>
  <si>
    <t>Reactions</t>
  </si>
  <si>
    <t>Rxn Name</t>
  </si>
  <si>
    <t>Experimental</t>
  </si>
  <si>
    <t>ARGt</t>
  </si>
  <si>
    <t>L-arginine transport via proton symport</t>
  </si>
  <si>
    <t>GRTT, GRTTx</t>
  </si>
  <si>
    <t>Farnesyl pyrophosphate synthase</t>
  </si>
  <si>
    <t>Inositol phosphorylceramide synthase (IPC) Synthase</t>
  </si>
  <si>
    <t>TMDS</t>
  </si>
  <si>
    <t>Thymidylate synthase</t>
  </si>
  <si>
    <t>PHE4MOi, PHE4MOi2</t>
  </si>
  <si>
    <t>R_phenylalanine 4-monooxygenase</t>
  </si>
  <si>
    <t>LmjF28.1280</t>
  </si>
  <si>
    <t>Gene association</t>
  </si>
  <si>
    <t>( ( (LmjF14.0320 or LmjF22.0230) or LmjF11.0520) or LmjF27.0670)</t>
  </si>
  <si>
    <t>LmjF22.1360</t>
  </si>
  <si>
    <t>LmjF35.4990</t>
  </si>
  <si>
    <t>IPCS_LM</t>
  </si>
  <si>
    <t>LmjF06.0860</t>
  </si>
  <si>
    <t>LmjF36.6390</t>
  </si>
  <si>
    <t>5,10-methylenetetrahydrofolate reductase (FADH2)</t>
  </si>
  <si>
    <t>MTHFR</t>
  </si>
  <si>
    <t>LmjF30.2600</t>
  </si>
  <si>
    <t>LmjF04.0460</t>
  </si>
  <si>
    <t>ADSL1r, ADSL2r</t>
  </si>
  <si>
    <t>FTHFLr</t>
  </si>
  <si>
    <t>formate-tetrahydrofolate ligase</t>
  </si>
  <si>
    <t>adenylsuccinate lyase</t>
  </si>
  <si>
    <t>PMANMg</t>
  </si>
  <si>
    <t>phosphomannomutase</t>
  </si>
  <si>
    <t>(LmjF30.3110 or LmjF30.3120)</t>
  </si>
  <si>
    <t>ADMDCi</t>
  </si>
  <si>
    <t>Adenosylmethionine decarboxylase</t>
  </si>
  <si>
    <t>LmjF30.3190</t>
  </si>
  <si>
    <t>HMGCOARi, HMGCOARi_x</t>
  </si>
  <si>
    <t>MAN6PI</t>
  </si>
  <si>
    <t>Hydroxymethylglutaryl CoA reductase</t>
  </si>
  <si>
    <t>mannose-6-phosphate isomerase</t>
  </si>
  <si>
    <t>( (LmjF30.0880 or LmjF34.3600) or LmjF30.0890)</t>
  </si>
  <si>
    <t>( (LmjF30.0880 or LmjF30.0890) or LmjF34.3600)</t>
  </si>
  <si>
    <t>adenosine kinase</t>
  </si>
  <si>
    <t>L. mexicana</t>
  </si>
  <si>
    <t>( LmjF34.3740 and LmjF35.0320 )</t>
  </si>
  <si>
    <t>LmjF13.1190</t>
  </si>
  <si>
    <t>LmjF26.0140</t>
  </si>
  <si>
    <t>ADPT2, ADPTr</t>
  </si>
  <si>
    <t>ADSS_i</t>
  </si>
  <si>
    <t>SERPTr</t>
  </si>
  <si>
    <t>1-(5'-Phosphoribosyl)-5-amino-4-imidazolecarboxamide:pyrophosphate phosphoribosyltransferase</t>
  </si>
  <si>
    <t>adenylosuccinate synthetase</t>
  </si>
  <si>
    <t>serine C-palmitoyltransferase</t>
  </si>
  <si>
    <t>LmjF26.0830</t>
  </si>
  <si>
    <t>LmjF21.0850</t>
  </si>
  <si>
    <t>XPRTgr</t>
  </si>
  <si>
    <t>ASNS3</t>
  </si>
  <si>
    <t>asparagine synthetase</t>
  </si>
  <si>
    <t>xanthine phosphoribosyltransferase</t>
  </si>
  <si>
    <t>ORNDC</t>
  </si>
  <si>
    <t>ornithine decarboxylase</t>
  </si>
  <si>
    <t>LmjF11.1100</t>
  </si>
  <si>
    <t>( ( ( ( ( ( ( ( ( ( (( ( ( ( LmjF05.0500 and LmjF25.1170 ) and LmjF21.0740 ) and LmjF30.3600 ) and LmjF21.1770 ) or ( ( ( ( LmjF05.0500 and LmjF25.1170 ) and LmjF24.0630 ) and LmjF30.3600 ) and LmjF21.1770 )) or ( ( ( ( LmjF05.0500 and LmjF25.1170 ) and LmjF26.0460 ) and LmjF30.3600 ) and LmjF21.1770 )) or ( ( ( ( LmjF05.0500 and LmjF25.1180 ) and LmjF21.0740 ) and LmjF30.3600 ) and LmjF21.1770 )) or ( ( ( ( LmjF05.0500 and LmjF25.1180 ) and LmjF24.0630 ) and LmjF30.3600 ) and LmjF21.1770 )) or ( ( ( ( LmjF05.0500 and LmjF25.1180 ) and LmjF26.0460 ) and LmjF30.3600 ) and LmjF21.1770 )) or ( ( ( ( LmjF05.0510 and LmjF25.1170 ) and LmjF21.0740 ) and LmjF30.3600 ) and LmjF21.1770 )) or ( ( ( ( LmjF05.0510 and LmjF25.1170 ) and LmjF24.0630 ) and LmjF30.3600 ) and LmjF21.1770 )) or ( ( ( ( LmjF05.0510 and LmjF25.1170 ) and LmjF26.0460 ) and LmjF30.3600 ) and LmjF21.1770 )) or ( ( ( ( LmjF05.0510 and LmjF25.1180 ) and LmjF21.0740 ) and LmjF30.3600 ) and LmjF21.1770 )) or ( ( ( ( LmjF05.0510 and LmjF25.1180 ) and LmjF24.0630 ) and LmjF30.3600 ) and LmjF21.1770 )) or ( ( ( ( LmjF05.0510 and LmjF25.1180 ) and LmjF26.0460 ) and LmjF30.3600 ) and LmjF21.1770 ))</t>
  </si>
  <si>
    <t>L. infantum</t>
  </si>
  <si>
    <t>( ( ( ( ( ( ( ( ( ( ( LmjF36.6995 and LmjF23.0370 ) and LmjF03.0100 ) and LmjF28.2680 ) and LmjF03.0740 ) and LmjF12.0670 ) and LmjF26.1710 ) and LmjF21.1710 ) and LmjF25.1130 ) and LmjF31.1570 ) and LmjF04.1130 ) and LmjF20.0840 )</t>
  </si>
  <si>
    <t>LmjF23.0260</t>
  </si>
  <si>
    <t>LmjF04.1160</t>
  </si>
  <si>
    <t>LmjF15.0990</t>
  </si>
  <si>
    <t>LmjF21.0845</t>
  </si>
  <si>
    <t>References</t>
  </si>
  <si>
    <t>A novel high-affinity arginine transporter from the human parasitic protozoan Leishmania donovani</t>
  </si>
  <si>
    <t>Structural and thermodynamic basis of the inhibition of Leishmania major farnesyl diphosphate synthase by nitrogen-containing bisphosphonates; Farnesyl diphosphate synthase is a cytosolic enzyme in Leishmania major promastigotes and its overexpression confers resistance to risedronate; Inhibitors of Leishmania Major Farnesyl Diphosphate Synthase: Crystallographic and Calorimetric Studies</t>
  </si>
  <si>
    <t>Molecular evolution of the enzymes involved in the sphingolipid metabolism of Leishmania: selection pressure in relation to functional divergence and conservation; Lipid metabolism in Trypanosoma brucei ; The protozoan inositol phosphoryl ceramide synthase: a novel drug target that defines a new class of sphingolipid synthase; The Trypanosoma brucei sphingolipid synthase, an essential enzyme and drug target</t>
  </si>
  <si>
    <t>Primary structure of the gene encoding the bifunctional dihydrofolate reductase-thymidylate synthase of Leishmania major</t>
  </si>
  <si>
    <t>Dissecting the metabolic roles of pteridine reductase 1 in Trypanosoma brucei and Leishmania major. ; Phenylalanine hydroxylase (PAH) from the lower eukaryote Leishmania major</t>
  </si>
  <si>
    <t>Methylene tetrahydrofolate dehydrogenase/cyclohydrolase and the synthesis of 10-CHO-THF are essential in Leishmania major</t>
  </si>
  <si>
    <t>Adenylosuccinate synthetase and adenylosuccinate lyase deficiencies trigger growth and infectivity deficits in Leishmania donovani</t>
  </si>
  <si>
    <t xml:space="preserve"> Glycosylation defects and virulence phenotypes of Leishmania mexicana phosphomannomutase and dolicholphosphate-mannose synthase gene deletion mutants</t>
  </si>
  <si>
    <t>Characterization of a Novel Putative S-Adenosylmethionine Decarboxylase-Like Protein from Leishmania donovani</t>
  </si>
  <si>
    <t>Exploring Leishmania donovani 3-hydroxy-3-methylglutaryl coenzyme A reductase (HMGR) as a potential drug target by biochemical, biophysical and inhibition studies</t>
  </si>
  <si>
    <t xml:space="preserve">The role of phosphomannose isomerase in Leishmania mexicana glycoconjugate synthesis and virulence. </t>
  </si>
  <si>
    <t>Characterization of a mutant Leishmania donovani deficient in adenosine kinase activity</t>
  </si>
  <si>
    <t>Sphingolipids are essential for differentiation but not growth in Leishmania</t>
  </si>
  <si>
    <t>Amplification of Adenine Phosphoribosyltransferase Suppresses the Conditionally Lethal Growth and Virulence Phenotype of Leishmania donovaniMutants Lacking Both Hypoxanthine-guanine and Xanthine Phosphoribosyltransferases</t>
  </si>
  <si>
    <t>Identification and functional characterization of a novel bacterial type asparagine synthetase A: a tRNA synthetase paralog from Leishmania donovani</t>
  </si>
  <si>
    <t>A conditional mutant deficient in hypoxanthine-guanine phosphoribosyltransferase and xanthine phosphoribosyltransferase validates the purine salvage pathway of Leishmania donovani</t>
  </si>
  <si>
    <t>A conditional mutant deficient in hypoxanthine-guanine phosphoribosyltransferase and xanthine phosphoribosyltransferase validates the purine salvage pathway of Leishmania donovani; Leishmania donovani singly deficient in HGPRT, APRT or XPRT are viable in vitro and within mammalian macrophages</t>
  </si>
  <si>
    <t>Targeting Ergosterol biosynthesis in Leishmania donovani: essentiality of sterol 14 alpha-demethylase</t>
  </si>
  <si>
    <t>Human antimicrobial peptide histatin 5 is a cell-penetrating peptide targeting mitochondrial ATP synthesis in Leishmania</t>
  </si>
  <si>
    <t>Disclosing the essentiality of ribose-5-phosphate isomerase B in Trypanosomatids</t>
  </si>
  <si>
    <t>Miltefosine (hexadecylphosphocholine) inhibits cytochrome c oxidase in Leishmania donovani promastigotes</t>
  </si>
  <si>
    <t>Characterisation of a Leishmania mexicana knockout lacking guanosine diphosphate-mannose pyrophosphorylase</t>
  </si>
  <si>
    <t>Arginase plays a pivotal role in polyamine precursor metabolism in Leishmania. Characterization of gene deletion mutants.</t>
  </si>
  <si>
    <t>Leishmania donovani argininosuccinate synthase is an active enzyme associated with parasite pathogenesis</t>
  </si>
  <si>
    <t>Generation of myo-inositol-auxotrophic Leishmania mexicana mutants by targeted replacement of the myo-inositol-1-phosphate synthase gene</t>
  </si>
  <si>
    <t>Virulence of Leishmania major in macrophages and mice requires the gluconeogenic enzyme fructose-1, 6-bisphosphatase</t>
  </si>
  <si>
    <t>Generation of adenosine tri-phosphate in Leishmania donovani amastigote forms.</t>
  </si>
  <si>
    <t>Trypanothione reductase from Leishmania donovani. Purification, characterisation and inhibition by trivalent antimonials.</t>
  </si>
  <si>
    <t>Spermidine synthase is required for virulence of Leishmania donovani.</t>
  </si>
  <si>
    <t>The initial step of glycerolipid metabolism in Leishmania major  promastigotes involves a single  glycerol-3-phosphate acyltransferase enzyme important for the synthesis of triacylglycerol but not essential for virulence</t>
  </si>
  <si>
    <t>Mitochondrial Substrate Level Phosphorylation Is Essential for Growth of Procyclic Trypanosoma brucei</t>
  </si>
  <si>
    <t>(LmjF27.0880 or LmjF36.3470)</t>
  </si>
  <si>
    <t>( LmjF03.0600 and LmjF12.1270 )</t>
  </si>
  <si>
    <t>(( ( ( ( ( ( ( ( ( ( ( ( ( LmjF21.1340 and LmjF21.1790 ) and LmjF23.0130 ) and LmjF28.1160 ) and LmjF30.3660 ) and LmjF34.3670 ) and LmjF05.1140 ) and LmjF28.2430 ) and LmjF18.0560 ) and LmjF35.0700 ) and LmjF36.3100 ) and LmjF12.0520 ) and LmjF23.0340 ) and LmjF23.1510 ) or ( ( ( ( ( ( ( ( ( ( ( ( ( LmjF21.1340 and LmjF21.1800 ) and LmjF23.0130 ) and LmjF28.1160 ) and LmjF30.3660 ) and LmjF34.3670 ) and LmjF05.1140 ) and LmjF28.2430 ) and LmjF18.0560 ) and LmjF35.0700 ) and LmjF36.3100 ) and LmjF12.0520 ) and LmjF23.0340 ) and LmjF23.1510 ))</t>
  </si>
  <si>
    <t>LmjF06.0560</t>
  </si>
  <si>
    <t>Trypanosomal dUTPases as Potential Targets for Drug Design</t>
  </si>
  <si>
    <t>Genetic analysis of purine metabolism in Leishmania donovani.</t>
  </si>
  <si>
    <t>ST14DMr</t>
  </si>
  <si>
    <t>Sterol 14-demethylase</t>
  </si>
  <si>
    <t>ATP synthase, mitochondrial</t>
  </si>
  <si>
    <t>ribose-5-phosphate isomerase</t>
  </si>
  <si>
    <t>RPI</t>
  </si>
  <si>
    <t>CYOO6m</t>
  </si>
  <si>
    <t>MAN1PT1</t>
  </si>
  <si>
    <t>ARGNg</t>
  </si>
  <si>
    <t>arginase</t>
  </si>
  <si>
    <t>mannose-1-phosphate guanylyltransferase</t>
  </si>
  <si>
    <t>cytochrome c oxidase, mitochondrial ( 6 protons)</t>
  </si>
  <si>
    <t>ARGSSr</t>
  </si>
  <si>
    <t>MI1PSB</t>
  </si>
  <si>
    <t>FBPg</t>
  </si>
  <si>
    <t>argininosuccinate synthase, reversible</t>
  </si>
  <si>
    <t>myo-Inositol-1-phosphate synthase</t>
  </si>
  <si>
    <t>fructose-bisphosphatase, glycosomal</t>
  </si>
  <si>
    <t>succinate dehydrogenase (ubiquinone-6), mitochondrial</t>
  </si>
  <si>
    <t>trypanothione reductase</t>
  </si>
  <si>
    <t>spermidine synthase</t>
  </si>
  <si>
    <t>glycerol-3-phosphate acyltransferase (L. major)</t>
  </si>
  <si>
    <t>hypoxanthine phosphoribosyltransferase (Hypoxanthine)</t>
  </si>
  <si>
    <t>SUCD2_u6m</t>
  </si>
  <si>
    <t>SPMS</t>
  </si>
  <si>
    <t>HXPRTg</t>
  </si>
  <si>
    <t>AKGDe1</t>
  </si>
  <si>
    <t>2-oxoglutarate dehydrogenase (lipoamide)</t>
  </si>
  <si>
    <t>hnRNP arginine N-methyltransferase</t>
  </si>
  <si>
    <t>ARMT</t>
  </si>
  <si>
    <t>ATPS3v</t>
  </si>
  <si>
    <t>ATP synthase, Acidocalcisome</t>
  </si>
  <si>
    <t>dUTP diphosphatase</t>
  </si>
  <si>
    <t>PDHe1</t>
  </si>
  <si>
    <t>( ( LmjF18.1380 and LmjF25.1710 ) and LmjF35.0050 )</t>
  </si>
  <si>
    <t>DUTPDPm, DUTPDPn</t>
  </si>
  <si>
    <t>GPAM_LM, GPAMm_LM, DHAPAx_LM</t>
  </si>
  <si>
    <t>PGI1, PGI2, PGI3</t>
  </si>
  <si>
    <t>( ( LmjF20.0110 and LmjF20.0100 ) and LmjF30.3380 )</t>
  </si>
  <si>
    <t>PGKg, PGK</t>
  </si>
  <si>
    <t>phosphoglycerate kinase, glycosomal</t>
  </si>
  <si>
    <t>glucose-6-phosphate isomerase, glycosomal</t>
  </si>
  <si>
    <t>pyruvate dehydrogenase, mitochondrial</t>
  </si>
  <si>
    <t>( ( ( ( (LmjF20.1120 or LmjF24.2010) or LmjF34.4530) or LmjF30.1850) or LmjF02.0120) or LmjF34.3940)</t>
  </si>
  <si>
    <t>(LmjF27.1805 or LmjF27.1810)</t>
  </si>
  <si>
    <t>ATP Generation in the Trypanosoma brucei Procyclic Form</t>
  </si>
  <si>
    <t>1-phosphatidylinositol 3-kinase</t>
  </si>
  <si>
    <t>phosphoenolpyruvate carboxykinase, glycosomal</t>
  </si>
  <si>
    <t>PIN3K_LM</t>
  </si>
  <si>
    <t>PPCKg</t>
  </si>
  <si>
    <t>R_pyruvate phosphate dikinase, glycosome</t>
  </si>
  <si>
    <t>LmjF11.1000</t>
  </si>
  <si>
    <t>R_pyruvate kinase</t>
  </si>
  <si>
    <t>(LmjF35.0030 or LmjF35.0020)</t>
  </si>
  <si>
    <t>R_succinate dehydrogenase</t>
  </si>
  <si>
    <t>LmjF24.1630</t>
  </si>
  <si>
    <t>R_Succinyl CoA synthetase (GDP-forming), mitochondrial</t>
  </si>
  <si>
    <t>(( LmjF25.2130 and LmjF36.2950 ) or ( LmjF25.2140 and LmjF36.2950 ))</t>
  </si>
  <si>
    <t>R_UDPglucose 4-epimerase</t>
  </si>
  <si>
    <t>Galactose metabolism is essential for the African sleeping sickness parasite Trypanosoma brucei</t>
  </si>
  <si>
    <t>Axenic amastigote stage</t>
  </si>
  <si>
    <t>Promastigote stage</t>
  </si>
  <si>
    <t>Comments</t>
  </si>
  <si>
    <t>Prediction (iAC560, L. major, MM)</t>
  </si>
  <si>
    <t>Leishmania donovani ornithine decarboxylase is indispensable for parasite survival in the mammalian host</t>
  </si>
  <si>
    <t>Biochemical and genetic analysis of methylenetetrahydrofolate reductase in Leishmania metabolism and virulence</t>
  </si>
  <si>
    <t>Prediction (iMS604, L.donovani)</t>
  </si>
  <si>
    <t>Prediction (iAS142, L. infantum)</t>
  </si>
  <si>
    <t>R_Aconitate hydratase</t>
  </si>
  <si>
    <t>LmjF18.0510</t>
  </si>
  <si>
    <t>Induction of a Stringent Metabolic Response in Intracellular Stages of Leishmania mexicana Leads to Increased Dependence on Mitochondrial Metabolism</t>
  </si>
  <si>
    <t>NL (c, er, m), L (g)</t>
  </si>
  <si>
    <t>NL (g), L (c)</t>
  </si>
  <si>
    <t>LmjF32.3260</t>
  </si>
  <si>
    <t>LmjF36.0040</t>
  </si>
  <si>
    <t>GlcNAc6P deacetylase</t>
  </si>
  <si>
    <t>GF6PTAr</t>
  </si>
  <si>
    <t>ACGAM6PSi</t>
  </si>
  <si>
    <t>G6PDAr</t>
  </si>
  <si>
    <t>glucosamine-6-phosphate deaminase; glycosomal</t>
  </si>
  <si>
    <t>N-acetylglucosamine-6-phosphate synthase</t>
  </si>
  <si>
    <t>glutamine-fructose-6-phosphate transaminase</t>
  </si>
  <si>
    <t>Intracellular Survival of Leishmania major Depends on Uptake and Degradation of Extracellular Matrix Glycosaminoglycans by Macrophages</t>
  </si>
  <si>
    <t>Evidence That Intracellular Stages of Leishmania major Utilize Amino Sugars as a Major Carbon Source</t>
  </si>
  <si>
    <t>Role of hexosamine biosynthesis in Leishmania growth and virulence</t>
  </si>
  <si>
    <t>S.No.</t>
  </si>
  <si>
    <t>Model</t>
  </si>
  <si>
    <t>Wrong prediction</t>
  </si>
  <si>
    <t>iMS604</t>
  </si>
  <si>
    <t>iAS142</t>
  </si>
  <si>
    <t>Correct prediction (%)</t>
  </si>
  <si>
    <t># Reactions tested</t>
  </si>
  <si>
    <t>iSK570</t>
  </si>
  <si>
    <t>Correct prediction</t>
  </si>
  <si>
    <t>ADNK1c, ADNK1er, ADNK1g, ADNK1m</t>
  </si>
</sst>
</file>

<file path=xl/styles.xml><?xml version="1.0" encoding="utf-8"?>
<styleSheet xmlns="http://schemas.openxmlformats.org/spreadsheetml/2006/main">
  <numFmts count="1">
    <numFmt numFmtId="164" formatCode="0.0000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000000"/>
      <name val="TimesNewRoman"/>
    </font>
    <font>
      <b/>
      <sz val="11"/>
      <color rgb="FF000000"/>
      <name val="Times New Roman"/>
      <family val="1"/>
    </font>
    <font>
      <sz val="11"/>
      <color rgb="FF000000"/>
      <name val="Courier New"/>
      <family val="3"/>
    </font>
    <font>
      <sz val="11"/>
      <color rgb="FF00B050"/>
      <name val="Times New Roman"/>
      <family val="1"/>
    </font>
    <font>
      <b/>
      <sz val="11"/>
      <color rgb="FF000000"/>
      <name val="TimesNewRoman"/>
    </font>
    <font>
      <b/>
      <sz val="18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2" fillId="0" borderId="0" xfId="0" applyFont="1"/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1" fillId="0" borderId="0" xfId="0" applyFont="1"/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/>
    <xf numFmtId="0" fontId="7" fillId="0" borderId="0" xfId="0" applyFont="1"/>
    <xf numFmtId="0" fontId="0" fillId="2" borderId="0" xfId="0" applyFill="1"/>
    <xf numFmtId="0" fontId="0" fillId="13" borderId="0" xfId="0" applyFill="1"/>
    <xf numFmtId="0" fontId="0" fillId="0" borderId="0" xfId="0" applyAlignment="1">
      <alignment horizontal="left"/>
    </xf>
    <xf numFmtId="0" fontId="8" fillId="0" borderId="0" xfId="0" applyFont="1"/>
    <xf numFmtId="0" fontId="14" fillId="0" borderId="2" xfId="0" applyFont="1" applyBorder="1" applyAlignment="1">
      <alignment vertical="center" wrapText="1"/>
    </xf>
    <xf numFmtId="0" fontId="3" fillId="0" borderId="0" xfId="0" applyFont="1" applyFill="1"/>
    <xf numFmtId="0" fontId="0" fillId="2" borderId="0" xfId="0" applyFill="1" applyAlignment="1">
      <alignment horizontal="right"/>
    </xf>
    <xf numFmtId="0" fontId="3" fillId="8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5" fillId="11" borderId="0" xfId="0" applyFont="1" applyFill="1"/>
    <xf numFmtId="0" fontId="1" fillId="0" borderId="0" xfId="0" applyFont="1" applyAlignment="1">
      <alignment vertical="top"/>
    </xf>
    <xf numFmtId="0" fontId="1" fillId="13" borderId="0" xfId="0" applyFont="1" applyFill="1" applyAlignment="1">
      <alignment vertical="top"/>
    </xf>
    <xf numFmtId="0" fontId="0" fillId="12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3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5" fillId="6" borderId="0" xfId="0" applyFont="1" applyFill="1"/>
    <xf numFmtId="0" fontId="5" fillId="13" borderId="0" xfId="0" applyFont="1" applyFill="1"/>
    <xf numFmtId="0" fontId="1" fillId="6" borderId="0" xfId="0" applyFont="1" applyFill="1" applyAlignment="1">
      <alignment vertical="top"/>
    </xf>
    <xf numFmtId="0" fontId="17" fillId="0" borderId="1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/>
    <xf numFmtId="0" fontId="1" fillId="0" borderId="0" xfId="0" applyFont="1" applyFill="1" applyAlignment="1">
      <alignment vertical="top"/>
    </xf>
    <xf numFmtId="0" fontId="0" fillId="0" borderId="0" xfId="0" applyFont="1" applyFill="1" applyAlignment="1">
      <alignment vertical="top"/>
    </xf>
    <xf numFmtId="0" fontId="0" fillId="11" borderId="0" xfId="0" applyFill="1"/>
    <xf numFmtId="0" fontId="0" fillId="0" borderId="0" xfId="0" applyFill="1" applyAlignment="1">
      <alignment horizontal="left"/>
    </xf>
    <xf numFmtId="0" fontId="9" fillId="0" borderId="0" xfId="0" applyFont="1" applyFill="1" applyAlignment="1">
      <alignment horizontal="left"/>
    </xf>
    <xf numFmtId="0" fontId="0" fillId="15" borderId="0" xfId="0" applyFill="1"/>
    <xf numFmtId="0" fontId="3" fillId="10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8" fillId="0" borderId="0" xfId="0" applyNumberFormat="1" applyFont="1"/>
    <xf numFmtId="1" fontId="0" fillId="0" borderId="0" xfId="0" applyNumberFormat="1"/>
    <xf numFmtId="0" fontId="19" fillId="0" borderId="0" xfId="0" applyFont="1" applyAlignment="1">
      <alignment horizontal="left"/>
    </xf>
    <xf numFmtId="164" fontId="3" fillId="0" borderId="0" xfId="0" applyNumberFormat="1" applyFont="1" applyFill="1"/>
    <xf numFmtId="164" fontId="16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Fill="1"/>
    <xf numFmtId="0" fontId="20" fillId="0" borderId="0" xfId="0" applyFont="1" applyFill="1"/>
    <xf numFmtId="0" fontId="8" fillId="11" borderId="0" xfId="0" applyFont="1" applyFill="1"/>
    <xf numFmtId="0" fontId="9" fillId="11" borderId="0" xfId="0" applyFont="1" applyFill="1"/>
    <xf numFmtId="0" fontId="9" fillId="3" borderId="0" xfId="0" applyFont="1" applyFill="1"/>
    <xf numFmtId="0" fontId="10" fillId="0" borderId="0" xfId="0" applyFont="1" applyAlignment="1">
      <alignment horizontal="center" vertical="top"/>
    </xf>
    <xf numFmtId="0" fontId="0" fillId="16" borderId="0" xfId="0" applyFill="1"/>
    <xf numFmtId="0" fontId="13" fillId="8" borderId="3" xfId="0" applyFont="1" applyFill="1" applyBorder="1" applyAlignment="1">
      <alignment vertical="center" wrapText="1"/>
    </xf>
    <xf numFmtId="0" fontId="13" fillId="8" borderId="4" xfId="0" applyFon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9" fillId="0" borderId="0" xfId="0" applyFont="1"/>
    <xf numFmtId="0" fontId="0" fillId="0" borderId="0" xfId="0" applyAlignment="1">
      <alignment vertical="top"/>
    </xf>
    <xf numFmtId="0" fontId="14" fillId="16" borderId="4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wrapText="1"/>
    </xf>
    <xf numFmtId="0" fontId="20" fillId="0" borderId="0" xfId="0" applyFont="1" applyAlignment="1"/>
    <xf numFmtId="0" fontId="0" fillId="18" borderId="0" xfId="0" applyFill="1"/>
    <xf numFmtId="0" fontId="1" fillId="16" borderId="0" xfId="0" applyFont="1" applyFill="1"/>
    <xf numFmtId="0" fontId="0" fillId="16" borderId="0" xfId="0" applyFill="1" applyAlignment="1">
      <alignment horizontal="left"/>
    </xf>
    <xf numFmtId="0" fontId="1" fillId="16" borderId="1" xfId="0" applyFont="1" applyFill="1" applyBorder="1" applyAlignment="1">
      <alignment wrapText="1"/>
    </xf>
    <xf numFmtId="0" fontId="0" fillId="20" borderId="0" xfId="0" applyFill="1"/>
    <xf numFmtId="0" fontId="0" fillId="21" borderId="0" xfId="0" applyFill="1"/>
    <xf numFmtId="0" fontId="3" fillId="20" borderId="0" xfId="0" applyFont="1" applyFill="1" applyAlignment="1">
      <alignment horizontal="left"/>
    </xf>
    <xf numFmtId="164" fontId="0" fillId="18" borderId="0" xfId="0" applyNumberFormat="1" applyFill="1"/>
    <xf numFmtId="164" fontId="0" fillId="22" borderId="0" xfId="0" applyNumberFormat="1" applyFill="1"/>
    <xf numFmtId="164" fontId="8" fillId="0" borderId="0" xfId="0" applyNumberFormat="1" applyFont="1" applyFill="1"/>
    <xf numFmtId="0" fontId="0" fillId="23" borderId="0" xfId="0" applyFill="1"/>
    <xf numFmtId="0" fontId="0" fillId="0" borderId="0" xfId="0" applyAlignment="1">
      <alignment vertical="center" wrapText="1"/>
    </xf>
    <xf numFmtId="0" fontId="0" fillId="12" borderId="0" xfId="0" applyFill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6" borderId="0" xfId="0" applyFont="1" applyFill="1"/>
    <xf numFmtId="0" fontId="9" fillId="6" borderId="0" xfId="0" applyFont="1" applyFill="1" applyAlignment="1">
      <alignment vertical="center"/>
    </xf>
    <xf numFmtId="0" fontId="9" fillId="5" borderId="0" xfId="0" applyFont="1" applyFill="1"/>
    <xf numFmtId="0" fontId="9" fillId="5" borderId="0" xfId="0" applyFont="1" applyFill="1" applyAlignment="1">
      <alignment vertical="center"/>
    </xf>
    <xf numFmtId="0" fontId="9" fillId="7" borderId="0" xfId="0" applyFont="1" applyFill="1"/>
    <xf numFmtId="0" fontId="9" fillId="7" borderId="0" xfId="0" applyFont="1" applyFill="1" applyAlignment="1">
      <alignment vertical="center"/>
    </xf>
    <xf numFmtId="0" fontId="9" fillId="22" borderId="0" xfId="0" applyFont="1" applyFill="1"/>
    <xf numFmtId="0" fontId="9" fillId="22" borderId="0" xfId="0" applyFont="1" applyFill="1" applyAlignment="1">
      <alignment vertical="center"/>
    </xf>
    <xf numFmtId="0" fontId="0" fillId="22" borderId="0" xfId="0" applyFill="1"/>
    <xf numFmtId="0" fontId="9" fillId="23" borderId="0" xfId="0" applyFont="1" applyFill="1"/>
    <xf numFmtId="0" fontId="9" fillId="9" borderId="0" xfId="0" applyFont="1" applyFill="1"/>
    <xf numFmtId="0" fontId="9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22" fillId="7" borderId="0" xfId="0" applyFont="1" applyFill="1"/>
    <xf numFmtId="0" fontId="0" fillId="0" borderId="0" xfId="0" applyAlignment="1">
      <alignment horizontal="left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2" fontId="0" fillId="0" borderId="0" xfId="0" applyNumberFormat="1"/>
    <xf numFmtId="0" fontId="0" fillId="10" borderId="0" xfId="0" applyFill="1"/>
    <xf numFmtId="11" fontId="0" fillId="0" borderId="0" xfId="0" applyNumberFormat="1" applyAlignment="1">
      <alignment horizontal="left"/>
    </xf>
    <xf numFmtId="0" fontId="0" fillId="6" borderId="0" xfId="0" applyFill="1" applyAlignment="1">
      <alignment horizontal="left" vertical="top"/>
    </xf>
    <xf numFmtId="0" fontId="0" fillId="9" borderId="0" xfId="0" applyFill="1" applyAlignment="1">
      <alignment horizontal="left" vertical="top"/>
    </xf>
    <xf numFmtId="2" fontId="0" fillId="6" borderId="0" xfId="0" applyNumberFormat="1" applyFill="1" applyAlignment="1">
      <alignment horizontal="left" vertical="top"/>
    </xf>
    <xf numFmtId="2" fontId="0" fillId="9" borderId="0" xfId="0" applyNumberForma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2" fontId="0" fillId="0" borderId="0" xfId="0" applyNumberFormat="1" applyFill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1" fillId="0" borderId="0" xfId="0" applyFont="1"/>
    <xf numFmtId="0" fontId="9" fillId="0" borderId="0" xfId="0" applyFont="1" applyFill="1"/>
    <xf numFmtId="0" fontId="9" fillId="3" borderId="0" xfId="0" applyFont="1" applyFill="1" applyAlignment="1"/>
    <xf numFmtId="0" fontId="0" fillId="18" borderId="0" xfId="0" applyFill="1" applyAlignment="1">
      <alignment vertical="center"/>
    </xf>
    <xf numFmtId="0" fontId="9" fillId="18" borderId="0" xfId="0" applyFont="1" applyFill="1" applyAlignment="1"/>
    <xf numFmtId="0" fontId="25" fillId="17" borderId="0" xfId="0" applyFont="1" applyFill="1"/>
    <xf numFmtId="0" fontId="25" fillId="5" borderId="0" xfId="0" applyFont="1" applyFill="1"/>
    <xf numFmtId="0" fontId="25" fillId="13" borderId="0" xfId="0" applyFont="1" applyFill="1"/>
    <xf numFmtId="0" fontId="25" fillId="10" borderId="0" xfId="0" applyFont="1" applyFill="1"/>
    <xf numFmtId="0" fontId="25" fillId="3" borderId="0" xfId="0" applyFont="1" applyFill="1"/>
    <xf numFmtId="0" fontId="25" fillId="23" borderId="0" xfId="0" applyFont="1" applyFill="1"/>
    <xf numFmtId="0" fontId="25" fillId="25" borderId="0" xfId="0" applyFont="1" applyFill="1"/>
    <xf numFmtId="0" fontId="9" fillId="18" borderId="0" xfId="0" applyFont="1" applyFill="1"/>
    <xf numFmtId="0" fontId="7" fillId="18" borderId="0" xfId="0" applyFont="1" applyFill="1" applyAlignment="1">
      <alignment vertical="center"/>
    </xf>
    <xf numFmtId="0" fontId="9" fillId="22" borderId="0" xfId="0" applyFont="1" applyFill="1" applyAlignment="1"/>
    <xf numFmtId="0" fontId="7" fillId="9" borderId="0" xfId="0" applyFont="1" applyFill="1"/>
    <xf numFmtId="0" fontId="7" fillId="9" borderId="0" xfId="0" applyFont="1" applyFill="1" applyAlignment="1">
      <alignment vertical="center"/>
    </xf>
    <xf numFmtId="0" fontId="9" fillId="9" borderId="0" xfId="0" applyFont="1" applyFill="1" applyAlignment="1"/>
    <xf numFmtId="0" fontId="0" fillId="11" borderId="0" xfId="0" applyFill="1" applyAlignment="1">
      <alignment vertical="center"/>
    </xf>
    <xf numFmtId="0" fontId="7" fillId="11" borderId="0" xfId="0" applyFont="1" applyFill="1"/>
    <xf numFmtId="0" fontId="7" fillId="11" borderId="0" xfId="0" applyFont="1" applyFill="1" applyAlignment="1">
      <alignment vertical="center"/>
    </xf>
    <xf numFmtId="0" fontId="9" fillId="11" borderId="0" xfId="0" applyFont="1" applyFill="1" applyAlignment="1"/>
    <xf numFmtId="0" fontId="0" fillId="26" borderId="0" xfId="0" applyFill="1" applyAlignment="1">
      <alignment vertical="center"/>
    </xf>
    <xf numFmtId="0" fontId="0" fillId="26" borderId="0" xfId="0" applyFill="1"/>
    <xf numFmtId="0" fontId="7" fillId="26" borderId="0" xfId="0" applyFont="1" applyFill="1"/>
    <xf numFmtId="0" fontId="7" fillId="26" borderId="0" xfId="0" applyFont="1" applyFill="1" applyAlignment="1">
      <alignment vertical="center"/>
    </xf>
    <xf numFmtId="0" fontId="9" fillId="26" borderId="0" xfId="0" applyFont="1" applyFill="1" applyAlignment="1"/>
    <xf numFmtId="0" fontId="0" fillId="3" borderId="0" xfId="0" applyFill="1" applyAlignment="1">
      <alignment vertical="center"/>
    </xf>
    <xf numFmtId="0" fontId="7" fillId="3" borderId="0" xfId="0" applyFont="1" applyFill="1"/>
    <xf numFmtId="0" fontId="0" fillId="3" borderId="0" xfId="0" applyFill="1" applyAlignment="1">
      <alignment vertical="center" wrapText="1"/>
    </xf>
    <xf numFmtId="0" fontId="7" fillId="3" borderId="0" xfId="0" applyFont="1" applyFill="1" applyAlignment="1">
      <alignment vertical="center"/>
    </xf>
    <xf numFmtId="0" fontId="7" fillId="23" borderId="0" xfId="0" applyFont="1" applyFill="1"/>
    <xf numFmtId="0" fontId="0" fillId="23" borderId="0" xfId="0" applyFill="1" applyAlignment="1">
      <alignment vertical="center" wrapText="1"/>
    </xf>
    <xf numFmtId="0" fontId="9" fillId="18" borderId="0" xfId="0" applyFont="1" applyFill="1" applyAlignment="1">
      <alignment vertical="center"/>
    </xf>
    <xf numFmtId="0" fontId="9" fillId="11" borderId="0" xfId="0" applyFont="1" applyFill="1" applyAlignment="1">
      <alignment vertical="center"/>
    </xf>
    <xf numFmtId="0" fontId="9" fillId="26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9" fillId="22" borderId="0" xfId="0" applyFont="1" applyFill="1" applyAlignment="1">
      <alignment vertical="center" wrapText="1"/>
    </xf>
    <xf numFmtId="0" fontId="1" fillId="6" borderId="0" xfId="0" applyFont="1" applyFill="1" applyAlignment="1">
      <alignment horizontal="left" vertical="top"/>
    </xf>
    <xf numFmtId="0" fontId="11" fillId="0" borderId="0" xfId="0" applyFont="1"/>
    <xf numFmtId="0" fontId="1" fillId="13" borderId="0" xfId="0" applyFont="1" applyFill="1" applyAlignment="1">
      <alignment horizontal="center" vertical="top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6" xfId="0" applyBorder="1" applyAlignment="1">
      <alignment horizontal="left"/>
    </xf>
    <xf numFmtId="0" fontId="0" fillId="2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0" fillId="16" borderId="0" xfId="0" applyFill="1" applyAlignment="1">
      <alignment horizontal="center"/>
    </xf>
    <xf numFmtId="0" fontId="11" fillId="19" borderId="0" xfId="0" applyFont="1" applyFill="1" applyAlignment="1">
      <alignment horizontal="center"/>
    </xf>
    <xf numFmtId="0" fontId="18" fillId="9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8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1" fillId="2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i-FI"/>
  <c:chart>
    <c:view3D>
      <c:rAngAx val="1"/>
    </c:view3D>
    <c:plotArea>
      <c:layout>
        <c:manualLayout>
          <c:layoutTarget val="inner"/>
          <c:xMode val="edge"/>
          <c:yMode val="edge"/>
          <c:x val="0.16233573928258968"/>
          <c:y val="5.1400554097404488E-2"/>
          <c:w val="0.70619017600965861"/>
          <c:h val="0.78289830511449665"/>
        </c:manualLayout>
      </c:layout>
      <c:bar3DChart>
        <c:barDir val="col"/>
        <c:grouping val="clustered"/>
        <c:ser>
          <c:idx val="0"/>
          <c:order val="0"/>
          <c:tx>
            <c:strRef>
              <c:f>Knockout_simulations!$N$37</c:f>
              <c:strCache>
                <c:ptCount val="1"/>
                <c:pt idx="0">
                  <c:v>iAC560</c:v>
                </c:pt>
              </c:strCache>
            </c:strRef>
          </c:tx>
          <c:val>
            <c:numRef>
              <c:f>Knockout_simulations!$N$38:$N$39</c:f>
              <c:numCache>
                <c:formatCode>General</c:formatCode>
                <c:ptCount val="2"/>
                <c:pt idx="0">
                  <c:v>0.72727272727272729</c:v>
                </c:pt>
                <c:pt idx="1">
                  <c:v>0.68181818181818188</c:v>
                </c:pt>
              </c:numCache>
            </c:numRef>
          </c:val>
        </c:ser>
        <c:ser>
          <c:idx val="1"/>
          <c:order val="1"/>
          <c:tx>
            <c:strRef>
              <c:f>Knockout_simulations!$O$37</c:f>
              <c:strCache>
                <c:ptCount val="1"/>
                <c:pt idx="0">
                  <c:v>iAC560e</c:v>
                </c:pt>
              </c:strCache>
            </c:strRef>
          </c:tx>
          <c:val>
            <c:numRef>
              <c:f>Knockout_simulations!$O$38:$O$39</c:f>
              <c:numCache>
                <c:formatCode>General</c:formatCode>
                <c:ptCount val="2"/>
                <c:pt idx="0">
                  <c:v>0.83333333333333337</c:v>
                </c:pt>
                <c:pt idx="1">
                  <c:v>0.76</c:v>
                </c:pt>
              </c:numCache>
            </c:numRef>
          </c:val>
        </c:ser>
        <c:shape val="box"/>
        <c:axId val="103592704"/>
        <c:axId val="103594240"/>
        <c:axId val="0"/>
      </c:bar3DChart>
      <c:catAx>
        <c:axId val="103592704"/>
        <c:scaling>
          <c:orientation val="minMax"/>
        </c:scaling>
        <c:delete val="1"/>
        <c:axPos val="b"/>
        <c:tickLblPos val="nextTo"/>
        <c:crossAx val="103594240"/>
        <c:crosses val="autoZero"/>
        <c:auto val="1"/>
        <c:lblAlgn val="ctr"/>
        <c:lblOffset val="100"/>
      </c:catAx>
      <c:valAx>
        <c:axId val="10359424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fi-FI"/>
          </a:p>
        </c:txPr>
        <c:crossAx val="10359270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fi-FI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i-FI"/>
  <c:chart>
    <c:plotArea>
      <c:layout>
        <c:manualLayout>
          <c:layoutTarget val="inner"/>
          <c:xMode val="edge"/>
          <c:yMode val="edge"/>
          <c:x val="5.5198779066354717E-2"/>
          <c:y val="0.20717853635527636"/>
          <c:w val="0.80999890988067391"/>
          <c:h val="0.61460484631371637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</c:spPr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Lbls>
            <c:txPr>
              <a:bodyPr/>
              <a:lstStyle/>
              <a:p>
                <a:pPr>
                  <a:defRPr lang="en-US"/>
                </a:pPr>
                <a:endParaRPr lang="fi-FI"/>
              </a:p>
            </c:txPr>
            <c:showVal val="1"/>
          </c:dLbls>
          <c:val>
            <c:numRef>
              <c:f>(Knockout_simulations!$AL$10,Knockout_simulations!$AM$10,Knockout_simulations!$AN$10,Knockout_simulations!$AO$10)</c:f>
              <c:numCache>
                <c:formatCode>General</c:formatCode>
                <c:ptCount val="4"/>
                <c:pt idx="0">
                  <c:v>43</c:v>
                </c:pt>
                <c:pt idx="1">
                  <c:v>6</c:v>
                </c:pt>
                <c:pt idx="2">
                  <c:v>36</c:v>
                </c:pt>
                <c:pt idx="3">
                  <c:v>67</c:v>
                </c:pt>
              </c:numCache>
            </c:numRef>
          </c:val>
        </c:ser>
        <c:ser>
          <c:idx val="1"/>
          <c:order val="1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Lbls>
            <c:txPr>
              <a:bodyPr/>
              <a:lstStyle/>
              <a:p>
                <a:pPr>
                  <a:defRPr lang="en-US"/>
                </a:pPr>
                <a:endParaRPr lang="fi-FI"/>
              </a:p>
            </c:txPr>
            <c:showVal val="1"/>
          </c:dLbls>
          <c:val>
            <c:numRef>
              <c:f>Knockout_simulations!$AL$11:$AO$11</c:f>
              <c:numCache>
                <c:formatCode>General</c:formatCode>
                <c:ptCount val="4"/>
                <c:pt idx="0">
                  <c:v>26</c:v>
                </c:pt>
                <c:pt idx="1">
                  <c:v>5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</c:ser>
        <c:gapWidth val="166"/>
        <c:overlap val="-15"/>
        <c:axId val="103532416"/>
        <c:axId val="103533952"/>
      </c:barChart>
      <c:catAx>
        <c:axId val="10353241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fi-FI"/>
          </a:p>
        </c:txPr>
        <c:crossAx val="103533952"/>
        <c:crosses val="autoZero"/>
        <c:auto val="1"/>
        <c:lblAlgn val="ctr"/>
        <c:lblOffset val="100"/>
      </c:catAx>
      <c:valAx>
        <c:axId val="1035339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fi-FI"/>
          </a:p>
        </c:txPr>
        <c:crossAx val="103532416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i-FI"/>
  <c:chart>
    <c:plotArea>
      <c:layout>
        <c:manualLayout>
          <c:layoutTarget val="inner"/>
          <c:xMode val="edge"/>
          <c:yMode val="edge"/>
          <c:x val="0.11115942784938947"/>
          <c:y val="7.240885991765536E-2"/>
          <c:w val="0.632820791502689"/>
          <c:h val="0.75649380384511966"/>
        </c:manualLayout>
      </c:layout>
      <c:scatterChart>
        <c:scatterStyle val="lineMarker"/>
        <c:ser>
          <c:idx val="0"/>
          <c:order val="0"/>
          <c:tx>
            <c:v>Inconsistency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GIMME!$B$4:$B$372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xVal>
          <c:yVal>
            <c:numRef>
              <c:f>GIMME!$D$4:$D$372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5.9053124999999998E-2</c:v>
                </c:pt>
                <c:pt idx="13">
                  <c:v>0.17562475999999999</c:v>
                </c:pt>
                <c:pt idx="14">
                  <c:v>0.29225408000000003</c:v>
                </c:pt>
                <c:pt idx="15">
                  <c:v>0.40888332999999999</c:v>
                </c:pt>
                <c:pt idx="16">
                  <c:v>0.53554013999999994</c:v>
                </c:pt>
                <c:pt idx="17">
                  <c:v>0.77546300000000001</c:v>
                </c:pt>
                <c:pt idx="18">
                  <c:v>1.0320351000000001</c:v>
                </c:pt>
                <c:pt idx="19">
                  <c:v>1.2974912000000001</c:v>
                </c:pt>
                <c:pt idx="20">
                  <c:v>1.5719116</c:v>
                </c:pt>
                <c:pt idx="21">
                  <c:v>1.8665474999999998</c:v>
                </c:pt>
                <c:pt idx="22">
                  <c:v>2.1946398</c:v>
                </c:pt>
                <c:pt idx="23">
                  <c:v>2.5296970000000001</c:v>
                </c:pt>
                <c:pt idx="24">
                  <c:v>2.9033156</c:v>
                </c:pt>
                <c:pt idx="25">
                  <c:v>3.3002637000000004</c:v>
                </c:pt>
                <c:pt idx="26">
                  <c:v>3.7560203000000003</c:v>
                </c:pt>
                <c:pt idx="27">
                  <c:v>4.3247919999999995</c:v>
                </c:pt>
                <c:pt idx="28">
                  <c:v>4.8831008000000002</c:v>
                </c:pt>
                <c:pt idx="29">
                  <c:v>5.5011254000000003</c:v>
                </c:pt>
                <c:pt idx="30">
                  <c:v>6.2299065999999996</c:v>
                </c:pt>
                <c:pt idx="31">
                  <c:v>7.0230929999999994</c:v>
                </c:pt>
                <c:pt idx="32">
                  <c:v>7.8186520000000002</c:v>
                </c:pt>
                <c:pt idx="33">
                  <c:v>8.6354609999999994</c:v>
                </c:pt>
                <c:pt idx="34">
                  <c:v>9.5466940000000005</c:v>
                </c:pt>
                <c:pt idx="35">
                  <c:v>9.0483190000000011</c:v>
                </c:pt>
                <c:pt idx="36">
                  <c:v>9.7737460000000009</c:v>
                </c:pt>
                <c:pt idx="37">
                  <c:v>10.534725</c:v>
                </c:pt>
                <c:pt idx="38">
                  <c:v>11.321410999999999</c:v>
                </c:pt>
                <c:pt idx="39">
                  <c:v>12.119612500000001</c:v>
                </c:pt>
                <c:pt idx="40">
                  <c:v>13.003971</c:v>
                </c:pt>
                <c:pt idx="41">
                  <c:v>13.971714000000002</c:v>
                </c:pt>
                <c:pt idx="42">
                  <c:v>15.060610999999998</c:v>
                </c:pt>
                <c:pt idx="43">
                  <c:v>16.236799999999999</c:v>
                </c:pt>
                <c:pt idx="44">
                  <c:v>17.536583</c:v>
                </c:pt>
                <c:pt idx="45">
                  <c:v>18.919142000000001</c:v>
                </c:pt>
                <c:pt idx="46">
                  <c:v>20.337254999999999</c:v>
                </c:pt>
                <c:pt idx="47">
                  <c:v>21.762426999999999</c:v>
                </c:pt>
                <c:pt idx="48">
                  <c:v>23.226198</c:v>
                </c:pt>
                <c:pt idx="49">
                  <c:v>24.931751999999999</c:v>
                </c:pt>
                <c:pt idx="50">
                  <c:v>27.061005999999999</c:v>
                </c:pt>
                <c:pt idx="51">
                  <c:v>29.190259999999999</c:v>
                </c:pt>
                <c:pt idx="52">
                  <c:v>31.319593999999999</c:v>
                </c:pt>
                <c:pt idx="53">
                  <c:v>33.459062000000003</c:v>
                </c:pt>
                <c:pt idx="54">
                  <c:v>35.606271999999997</c:v>
                </c:pt>
                <c:pt idx="55">
                  <c:v>37.753838000000002</c:v>
                </c:pt>
                <c:pt idx="56">
                  <c:v>39.901578000000001</c:v>
                </c:pt>
                <c:pt idx="57">
                  <c:v>42.049496999999995</c:v>
                </c:pt>
                <c:pt idx="58">
                  <c:v>44.197421999999996</c:v>
                </c:pt>
                <c:pt idx="59">
                  <c:v>46.345365999999999</c:v>
                </c:pt>
                <c:pt idx="60">
                  <c:v>48.493299999999998</c:v>
                </c:pt>
                <c:pt idx="61">
                  <c:v>50.641212000000003</c:v>
                </c:pt>
                <c:pt idx="62">
                  <c:v>52.789140000000003</c:v>
                </c:pt>
                <c:pt idx="63">
                  <c:v>54.939143999999992</c:v>
                </c:pt>
                <c:pt idx="64">
                  <c:v>57.094709999999999</c:v>
                </c:pt>
                <c:pt idx="65">
                  <c:v>59.309519999999992</c:v>
                </c:pt>
                <c:pt idx="66">
                  <c:v>60.763156000000002</c:v>
                </c:pt>
                <c:pt idx="67">
                  <c:v>62.968600000000002</c:v>
                </c:pt>
                <c:pt idx="68">
                  <c:v>65.174040000000005</c:v>
                </c:pt>
                <c:pt idx="69">
                  <c:v>67.379459999999995</c:v>
                </c:pt>
                <c:pt idx="70">
                  <c:v>69.680956000000009</c:v>
                </c:pt>
                <c:pt idx="71">
                  <c:v>72.084919999999997</c:v>
                </c:pt>
                <c:pt idx="72">
                  <c:v>74.560109999999995</c:v>
                </c:pt>
                <c:pt idx="73">
                  <c:v>77.10063000000001</c:v>
                </c:pt>
                <c:pt idx="74">
                  <c:v>79.634860000000003</c:v>
                </c:pt>
                <c:pt idx="75">
                  <c:v>82.169200000000004</c:v>
                </c:pt>
                <c:pt idx="76">
                  <c:v>84.703680000000006</c:v>
                </c:pt>
                <c:pt idx="77">
                  <c:v>87.238330000000005</c:v>
                </c:pt>
                <c:pt idx="78">
                  <c:v>89.773009999999999</c:v>
                </c:pt>
                <c:pt idx="79">
                  <c:v>92.307749999999999</c:v>
                </c:pt>
                <c:pt idx="80">
                  <c:v>94.842430000000007</c:v>
                </c:pt>
                <c:pt idx="81">
                  <c:v>97.377125000000007</c:v>
                </c:pt>
                <c:pt idx="82">
                  <c:v>99.912509999999997</c:v>
                </c:pt>
                <c:pt idx="83">
                  <c:v>102.44801</c:v>
                </c:pt>
                <c:pt idx="84">
                  <c:v>104.98354999999999</c:v>
                </c:pt>
                <c:pt idx="85">
                  <c:v>107.51906000000001</c:v>
                </c:pt>
                <c:pt idx="86">
                  <c:v>110.05459999999999</c:v>
                </c:pt>
                <c:pt idx="87">
                  <c:v>112.59011000000001</c:v>
                </c:pt>
                <c:pt idx="88">
                  <c:v>115.12595</c:v>
                </c:pt>
                <c:pt idx="89">
                  <c:v>117.66252</c:v>
                </c:pt>
                <c:pt idx="90">
                  <c:v>120.19901999999999</c:v>
                </c:pt>
                <c:pt idx="91">
                  <c:v>122.73556000000001</c:v>
                </c:pt>
                <c:pt idx="92">
                  <c:v>125.27206000000001</c:v>
                </c:pt>
                <c:pt idx="93">
                  <c:v>127.80852</c:v>
                </c:pt>
                <c:pt idx="94">
                  <c:v>130.34512000000001</c:v>
                </c:pt>
                <c:pt idx="95">
                  <c:v>132.88158999999999</c:v>
                </c:pt>
                <c:pt idx="96">
                  <c:v>135.41815</c:v>
                </c:pt>
                <c:pt idx="97">
                  <c:v>137.95471000000001</c:v>
                </c:pt>
                <c:pt idx="98">
                  <c:v>140.49161999999998</c:v>
                </c:pt>
                <c:pt idx="99">
                  <c:v>143.02850000000001</c:v>
                </c:pt>
                <c:pt idx="100">
                  <c:v>155.21128000000002</c:v>
                </c:pt>
                <c:pt idx="101">
                  <c:v>157.87798999999998</c:v>
                </c:pt>
                <c:pt idx="102">
                  <c:v>160.54921999999999</c:v>
                </c:pt>
                <c:pt idx="103">
                  <c:v>163.27760000000001</c:v>
                </c:pt>
                <c:pt idx="104">
                  <c:v>166.15608</c:v>
                </c:pt>
                <c:pt idx="105">
                  <c:v>169.03441000000001</c:v>
                </c:pt>
                <c:pt idx="106">
                  <c:v>171.91272000000001</c:v>
                </c:pt>
                <c:pt idx="107">
                  <c:v>174.79112000000001</c:v>
                </c:pt>
                <c:pt idx="108">
                  <c:v>177.66947999999999</c:v>
                </c:pt>
                <c:pt idx="109">
                  <c:v>180.54785000000001</c:v>
                </c:pt>
                <c:pt idx="110">
                  <c:v>174.26602</c:v>
                </c:pt>
                <c:pt idx="111">
                  <c:v>177.03578000000002</c:v>
                </c:pt>
                <c:pt idx="112">
                  <c:v>179.80548999999999</c:v>
                </c:pt>
                <c:pt idx="113">
                  <c:v>182.58566000000002</c:v>
                </c:pt>
                <c:pt idx="114">
                  <c:v>185.38869</c:v>
                </c:pt>
                <c:pt idx="115">
                  <c:v>188.19177999999999</c:v>
                </c:pt>
                <c:pt idx="116">
                  <c:v>190.99481</c:v>
                </c:pt>
                <c:pt idx="117">
                  <c:v>193.79785000000001</c:v>
                </c:pt>
                <c:pt idx="118">
                  <c:v>196.60135</c:v>
                </c:pt>
                <c:pt idx="119">
                  <c:v>199.40511999999998</c:v>
                </c:pt>
                <c:pt idx="120">
                  <c:v>202.45176000000001</c:v>
                </c:pt>
                <c:pt idx="121">
                  <c:v>205.51403999999999</c:v>
                </c:pt>
                <c:pt idx="122">
                  <c:v>208.62088</c:v>
                </c:pt>
                <c:pt idx="123">
                  <c:v>211.76849999999999</c:v>
                </c:pt>
                <c:pt idx="124">
                  <c:v>214.9376</c:v>
                </c:pt>
                <c:pt idx="125">
                  <c:v>218.11105000000001</c:v>
                </c:pt>
                <c:pt idx="126">
                  <c:v>221.28552000000002</c:v>
                </c:pt>
                <c:pt idx="127">
                  <c:v>224.46012000000002</c:v>
                </c:pt>
                <c:pt idx="128">
                  <c:v>227.63489999999999</c:v>
                </c:pt>
                <c:pt idx="129">
                  <c:v>230.80940000000001</c:v>
                </c:pt>
                <c:pt idx="130">
                  <c:v>233.98402000000002</c:v>
                </c:pt>
                <c:pt idx="131">
                  <c:v>237.15885</c:v>
                </c:pt>
                <c:pt idx="132">
                  <c:v>240.33892000000003</c:v>
                </c:pt>
                <c:pt idx="133">
                  <c:v>243.52119999999999</c:v>
                </c:pt>
                <c:pt idx="134">
                  <c:v>246.70474999999999</c:v>
                </c:pt>
                <c:pt idx="135">
                  <c:v>249.9496</c:v>
                </c:pt>
                <c:pt idx="136">
                  <c:v>253.23269999999999</c:v>
                </c:pt>
                <c:pt idx="137">
                  <c:v>256.51555000000002</c:v>
                </c:pt>
                <c:pt idx="138">
                  <c:v>259.80027999999999</c:v>
                </c:pt>
                <c:pt idx="139">
                  <c:v>263.17959999999999</c:v>
                </c:pt>
                <c:pt idx="140">
                  <c:v>266.59482000000003</c:v>
                </c:pt>
                <c:pt idx="141">
                  <c:v>270.01990000000001</c:v>
                </c:pt>
                <c:pt idx="142">
                  <c:v>273.44457999999997</c:v>
                </c:pt>
                <c:pt idx="143">
                  <c:v>276.86944999999997</c:v>
                </c:pt>
                <c:pt idx="144">
                  <c:v>280.29462000000001</c:v>
                </c:pt>
                <c:pt idx="145">
                  <c:v>283.71949999999998</c:v>
                </c:pt>
                <c:pt idx="146">
                  <c:v>287.14429999999999</c:v>
                </c:pt>
                <c:pt idx="147">
                  <c:v>290.57052000000004</c:v>
                </c:pt>
                <c:pt idx="148">
                  <c:v>293.99925000000002</c:v>
                </c:pt>
                <c:pt idx="149">
                  <c:v>297.42797999999999</c:v>
                </c:pt>
                <c:pt idx="150">
                  <c:v>300.85655000000003</c:v>
                </c:pt>
                <c:pt idx="151">
                  <c:v>304.28517999999997</c:v>
                </c:pt>
                <c:pt idx="152">
                  <c:v>307.71402</c:v>
                </c:pt>
                <c:pt idx="153">
                  <c:v>311.14260000000002</c:v>
                </c:pt>
                <c:pt idx="154">
                  <c:v>314.66505000000001</c:v>
                </c:pt>
                <c:pt idx="155">
                  <c:v>318.21100000000001</c:v>
                </c:pt>
                <c:pt idx="156">
                  <c:v>321.75715000000002</c:v>
                </c:pt>
                <c:pt idx="157">
                  <c:v>325.31332000000003</c:v>
                </c:pt>
                <c:pt idx="158">
                  <c:v>328.95942000000002</c:v>
                </c:pt>
                <c:pt idx="159">
                  <c:v>332.70332000000002</c:v>
                </c:pt>
                <c:pt idx="160">
                  <c:v>336.4579</c:v>
                </c:pt>
                <c:pt idx="161">
                  <c:v>340.21217999999999</c:v>
                </c:pt>
                <c:pt idx="162">
                  <c:v>343.9667</c:v>
                </c:pt>
                <c:pt idx="163">
                  <c:v>347.72112000000004</c:v>
                </c:pt>
                <c:pt idx="164">
                  <c:v>351.47561999999999</c:v>
                </c:pt>
                <c:pt idx="165">
                  <c:v>355.23007999999999</c:v>
                </c:pt>
                <c:pt idx="166">
                  <c:v>358.98432000000003</c:v>
                </c:pt>
                <c:pt idx="167">
                  <c:v>362.73882000000003</c:v>
                </c:pt>
                <c:pt idx="168">
                  <c:v>366.49329999999998</c:v>
                </c:pt>
                <c:pt idx="169">
                  <c:v>370.24785000000003</c:v>
                </c:pt>
                <c:pt idx="170">
                  <c:v>374.00229999999999</c:v>
                </c:pt>
                <c:pt idx="171">
                  <c:v>377.75682</c:v>
                </c:pt>
                <c:pt idx="172">
                  <c:v>381.51114999999999</c:v>
                </c:pt>
                <c:pt idx="173">
                  <c:v>385.26575000000003</c:v>
                </c:pt>
                <c:pt idx="174">
                  <c:v>389.02015</c:v>
                </c:pt>
                <c:pt idx="175">
                  <c:v>392.77467999999999</c:v>
                </c:pt>
                <c:pt idx="176">
                  <c:v>396.52904999999998</c:v>
                </c:pt>
                <c:pt idx="177">
                  <c:v>400.28352000000001</c:v>
                </c:pt>
                <c:pt idx="178">
                  <c:v>404.03800000000001</c:v>
                </c:pt>
                <c:pt idx="179">
                  <c:v>407.79257999999999</c:v>
                </c:pt>
                <c:pt idx="180">
                  <c:v>411.54689999999999</c:v>
                </c:pt>
                <c:pt idx="181">
                  <c:v>415.30135000000001</c:v>
                </c:pt>
                <c:pt idx="182">
                  <c:v>419.05579999999998</c:v>
                </c:pt>
                <c:pt idx="183">
                  <c:v>422.81025</c:v>
                </c:pt>
                <c:pt idx="184">
                  <c:v>426.56475</c:v>
                </c:pt>
                <c:pt idx="185">
                  <c:v>430.43095</c:v>
                </c:pt>
                <c:pt idx="186">
                  <c:v>434.38459999999998</c:v>
                </c:pt>
                <c:pt idx="187">
                  <c:v>438.33850000000001</c:v>
                </c:pt>
                <c:pt idx="188">
                  <c:v>442.29205000000002</c:v>
                </c:pt>
                <c:pt idx="189">
                  <c:v>446.24585000000002</c:v>
                </c:pt>
                <c:pt idx="190">
                  <c:v>450.1995</c:v>
                </c:pt>
                <c:pt idx="191">
                  <c:v>454.1533</c:v>
                </c:pt>
                <c:pt idx="192">
                  <c:v>458.10714999999999</c:v>
                </c:pt>
                <c:pt idx="193">
                  <c:v>462.06079999999997</c:v>
                </c:pt>
                <c:pt idx="194">
                  <c:v>466.01440000000002</c:v>
                </c:pt>
                <c:pt idx="195">
                  <c:v>469.96845000000002</c:v>
                </c:pt>
                <c:pt idx="196">
                  <c:v>473.9221</c:v>
                </c:pt>
                <c:pt idx="197">
                  <c:v>477.87599999999998</c:v>
                </c:pt>
                <c:pt idx="198">
                  <c:v>481.8297</c:v>
                </c:pt>
                <c:pt idx="199">
                  <c:v>485.78334999999998</c:v>
                </c:pt>
                <c:pt idx="200">
                  <c:v>489.73714999999999</c:v>
                </c:pt>
                <c:pt idx="201">
                  <c:v>493.69094999999999</c:v>
                </c:pt>
                <c:pt idx="202">
                  <c:v>497.64454999999998</c:v>
                </c:pt>
                <c:pt idx="203">
                  <c:v>501.60210000000001</c:v>
                </c:pt>
                <c:pt idx="204">
                  <c:v>505.58674999999999</c:v>
                </c:pt>
                <c:pt idx="205">
                  <c:v>509.57094999999998</c:v>
                </c:pt>
                <c:pt idx="206">
                  <c:v>513.55529999999999</c:v>
                </c:pt>
                <c:pt idx="207">
                  <c:v>517.53985</c:v>
                </c:pt>
                <c:pt idx="208">
                  <c:v>521.52404999999999</c:v>
                </c:pt>
                <c:pt idx="209">
                  <c:v>525.50855000000001</c:v>
                </c:pt>
                <c:pt idx="210">
                  <c:v>529.49279999999999</c:v>
                </c:pt>
                <c:pt idx="211">
                  <c:v>533.47715000000005</c:v>
                </c:pt>
                <c:pt idx="212">
                  <c:v>537.46145000000001</c:v>
                </c:pt>
                <c:pt idx="213">
                  <c:v>541.44584999999995</c:v>
                </c:pt>
                <c:pt idx="214">
                  <c:v>545.41305</c:v>
                </c:pt>
                <c:pt idx="215">
                  <c:v>549.39700000000005</c:v>
                </c:pt>
                <c:pt idx="216">
                  <c:v>553.38075000000003</c:v>
                </c:pt>
                <c:pt idx="217">
                  <c:v>557.36509999999998</c:v>
                </c:pt>
                <c:pt idx="218">
                  <c:v>561.34894999999995</c:v>
                </c:pt>
                <c:pt idx="219">
                  <c:v>565.33275000000003</c:v>
                </c:pt>
                <c:pt idx="220">
                  <c:v>569.31664999999998</c:v>
                </c:pt>
                <c:pt idx="221">
                  <c:v>573.30070000000001</c:v>
                </c:pt>
                <c:pt idx="222">
                  <c:v>577.28449999999998</c:v>
                </c:pt>
                <c:pt idx="223">
                  <c:v>581.26859999999999</c:v>
                </c:pt>
                <c:pt idx="224">
                  <c:v>585.25229999999999</c:v>
                </c:pt>
                <c:pt idx="225">
                  <c:v>589.23620000000005</c:v>
                </c:pt>
                <c:pt idx="226">
                  <c:v>593.22019999999998</c:v>
                </c:pt>
                <c:pt idx="227">
                  <c:v>597.27724999999998</c:v>
                </c:pt>
                <c:pt idx="228">
                  <c:v>601.36045000000001</c:v>
                </c:pt>
                <c:pt idx="229">
                  <c:v>605.44330000000002</c:v>
                </c:pt>
                <c:pt idx="230">
                  <c:v>609.52650000000006</c:v>
                </c:pt>
                <c:pt idx="231">
                  <c:v>613.60934999999995</c:v>
                </c:pt>
                <c:pt idx="232">
                  <c:v>617.69245000000001</c:v>
                </c:pt>
                <c:pt idx="233">
                  <c:v>621.77549999999997</c:v>
                </c:pt>
                <c:pt idx="234">
                  <c:v>625.85874999999999</c:v>
                </c:pt>
                <c:pt idx="235">
                  <c:v>629.94150000000002</c:v>
                </c:pt>
                <c:pt idx="236">
                  <c:v>634.02475000000004</c:v>
                </c:pt>
                <c:pt idx="237">
                  <c:v>638.10765000000004</c:v>
                </c:pt>
                <c:pt idx="238">
                  <c:v>642.19074999999998</c:v>
                </c:pt>
                <c:pt idx="239">
                  <c:v>646.27374999999995</c:v>
                </c:pt>
                <c:pt idx="240">
                  <c:v>650.35694999999998</c:v>
                </c:pt>
                <c:pt idx="241">
                  <c:v>654.43989999999997</c:v>
                </c:pt>
                <c:pt idx="242">
                  <c:v>658.52314999999999</c:v>
                </c:pt>
                <c:pt idx="243">
                  <c:v>662.60609999999997</c:v>
                </c:pt>
                <c:pt idx="244">
                  <c:v>666.6893</c:v>
                </c:pt>
                <c:pt idx="245">
                  <c:v>670.77215000000001</c:v>
                </c:pt>
                <c:pt idx="246">
                  <c:v>674.85514999999998</c:v>
                </c:pt>
                <c:pt idx="247">
                  <c:v>678.93814999999995</c:v>
                </c:pt>
                <c:pt idx="248">
                  <c:v>683.02139999999997</c:v>
                </c:pt>
                <c:pt idx="249">
                  <c:v>703.68499999999995</c:v>
                </c:pt>
                <c:pt idx="250">
                  <c:v>707.76765</c:v>
                </c:pt>
                <c:pt idx="251">
                  <c:v>711.851</c:v>
                </c:pt>
                <c:pt idx="252">
                  <c:v>715.93404999999996</c:v>
                </c:pt>
                <c:pt idx="253">
                  <c:v>720.01705000000004</c:v>
                </c:pt>
                <c:pt idx="254">
                  <c:v>724.10005000000001</c:v>
                </c:pt>
                <c:pt idx="255">
                  <c:v>728.18285000000003</c:v>
                </c:pt>
                <c:pt idx="256">
                  <c:v>732.26610000000005</c:v>
                </c:pt>
                <c:pt idx="257">
                  <c:v>736.34924999999998</c:v>
                </c:pt>
                <c:pt idx="258">
                  <c:v>740.43219999999997</c:v>
                </c:pt>
                <c:pt idx="259">
                  <c:v>744.51520000000005</c:v>
                </c:pt>
                <c:pt idx="260">
                  <c:v>748.59855000000005</c:v>
                </c:pt>
                <c:pt idx="261">
                  <c:v>752.68115</c:v>
                </c:pt>
                <c:pt idx="262">
                  <c:v>756.76464999999996</c:v>
                </c:pt>
                <c:pt idx="263">
                  <c:v>760.84744999999998</c:v>
                </c:pt>
                <c:pt idx="264">
                  <c:v>764.93044999999995</c:v>
                </c:pt>
                <c:pt idx="265">
                  <c:v>769.01364999999998</c:v>
                </c:pt>
                <c:pt idx="266">
                  <c:v>773.09664999999995</c:v>
                </c:pt>
                <c:pt idx="267">
                  <c:v>777.17970000000003</c:v>
                </c:pt>
                <c:pt idx="268">
                  <c:v>781.26284999999996</c:v>
                </c:pt>
                <c:pt idx="269">
                  <c:v>785.34569999999997</c:v>
                </c:pt>
                <c:pt idx="270">
                  <c:v>789.42870000000005</c:v>
                </c:pt>
                <c:pt idx="271">
                  <c:v>793.51170000000002</c:v>
                </c:pt>
                <c:pt idx="272">
                  <c:v>797.59479999999996</c:v>
                </c:pt>
                <c:pt idx="273">
                  <c:v>801.67804999999998</c:v>
                </c:pt>
                <c:pt idx="274">
                  <c:v>805.76099999999997</c:v>
                </c:pt>
                <c:pt idx="275">
                  <c:v>809.84979999999996</c:v>
                </c:pt>
                <c:pt idx="276">
                  <c:v>813.94524999999999</c:v>
                </c:pt>
                <c:pt idx="277">
                  <c:v>818.04015000000004</c:v>
                </c:pt>
                <c:pt idx="278">
                  <c:v>822.13570000000004</c:v>
                </c:pt>
                <c:pt idx="279">
                  <c:v>826.23099999999999</c:v>
                </c:pt>
                <c:pt idx="280">
                  <c:v>830.32624999999996</c:v>
                </c:pt>
                <c:pt idx="281">
                  <c:v>834.42150000000004</c:v>
                </c:pt>
                <c:pt idx="282">
                  <c:v>838.51644999999996</c:v>
                </c:pt>
                <c:pt idx="283">
                  <c:v>842.61180000000002</c:v>
                </c:pt>
                <c:pt idx="284">
                  <c:v>846.70759999999996</c:v>
                </c:pt>
                <c:pt idx="285">
                  <c:v>850.80269999999996</c:v>
                </c:pt>
                <c:pt idx="286">
                  <c:v>854.89779999999996</c:v>
                </c:pt>
                <c:pt idx="287">
                  <c:v>858.99310000000003</c:v>
                </c:pt>
                <c:pt idx="288">
                  <c:v>863.0883</c:v>
                </c:pt>
                <c:pt idx="289">
                  <c:v>867.18370000000004</c:v>
                </c:pt>
                <c:pt idx="290">
                  <c:v>871.27930000000003</c:v>
                </c:pt>
                <c:pt idx="291">
                  <c:v>875.3741</c:v>
                </c:pt>
                <c:pt idx="292">
                  <c:v>879.46950000000004</c:v>
                </c:pt>
                <c:pt idx="293">
                  <c:v>883.56479999999999</c:v>
                </c:pt>
                <c:pt idx="294">
                  <c:v>887.65980000000002</c:v>
                </c:pt>
                <c:pt idx="295">
                  <c:v>891.75540000000001</c:v>
                </c:pt>
                <c:pt idx="296">
                  <c:v>895.88630000000001</c:v>
                </c:pt>
                <c:pt idx="297">
                  <c:v>900.02919999999995</c:v>
                </c:pt>
                <c:pt idx="298">
                  <c:v>904.1721</c:v>
                </c:pt>
                <c:pt idx="299">
                  <c:v>908.31489999999997</c:v>
                </c:pt>
                <c:pt idx="300">
                  <c:v>912.45799999999997</c:v>
                </c:pt>
                <c:pt idx="301">
                  <c:v>916.601</c:v>
                </c:pt>
                <c:pt idx="302">
                  <c:v>920.74369999999999</c:v>
                </c:pt>
                <c:pt idx="303">
                  <c:v>924.88670000000002</c:v>
                </c:pt>
                <c:pt idx="304">
                  <c:v>929.03060000000005</c:v>
                </c:pt>
                <c:pt idx="305">
                  <c:v>933.17669999999998</c:v>
                </c:pt>
                <c:pt idx="306">
                  <c:v>937.32280000000003</c:v>
                </c:pt>
                <c:pt idx="307">
                  <c:v>941.46849999999995</c:v>
                </c:pt>
                <c:pt idx="308">
                  <c:v>945.61469999999997</c:v>
                </c:pt>
                <c:pt idx="309">
                  <c:v>949.76059999999995</c:v>
                </c:pt>
                <c:pt idx="310">
                  <c:v>953.9067</c:v>
                </c:pt>
                <c:pt idx="311">
                  <c:v>958.05359999999996</c:v>
                </c:pt>
                <c:pt idx="312">
                  <c:v>962.19870000000003</c:v>
                </c:pt>
                <c:pt idx="313">
                  <c:v>966.34529999999995</c:v>
                </c:pt>
                <c:pt idx="314">
                  <c:v>970.49090000000001</c:v>
                </c:pt>
                <c:pt idx="315">
                  <c:v>974.63779999999997</c:v>
                </c:pt>
                <c:pt idx="316">
                  <c:v>978.7835</c:v>
                </c:pt>
                <c:pt idx="317">
                  <c:v>982.93</c:v>
                </c:pt>
                <c:pt idx="318">
                  <c:v>987.07650000000001</c:v>
                </c:pt>
                <c:pt idx="319">
                  <c:v>991.22190000000001</c:v>
                </c:pt>
                <c:pt idx="320">
                  <c:v>995.36860000000001</c:v>
                </c:pt>
                <c:pt idx="321">
                  <c:v>999.51400000000001</c:v>
                </c:pt>
                <c:pt idx="322">
                  <c:v>1003.6605</c:v>
                </c:pt>
                <c:pt idx="323">
                  <c:v>1007.8066</c:v>
                </c:pt>
                <c:pt idx="324">
                  <c:v>1011.9528</c:v>
                </c:pt>
                <c:pt idx="325">
                  <c:v>1016.0988</c:v>
                </c:pt>
                <c:pt idx="326">
                  <c:v>1020.245</c:v>
                </c:pt>
                <c:pt idx="327">
                  <c:v>1024.3911000000001</c:v>
                </c:pt>
                <c:pt idx="328">
                  <c:v>1028.5369000000001</c:v>
                </c:pt>
                <c:pt idx="329">
                  <c:v>1032.6831999999999</c:v>
                </c:pt>
                <c:pt idx="330">
                  <c:v>1036.8294000000001</c:v>
                </c:pt>
                <c:pt idx="331">
                  <c:v>1040.9786999999999</c:v>
                </c:pt>
                <c:pt idx="332">
                  <c:v>1045.1300000000001</c:v>
                </c:pt>
                <c:pt idx="333">
                  <c:v>1049.2814000000001</c:v>
                </c:pt>
                <c:pt idx="334">
                  <c:v>1053.4329</c:v>
                </c:pt>
                <c:pt idx="335">
                  <c:v>1057.5844</c:v>
                </c:pt>
                <c:pt idx="336">
                  <c:v>1061.7356</c:v>
                </c:pt>
                <c:pt idx="337">
                  <c:v>1065.8877</c:v>
                </c:pt>
                <c:pt idx="338">
                  <c:v>1070.0391999999999</c:v>
                </c:pt>
                <c:pt idx="339">
                  <c:v>1074.1901</c:v>
                </c:pt>
                <c:pt idx="340">
                  <c:v>1078.3412000000001</c:v>
                </c:pt>
                <c:pt idx="341">
                  <c:v>1082.4930999999999</c:v>
                </c:pt>
                <c:pt idx="342">
                  <c:v>1086.6546000000001</c:v>
                </c:pt>
                <c:pt idx="343">
                  <c:v>1090.8412000000001</c:v>
                </c:pt>
                <c:pt idx="344">
                  <c:v>1095.0274999999999</c:v>
                </c:pt>
                <c:pt idx="345">
                  <c:v>1099.2147</c:v>
                </c:pt>
                <c:pt idx="346">
                  <c:v>1103.4010000000001</c:v>
                </c:pt>
                <c:pt idx="347">
                  <c:v>1107.5878</c:v>
                </c:pt>
                <c:pt idx="348">
                  <c:v>1111.7744</c:v>
                </c:pt>
                <c:pt idx="349">
                  <c:v>1115.9608000000001</c:v>
                </c:pt>
                <c:pt idx="350">
                  <c:v>1120.1469999999999</c:v>
                </c:pt>
                <c:pt idx="351">
                  <c:v>1124.3338000000001</c:v>
                </c:pt>
                <c:pt idx="352">
                  <c:v>1128.5206000000001</c:v>
                </c:pt>
                <c:pt idx="353">
                  <c:v>1132.7076999999999</c:v>
                </c:pt>
                <c:pt idx="354">
                  <c:v>1136.8938000000001</c:v>
                </c:pt>
                <c:pt idx="355">
                  <c:v>1141.0804000000001</c:v>
                </c:pt>
                <c:pt idx="356">
                  <c:v>1145.2669000000001</c:v>
                </c:pt>
                <c:pt idx="357">
                  <c:v>1149.4536000000001</c:v>
                </c:pt>
                <c:pt idx="358">
                  <c:v>1153.6406999999999</c:v>
                </c:pt>
                <c:pt idx="359">
                  <c:v>1157.8269</c:v>
                </c:pt>
                <c:pt idx="360">
                  <c:v>1162.0137</c:v>
                </c:pt>
                <c:pt idx="361">
                  <c:v>1166.1998000000001</c:v>
                </c:pt>
                <c:pt idx="362">
                  <c:v>1170.3869</c:v>
                </c:pt>
                <c:pt idx="363">
                  <c:v>1174.5735</c:v>
                </c:pt>
                <c:pt idx="364">
                  <c:v>1178.7598</c:v>
                </c:pt>
                <c:pt idx="365">
                  <c:v>1182.9462000000001</c:v>
                </c:pt>
                <c:pt idx="366">
                  <c:v>1187.1332</c:v>
                </c:pt>
                <c:pt idx="367">
                  <c:v>1191.32</c:v>
                </c:pt>
                <c:pt idx="368">
                  <c:v>1195.5062</c:v>
                </c:pt>
              </c:numCache>
            </c:numRef>
          </c:yVal>
        </c:ser>
        <c:axId val="106157952"/>
        <c:axId val="106159488"/>
      </c:scatterChart>
      <c:scatterChart>
        <c:scatterStyle val="lineMarker"/>
        <c:ser>
          <c:idx val="2"/>
          <c:order val="1"/>
          <c:tx>
            <c:strRef>
              <c:f>GIMME!$O$3</c:f>
              <c:strCache>
                <c:ptCount val="1"/>
                <c:pt idx="0">
                  <c:v>flux = 0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GIMME!$B$4:$B$372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xVal>
          <c:yVal>
            <c:numRef>
              <c:f>GIMME!$O$4:$O$372</c:f>
              <c:numCache>
                <c:formatCode>General</c:formatCode>
                <c:ptCount val="369"/>
                <c:pt idx="0">
                  <c:v>379</c:v>
                </c:pt>
                <c:pt idx="1">
                  <c:v>379</c:v>
                </c:pt>
                <c:pt idx="2">
                  <c:v>378</c:v>
                </c:pt>
                <c:pt idx="3">
                  <c:v>378</c:v>
                </c:pt>
                <c:pt idx="4">
                  <c:v>378</c:v>
                </c:pt>
                <c:pt idx="5">
                  <c:v>378</c:v>
                </c:pt>
                <c:pt idx="6">
                  <c:v>378</c:v>
                </c:pt>
                <c:pt idx="7">
                  <c:v>376</c:v>
                </c:pt>
                <c:pt idx="8">
                  <c:v>376</c:v>
                </c:pt>
                <c:pt idx="9">
                  <c:v>374</c:v>
                </c:pt>
                <c:pt idx="10">
                  <c:v>371</c:v>
                </c:pt>
                <c:pt idx="11">
                  <c:v>359</c:v>
                </c:pt>
                <c:pt idx="12">
                  <c:v>364</c:v>
                </c:pt>
                <c:pt idx="13">
                  <c:v>354</c:v>
                </c:pt>
                <c:pt idx="14">
                  <c:v>353</c:v>
                </c:pt>
                <c:pt idx="15">
                  <c:v>354</c:v>
                </c:pt>
                <c:pt idx="16">
                  <c:v>350</c:v>
                </c:pt>
                <c:pt idx="17">
                  <c:v>346</c:v>
                </c:pt>
                <c:pt idx="18">
                  <c:v>333</c:v>
                </c:pt>
                <c:pt idx="19">
                  <c:v>329</c:v>
                </c:pt>
                <c:pt idx="20">
                  <c:v>321</c:v>
                </c:pt>
                <c:pt idx="21">
                  <c:v>316</c:v>
                </c:pt>
                <c:pt idx="22">
                  <c:v>318</c:v>
                </c:pt>
                <c:pt idx="23">
                  <c:v>304</c:v>
                </c:pt>
                <c:pt idx="24">
                  <c:v>293</c:v>
                </c:pt>
                <c:pt idx="25">
                  <c:v>287</c:v>
                </c:pt>
                <c:pt idx="26">
                  <c:v>280</c:v>
                </c:pt>
                <c:pt idx="27">
                  <c:v>276</c:v>
                </c:pt>
                <c:pt idx="28">
                  <c:v>268</c:v>
                </c:pt>
                <c:pt idx="29">
                  <c:v>262</c:v>
                </c:pt>
                <c:pt idx="30">
                  <c:v>251</c:v>
                </c:pt>
                <c:pt idx="31">
                  <c:v>246</c:v>
                </c:pt>
                <c:pt idx="32">
                  <c:v>232</c:v>
                </c:pt>
                <c:pt idx="33">
                  <c:v>227</c:v>
                </c:pt>
                <c:pt idx="34">
                  <c:v>226</c:v>
                </c:pt>
                <c:pt idx="35">
                  <c:v>219</c:v>
                </c:pt>
                <c:pt idx="36">
                  <c:v>217</c:v>
                </c:pt>
                <c:pt idx="37">
                  <c:v>214</c:v>
                </c:pt>
                <c:pt idx="38">
                  <c:v>206</c:v>
                </c:pt>
                <c:pt idx="39">
                  <c:v>204</c:v>
                </c:pt>
                <c:pt idx="40">
                  <c:v>198</c:v>
                </c:pt>
                <c:pt idx="41">
                  <c:v>189</c:v>
                </c:pt>
                <c:pt idx="42">
                  <c:v>179</c:v>
                </c:pt>
                <c:pt idx="43">
                  <c:v>177</c:v>
                </c:pt>
                <c:pt idx="44">
                  <c:v>172</c:v>
                </c:pt>
                <c:pt idx="45">
                  <c:v>172</c:v>
                </c:pt>
                <c:pt idx="46">
                  <c:v>170</c:v>
                </c:pt>
                <c:pt idx="47">
                  <c:v>168</c:v>
                </c:pt>
                <c:pt idx="48">
                  <c:v>163</c:v>
                </c:pt>
                <c:pt idx="49">
                  <c:v>160</c:v>
                </c:pt>
                <c:pt idx="50">
                  <c:v>157</c:v>
                </c:pt>
                <c:pt idx="51">
                  <c:v>156</c:v>
                </c:pt>
                <c:pt idx="52">
                  <c:v>154</c:v>
                </c:pt>
                <c:pt idx="53">
                  <c:v>152</c:v>
                </c:pt>
                <c:pt idx="54">
                  <c:v>146</c:v>
                </c:pt>
                <c:pt idx="55">
                  <c:v>145</c:v>
                </c:pt>
                <c:pt idx="56">
                  <c:v>142</c:v>
                </c:pt>
                <c:pt idx="57">
                  <c:v>138</c:v>
                </c:pt>
                <c:pt idx="58">
                  <c:v>137</c:v>
                </c:pt>
                <c:pt idx="59">
                  <c:v>135</c:v>
                </c:pt>
                <c:pt idx="60">
                  <c:v>134</c:v>
                </c:pt>
                <c:pt idx="61">
                  <c:v>133</c:v>
                </c:pt>
                <c:pt idx="62">
                  <c:v>131</c:v>
                </c:pt>
                <c:pt idx="63">
                  <c:v>131</c:v>
                </c:pt>
                <c:pt idx="64">
                  <c:v>129</c:v>
                </c:pt>
                <c:pt idx="65">
                  <c:v>122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118</c:v>
                </c:pt>
                <c:pt idx="72">
                  <c:v>113</c:v>
                </c:pt>
                <c:pt idx="73">
                  <c:v>112</c:v>
                </c:pt>
                <c:pt idx="74">
                  <c:v>112</c:v>
                </c:pt>
                <c:pt idx="75">
                  <c:v>110</c:v>
                </c:pt>
                <c:pt idx="76">
                  <c:v>109</c:v>
                </c:pt>
                <c:pt idx="77">
                  <c:v>109</c:v>
                </c:pt>
                <c:pt idx="78">
                  <c:v>108</c:v>
                </c:pt>
                <c:pt idx="79">
                  <c:v>108</c:v>
                </c:pt>
                <c:pt idx="80">
                  <c:v>106</c:v>
                </c:pt>
                <c:pt idx="81">
                  <c:v>106</c:v>
                </c:pt>
                <c:pt idx="82">
                  <c:v>102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93</c:v>
                </c:pt>
                <c:pt idx="98">
                  <c:v>93</c:v>
                </c:pt>
                <c:pt idx="99">
                  <c:v>91</c:v>
                </c:pt>
                <c:pt idx="100">
                  <c:v>92</c:v>
                </c:pt>
                <c:pt idx="101">
                  <c:v>91</c:v>
                </c:pt>
                <c:pt idx="102">
                  <c:v>90</c:v>
                </c:pt>
                <c:pt idx="103">
                  <c:v>89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82</c:v>
                </c:pt>
                <c:pt idx="114">
                  <c:v>82</c:v>
                </c:pt>
                <c:pt idx="115">
                  <c:v>82</c:v>
                </c:pt>
                <c:pt idx="116">
                  <c:v>79</c:v>
                </c:pt>
                <c:pt idx="117">
                  <c:v>79</c:v>
                </c:pt>
                <c:pt idx="118">
                  <c:v>78</c:v>
                </c:pt>
                <c:pt idx="119">
                  <c:v>78</c:v>
                </c:pt>
                <c:pt idx="120">
                  <c:v>75</c:v>
                </c:pt>
                <c:pt idx="121">
                  <c:v>75</c:v>
                </c:pt>
                <c:pt idx="122">
                  <c:v>73</c:v>
                </c:pt>
                <c:pt idx="123">
                  <c:v>72</c:v>
                </c:pt>
                <c:pt idx="124">
                  <c:v>72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69</c:v>
                </c:pt>
                <c:pt idx="130">
                  <c:v>70</c:v>
                </c:pt>
                <c:pt idx="131">
                  <c:v>68</c:v>
                </c:pt>
                <c:pt idx="132">
                  <c:v>68</c:v>
                </c:pt>
                <c:pt idx="133">
                  <c:v>62</c:v>
                </c:pt>
                <c:pt idx="134">
                  <c:v>62</c:v>
                </c:pt>
                <c:pt idx="135">
                  <c:v>59</c:v>
                </c:pt>
                <c:pt idx="136">
                  <c:v>59</c:v>
                </c:pt>
                <c:pt idx="137">
                  <c:v>60</c:v>
                </c:pt>
                <c:pt idx="138">
                  <c:v>58</c:v>
                </c:pt>
                <c:pt idx="139">
                  <c:v>57</c:v>
                </c:pt>
                <c:pt idx="140">
                  <c:v>53</c:v>
                </c:pt>
                <c:pt idx="141">
                  <c:v>53</c:v>
                </c:pt>
                <c:pt idx="142">
                  <c:v>52</c:v>
                </c:pt>
                <c:pt idx="143">
                  <c:v>50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44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33</c:v>
                </c:pt>
                <c:pt idx="158">
                  <c:v>33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</c:numCache>
            </c:numRef>
          </c:yVal>
        </c:ser>
        <c:ser>
          <c:idx val="4"/>
          <c:order val="2"/>
          <c:tx>
            <c:strRef>
              <c:f>GIMME!$M$3</c:f>
              <c:strCache>
                <c:ptCount val="1"/>
                <c:pt idx="0">
                  <c:v>flux ≠ 0</c:v>
                </c:pt>
              </c:strCache>
            </c:strRef>
          </c:tx>
          <c:marker>
            <c:symbol val="none"/>
          </c:marker>
          <c:xVal>
            <c:numRef>
              <c:f>GIMME!$B$4:$B$372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xVal>
          <c:yVal>
            <c:numRef>
              <c:f>GIMME!$M$4:$M$372</c:f>
              <c:numCache>
                <c:formatCode>General</c:formatCode>
                <c:ptCount val="369"/>
                <c:pt idx="0">
                  <c:v>279</c:v>
                </c:pt>
                <c:pt idx="1">
                  <c:v>279</c:v>
                </c:pt>
                <c:pt idx="2">
                  <c:v>279</c:v>
                </c:pt>
                <c:pt idx="3">
                  <c:v>279</c:v>
                </c:pt>
                <c:pt idx="4">
                  <c:v>279</c:v>
                </c:pt>
                <c:pt idx="5">
                  <c:v>279</c:v>
                </c:pt>
                <c:pt idx="6">
                  <c:v>279</c:v>
                </c:pt>
                <c:pt idx="7">
                  <c:v>279</c:v>
                </c:pt>
                <c:pt idx="8">
                  <c:v>279</c:v>
                </c:pt>
                <c:pt idx="9">
                  <c:v>279</c:v>
                </c:pt>
                <c:pt idx="10">
                  <c:v>279</c:v>
                </c:pt>
                <c:pt idx="11">
                  <c:v>289</c:v>
                </c:pt>
                <c:pt idx="12">
                  <c:v>271</c:v>
                </c:pt>
                <c:pt idx="13">
                  <c:v>276</c:v>
                </c:pt>
                <c:pt idx="14">
                  <c:v>276</c:v>
                </c:pt>
                <c:pt idx="15">
                  <c:v>270</c:v>
                </c:pt>
                <c:pt idx="16">
                  <c:v>266</c:v>
                </c:pt>
                <c:pt idx="17">
                  <c:v>261</c:v>
                </c:pt>
                <c:pt idx="18">
                  <c:v>260</c:v>
                </c:pt>
                <c:pt idx="19">
                  <c:v>261</c:v>
                </c:pt>
                <c:pt idx="20">
                  <c:v>259</c:v>
                </c:pt>
                <c:pt idx="21">
                  <c:v>256</c:v>
                </c:pt>
                <c:pt idx="22">
                  <c:v>249</c:v>
                </c:pt>
                <c:pt idx="23">
                  <c:v>242</c:v>
                </c:pt>
                <c:pt idx="24">
                  <c:v>236</c:v>
                </c:pt>
                <c:pt idx="25">
                  <c:v>229</c:v>
                </c:pt>
                <c:pt idx="26">
                  <c:v>223</c:v>
                </c:pt>
                <c:pt idx="27">
                  <c:v>222</c:v>
                </c:pt>
                <c:pt idx="28">
                  <c:v>219</c:v>
                </c:pt>
                <c:pt idx="29">
                  <c:v>216</c:v>
                </c:pt>
                <c:pt idx="30">
                  <c:v>209</c:v>
                </c:pt>
                <c:pt idx="31">
                  <c:v>207</c:v>
                </c:pt>
                <c:pt idx="32">
                  <c:v>192</c:v>
                </c:pt>
                <c:pt idx="33">
                  <c:v>190</c:v>
                </c:pt>
                <c:pt idx="34">
                  <c:v>186</c:v>
                </c:pt>
                <c:pt idx="35">
                  <c:v>186</c:v>
                </c:pt>
                <c:pt idx="36">
                  <c:v>186</c:v>
                </c:pt>
                <c:pt idx="37">
                  <c:v>183</c:v>
                </c:pt>
                <c:pt idx="38">
                  <c:v>180</c:v>
                </c:pt>
                <c:pt idx="39">
                  <c:v>180</c:v>
                </c:pt>
                <c:pt idx="40">
                  <c:v>176</c:v>
                </c:pt>
                <c:pt idx="41">
                  <c:v>173</c:v>
                </c:pt>
                <c:pt idx="42">
                  <c:v>167</c:v>
                </c:pt>
                <c:pt idx="43">
                  <c:v>165</c:v>
                </c:pt>
                <c:pt idx="44">
                  <c:v>157</c:v>
                </c:pt>
                <c:pt idx="45">
                  <c:v>155</c:v>
                </c:pt>
                <c:pt idx="46">
                  <c:v>154</c:v>
                </c:pt>
                <c:pt idx="47">
                  <c:v>152</c:v>
                </c:pt>
                <c:pt idx="48">
                  <c:v>145</c:v>
                </c:pt>
                <c:pt idx="49">
                  <c:v>143</c:v>
                </c:pt>
                <c:pt idx="50">
                  <c:v>143</c:v>
                </c:pt>
                <c:pt idx="51">
                  <c:v>142</c:v>
                </c:pt>
                <c:pt idx="52">
                  <c:v>142</c:v>
                </c:pt>
                <c:pt idx="53">
                  <c:v>141</c:v>
                </c:pt>
                <c:pt idx="54">
                  <c:v>141</c:v>
                </c:pt>
                <c:pt idx="55">
                  <c:v>138</c:v>
                </c:pt>
                <c:pt idx="56">
                  <c:v>135</c:v>
                </c:pt>
                <c:pt idx="57">
                  <c:v>135</c:v>
                </c:pt>
                <c:pt idx="58">
                  <c:v>135</c:v>
                </c:pt>
                <c:pt idx="59">
                  <c:v>135</c:v>
                </c:pt>
                <c:pt idx="60">
                  <c:v>134</c:v>
                </c:pt>
                <c:pt idx="61">
                  <c:v>134</c:v>
                </c:pt>
                <c:pt idx="62">
                  <c:v>134</c:v>
                </c:pt>
                <c:pt idx="63">
                  <c:v>130</c:v>
                </c:pt>
                <c:pt idx="64">
                  <c:v>128</c:v>
                </c:pt>
                <c:pt idx="65">
                  <c:v>124</c:v>
                </c:pt>
                <c:pt idx="66">
                  <c:v>125</c:v>
                </c:pt>
                <c:pt idx="67">
                  <c:v>125</c:v>
                </c:pt>
                <c:pt idx="68">
                  <c:v>124</c:v>
                </c:pt>
                <c:pt idx="69">
                  <c:v>124</c:v>
                </c:pt>
                <c:pt idx="70">
                  <c:v>120</c:v>
                </c:pt>
                <c:pt idx="71">
                  <c:v>119</c:v>
                </c:pt>
                <c:pt idx="72">
                  <c:v>115</c:v>
                </c:pt>
                <c:pt idx="73">
                  <c:v>114</c:v>
                </c:pt>
                <c:pt idx="74">
                  <c:v>113</c:v>
                </c:pt>
                <c:pt idx="75">
                  <c:v>113</c:v>
                </c:pt>
                <c:pt idx="76">
                  <c:v>112</c:v>
                </c:pt>
                <c:pt idx="77">
                  <c:v>108</c:v>
                </c:pt>
                <c:pt idx="78">
                  <c:v>104</c:v>
                </c:pt>
                <c:pt idx="79">
                  <c:v>104</c:v>
                </c:pt>
                <c:pt idx="80">
                  <c:v>104</c:v>
                </c:pt>
                <c:pt idx="81">
                  <c:v>103</c:v>
                </c:pt>
                <c:pt idx="82">
                  <c:v>102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96</c:v>
                </c:pt>
                <c:pt idx="87">
                  <c:v>96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94</c:v>
                </c:pt>
                <c:pt idx="96">
                  <c:v>94</c:v>
                </c:pt>
                <c:pt idx="97">
                  <c:v>93</c:v>
                </c:pt>
                <c:pt idx="98">
                  <c:v>93</c:v>
                </c:pt>
                <c:pt idx="99">
                  <c:v>93</c:v>
                </c:pt>
                <c:pt idx="100">
                  <c:v>91</c:v>
                </c:pt>
                <c:pt idx="101">
                  <c:v>90</c:v>
                </c:pt>
                <c:pt idx="102">
                  <c:v>89</c:v>
                </c:pt>
                <c:pt idx="103">
                  <c:v>88</c:v>
                </c:pt>
                <c:pt idx="104">
                  <c:v>88</c:v>
                </c:pt>
                <c:pt idx="105">
                  <c:v>87</c:v>
                </c:pt>
                <c:pt idx="106">
                  <c:v>87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84</c:v>
                </c:pt>
                <c:pt idx="114">
                  <c:v>84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81</c:v>
                </c:pt>
                <c:pt idx="119">
                  <c:v>81</c:v>
                </c:pt>
                <c:pt idx="120">
                  <c:v>72</c:v>
                </c:pt>
                <c:pt idx="121">
                  <c:v>72</c:v>
                </c:pt>
                <c:pt idx="122">
                  <c:v>64</c:v>
                </c:pt>
                <c:pt idx="123">
                  <c:v>63</c:v>
                </c:pt>
                <c:pt idx="124">
                  <c:v>63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60</c:v>
                </c:pt>
                <c:pt idx="131">
                  <c:v>59</c:v>
                </c:pt>
                <c:pt idx="132">
                  <c:v>59</c:v>
                </c:pt>
                <c:pt idx="133">
                  <c:v>55</c:v>
                </c:pt>
                <c:pt idx="134">
                  <c:v>55</c:v>
                </c:pt>
                <c:pt idx="135">
                  <c:v>53</c:v>
                </c:pt>
                <c:pt idx="136">
                  <c:v>53</c:v>
                </c:pt>
                <c:pt idx="137">
                  <c:v>52</c:v>
                </c:pt>
                <c:pt idx="138">
                  <c:v>51</c:v>
                </c:pt>
                <c:pt idx="139">
                  <c:v>51</c:v>
                </c:pt>
                <c:pt idx="140">
                  <c:v>42</c:v>
                </c:pt>
                <c:pt idx="141">
                  <c:v>42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41</c:v>
                </c:pt>
                <c:pt idx="155">
                  <c:v>41</c:v>
                </c:pt>
                <c:pt idx="156">
                  <c:v>40</c:v>
                </c:pt>
                <c:pt idx="157">
                  <c:v>38</c:v>
                </c:pt>
                <c:pt idx="158">
                  <c:v>38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</c:numCache>
            </c:numRef>
          </c:yVal>
        </c:ser>
        <c:axId val="105781888"/>
        <c:axId val="105780352"/>
      </c:scatterChart>
      <c:valAx>
        <c:axId val="10615795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i-FI"/>
          </a:p>
        </c:txPr>
        <c:crossAx val="106159488"/>
        <c:crosses val="autoZero"/>
        <c:crossBetween val="midCat"/>
      </c:valAx>
      <c:valAx>
        <c:axId val="10615948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i-FI"/>
          </a:p>
        </c:txPr>
        <c:crossAx val="106157952"/>
        <c:crosses val="autoZero"/>
        <c:crossBetween val="midCat"/>
      </c:valAx>
      <c:valAx>
        <c:axId val="105780352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lang="en-US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i-FI"/>
          </a:p>
        </c:txPr>
        <c:crossAx val="105781888"/>
        <c:crosses val="max"/>
        <c:crossBetween val="midCat"/>
      </c:valAx>
      <c:valAx>
        <c:axId val="105781888"/>
        <c:scaling>
          <c:orientation val="minMax"/>
        </c:scaling>
        <c:delete val="1"/>
        <c:axPos val="b"/>
        <c:numFmt formatCode="General" sourceLinked="1"/>
        <c:tickLblPos val="nextTo"/>
        <c:crossAx val="105780352"/>
        <c:crosses val="autoZero"/>
        <c:crossBetween val="midCat"/>
      </c:valAx>
      <c:spPr>
        <a:ln>
          <a:miter lim="800000"/>
        </a:ln>
      </c:spPr>
    </c:plotArea>
    <c:legend>
      <c:legendPos val="r"/>
      <c:layout>
        <c:manualLayout>
          <c:xMode val="edge"/>
          <c:yMode val="edge"/>
          <c:x val="0.87741789200162235"/>
          <c:y val="0.39065332500748851"/>
          <c:w val="0.12258208538593064"/>
          <c:h val="0.13122266384839823"/>
        </c:manualLayout>
      </c:layout>
      <c:txPr>
        <a:bodyPr/>
        <a:lstStyle/>
        <a:p>
          <a:pPr>
            <a:defRPr lang="en-US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fi-FI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i-FI"/>
  <c:chart>
    <c:plotArea>
      <c:layout>
        <c:manualLayout>
          <c:layoutTarget val="inner"/>
          <c:xMode val="edge"/>
          <c:yMode val="edge"/>
          <c:x val="0.11115942784938947"/>
          <c:y val="7.240885991765536E-2"/>
          <c:w val="0.632820791502689"/>
          <c:h val="0.75649380384511966"/>
        </c:manualLayout>
      </c:layout>
      <c:scatterChart>
        <c:scatterStyle val="lineMarker"/>
        <c:ser>
          <c:idx val="0"/>
          <c:order val="0"/>
          <c:tx>
            <c:v>Inconsistency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GIMME!$B$4:$B$372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xVal>
          <c:yVal>
            <c:numRef>
              <c:f>GIMME!$D$4:$D$372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5.9053124999999998E-2</c:v>
                </c:pt>
                <c:pt idx="13">
                  <c:v>0.17562475999999999</c:v>
                </c:pt>
                <c:pt idx="14">
                  <c:v>0.29225408000000003</c:v>
                </c:pt>
                <c:pt idx="15">
                  <c:v>0.40888332999999999</c:v>
                </c:pt>
                <c:pt idx="16">
                  <c:v>0.53554013999999994</c:v>
                </c:pt>
                <c:pt idx="17">
                  <c:v>0.77546300000000001</c:v>
                </c:pt>
                <c:pt idx="18">
                  <c:v>1.0320351000000001</c:v>
                </c:pt>
                <c:pt idx="19">
                  <c:v>1.2974912000000001</c:v>
                </c:pt>
                <c:pt idx="20">
                  <c:v>1.5719116</c:v>
                </c:pt>
                <c:pt idx="21">
                  <c:v>1.8665474999999998</c:v>
                </c:pt>
                <c:pt idx="22">
                  <c:v>2.1946398</c:v>
                </c:pt>
                <c:pt idx="23">
                  <c:v>2.5296970000000001</c:v>
                </c:pt>
                <c:pt idx="24">
                  <c:v>2.9033156</c:v>
                </c:pt>
                <c:pt idx="25">
                  <c:v>3.3002637000000004</c:v>
                </c:pt>
                <c:pt idx="26">
                  <c:v>3.7560203000000003</c:v>
                </c:pt>
                <c:pt idx="27">
                  <c:v>4.3247919999999995</c:v>
                </c:pt>
                <c:pt idx="28">
                  <c:v>4.8831008000000002</c:v>
                </c:pt>
                <c:pt idx="29">
                  <c:v>5.5011254000000003</c:v>
                </c:pt>
                <c:pt idx="30">
                  <c:v>6.2299065999999996</c:v>
                </c:pt>
                <c:pt idx="31">
                  <c:v>7.0230929999999994</c:v>
                </c:pt>
                <c:pt idx="32">
                  <c:v>7.8186520000000002</c:v>
                </c:pt>
                <c:pt idx="33">
                  <c:v>8.6354609999999994</c:v>
                </c:pt>
                <c:pt idx="34">
                  <c:v>9.5466940000000005</c:v>
                </c:pt>
                <c:pt idx="35">
                  <c:v>9.0483190000000011</c:v>
                </c:pt>
                <c:pt idx="36">
                  <c:v>9.7737460000000009</c:v>
                </c:pt>
                <c:pt idx="37">
                  <c:v>10.534725</c:v>
                </c:pt>
                <c:pt idx="38">
                  <c:v>11.321410999999999</c:v>
                </c:pt>
                <c:pt idx="39">
                  <c:v>12.119612500000001</c:v>
                </c:pt>
                <c:pt idx="40">
                  <c:v>13.003971</c:v>
                </c:pt>
                <c:pt idx="41">
                  <c:v>13.971714000000002</c:v>
                </c:pt>
                <c:pt idx="42">
                  <c:v>15.060610999999998</c:v>
                </c:pt>
                <c:pt idx="43">
                  <c:v>16.236799999999999</c:v>
                </c:pt>
                <c:pt idx="44">
                  <c:v>17.536583</c:v>
                </c:pt>
                <c:pt idx="45">
                  <c:v>18.919142000000001</c:v>
                </c:pt>
                <c:pt idx="46">
                  <c:v>20.337254999999999</c:v>
                </c:pt>
                <c:pt idx="47">
                  <c:v>21.762426999999999</c:v>
                </c:pt>
                <c:pt idx="48">
                  <c:v>23.226198</c:v>
                </c:pt>
                <c:pt idx="49">
                  <c:v>24.931751999999999</c:v>
                </c:pt>
                <c:pt idx="50">
                  <c:v>27.061005999999999</c:v>
                </c:pt>
                <c:pt idx="51">
                  <c:v>29.190259999999999</c:v>
                </c:pt>
                <c:pt idx="52">
                  <c:v>31.319593999999999</c:v>
                </c:pt>
                <c:pt idx="53">
                  <c:v>33.459062000000003</c:v>
                </c:pt>
                <c:pt idx="54">
                  <c:v>35.606271999999997</c:v>
                </c:pt>
                <c:pt idx="55">
                  <c:v>37.753838000000002</c:v>
                </c:pt>
                <c:pt idx="56">
                  <c:v>39.901578000000001</c:v>
                </c:pt>
                <c:pt idx="57">
                  <c:v>42.049496999999995</c:v>
                </c:pt>
                <c:pt idx="58">
                  <c:v>44.197421999999996</c:v>
                </c:pt>
                <c:pt idx="59">
                  <c:v>46.345365999999999</c:v>
                </c:pt>
                <c:pt idx="60">
                  <c:v>48.493299999999998</c:v>
                </c:pt>
                <c:pt idx="61">
                  <c:v>50.641212000000003</c:v>
                </c:pt>
                <c:pt idx="62">
                  <c:v>52.789140000000003</c:v>
                </c:pt>
                <c:pt idx="63">
                  <c:v>54.939143999999992</c:v>
                </c:pt>
                <c:pt idx="64">
                  <c:v>57.094709999999999</c:v>
                </c:pt>
                <c:pt idx="65">
                  <c:v>59.309519999999992</c:v>
                </c:pt>
                <c:pt idx="66">
                  <c:v>60.763156000000002</c:v>
                </c:pt>
                <c:pt idx="67">
                  <c:v>62.968600000000002</c:v>
                </c:pt>
                <c:pt idx="68">
                  <c:v>65.174040000000005</c:v>
                </c:pt>
                <c:pt idx="69">
                  <c:v>67.379459999999995</c:v>
                </c:pt>
                <c:pt idx="70">
                  <c:v>69.680956000000009</c:v>
                </c:pt>
                <c:pt idx="71">
                  <c:v>72.084919999999997</c:v>
                </c:pt>
                <c:pt idx="72">
                  <c:v>74.560109999999995</c:v>
                </c:pt>
                <c:pt idx="73">
                  <c:v>77.10063000000001</c:v>
                </c:pt>
                <c:pt idx="74">
                  <c:v>79.634860000000003</c:v>
                </c:pt>
                <c:pt idx="75">
                  <c:v>82.169200000000004</c:v>
                </c:pt>
                <c:pt idx="76">
                  <c:v>84.703680000000006</c:v>
                </c:pt>
                <c:pt idx="77">
                  <c:v>87.238330000000005</c:v>
                </c:pt>
                <c:pt idx="78">
                  <c:v>89.773009999999999</c:v>
                </c:pt>
                <c:pt idx="79">
                  <c:v>92.307749999999999</c:v>
                </c:pt>
                <c:pt idx="80">
                  <c:v>94.842430000000007</c:v>
                </c:pt>
                <c:pt idx="81">
                  <c:v>97.377125000000007</c:v>
                </c:pt>
                <c:pt idx="82">
                  <c:v>99.912509999999997</c:v>
                </c:pt>
                <c:pt idx="83">
                  <c:v>102.44801</c:v>
                </c:pt>
                <c:pt idx="84">
                  <c:v>104.98354999999999</c:v>
                </c:pt>
                <c:pt idx="85">
                  <c:v>107.51906000000001</c:v>
                </c:pt>
                <c:pt idx="86">
                  <c:v>110.05459999999999</c:v>
                </c:pt>
                <c:pt idx="87">
                  <c:v>112.59011000000001</c:v>
                </c:pt>
                <c:pt idx="88">
                  <c:v>115.12595</c:v>
                </c:pt>
                <c:pt idx="89">
                  <c:v>117.66252</c:v>
                </c:pt>
                <c:pt idx="90">
                  <c:v>120.19901999999999</c:v>
                </c:pt>
                <c:pt idx="91">
                  <c:v>122.73556000000001</c:v>
                </c:pt>
                <c:pt idx="92">
                  <c:v>125.27206000000001</c:v>
                </c:pt>
                <c:pt idx="93">
                  <c:v>127.80852</c:v>
                </c:pt>
                <c:pt idx="94">
                  <c:v>130.34512000000001</c:v>
                </c:pt>
                <c:pt idx="95">
                  <c:v>132.88158999999999</c:v>
                </c:pt>
                <c:pt idx="96">
                  <c:v>135.41815</c:v>
                </c:pt>
                <c:pt idx="97">
                  <c:v>137.95471000000001</c:v>
                </c:pt>
                <c:pt idx="98">
                  <c:v>140.49161999999998</c:v>
                </c:pt>
                <c:pt idx="99">
                  <c:v>143.02850000000001</c:v>
                </c:pt>
                <c:pt idx="100">
                  <c:v>155.21128000000002</c:v>
                </c:pt>
                <c:pt idx="101">
                  <c:v>157.87798999999998</c:v>
                </c:pt>
                <c:pt idx="102">
                  <c:v>160.54921999999999</c:v>
                </c:pt>
                <c:pt idx="103">
                  <c:v>163.27760000000001</c:v>
                </c:pt>
                <c:pt idx="104">
                  <c:v>166.15608</c:v>
                </c:pt>
                <c:pt idx="105">
                  <c:v>169.03441000000001</c:v>
                </c:pt>
                <c:pt idx="106">
                  <c:v>171.91272000000001</c:v>
                </c:pt>
                <c:pt idx="107">
                  <c:v>174.79112000000001</c:v>
                </c:pt>
                <c:pt idx="108">
                  <c:v>177.66947999999999</c:v>
                </c:pt>
                <c:pt idx="109">
                  <c:v>180.54785000000001</c:v>
                </c:pt>
                <c:pt idx="110">
                  <c:v>174.26602</c:v>
                </c:pt>
                <c:pt idx="111">
                  <c:v>177.03578000000002</c:v>
                </c:pt>
                <c:pt idx="112">
                  <c:v>179.80548999999999</c:v>
                </c:pt>
                <c:pt idx="113">
                  <c:v>182.58566000000002</c:v>
                </c:pt>
                <c:pt idx="114">
                  <c:v>185.38869</c:v>
                </c:pt>
                <c:pt idx="115">
                  <c:v>188.19177999999999</c:v>
                </c:pt>
                <c:pt idx="116">
                  <c:v>190.99481</c:v>
                </c:pt>
                <c:pt idx="117">
                  <c:v>193.79785000000001</c:v>
                </c:pt>
                <c:pt idx="118">
                  <c:v>196.60135</c:v>
                </c:pt>
                <c:pt idx="119">
                  <c:v>199.40511999999998</c:v>
                </c:pt>
                <c:pt idx="120">
                  <c:v>202.45176000000001</c:v>
                </c:pt>
                <c:pt idx="121">
                  <c:v>205.51403999999999</c:v>
                </c:pt>
                <c:pt idx="122">
                  <c:v>208.62088</c:v>
                </c:pt>
                <c:pt idx="123">
                  <c:v>211.76849999999999</c:v>
                </c:pt>
                <c:pt idx="124">
                  <c:v>214.9376</c:v>
                </c:pt>
                <c:pt idx="125">
                  <c:v>218.11105000000001</c:v>
                </c:pt>
                <c:pt idx="126">
                  <c:v>221.28552000000002</c:v>
                </c:pt>
                <c:pt idx="127">
                  <c:v>224.46012000000002</c:v>
                </c:pt>
                <c:pt idx="128">
                  <c:v>227.63489999999999</c:v>
                </c:pt>
                <c:pt idx="129">
                  <c:v>230.80940000000001</c:v>
                </c:pt>
                <c:pt idx="130">
                  <c:v>233.98402000000002</c:v>
                </c:pt>
                <c:pt idx="131">
                  <c:v>237.15885</c:v>
                </c:pt>
                <c:pt idx="132">
                  <c:v>240.33892000000003</c:v>
                </c:pt>
                <c:pt idx="133">
                  <c:v>243.52119999999999</c:v>
                </c:pt>
                <c:pt idx="134">
                  <c:v>246.70474999999999</c:v>
                </c:pt>
                <c:pt idx="135">
                  <c:v>249.9496</c:v>
                </c:pt>
                <c:pt idx="136">
                  <c:v>253.23269999999999</c:v>
                </c:pt>
                <c:pt idx="137">
                  <c:v>256.51555000000002</c:v>
                </c:pt>
                <c:pt idx="138">
                  <c:v>259.80027999999999</c:v>
                </c:pt>
                <c:pt idx="139">
                  <c:v>263.17959999999999</c:v>
                </c:pt>
                <c:pt idx="140">
                  <c:v>266.59482000000003</c:v>
                </c:pt>
                <c:pt idx="141">
                  <c:v>270.01990000000001</c:v>
                </c:pt>
                <c:pt idx="142">
                  <c:v>273.44457999999997</c:v>
                </c:pt>
                <c:pt idx="143">
                  <c:v>276.86944999999997</c:v>
                </c:pt>
                <c:pt idx="144">
                  <c:v>280.29462000000001</c:v>
                </c:pt>
                <c:pt idx="145">
                  <c:v>283.71949999999998</c:v>
                </c:pt>
                <c:pt idx="146">
                  <c:v>287.14429999999999</c:v>
                </c:pt>
                <c:pt idx="147">
                  <c:v>290.57052000000004</c:v>
                </c:pt>
                <c:pt idx="148">
                  <c:v>293.99925000000002</c:v>
                </c:pt>
                <c:pt idx="149">
                  <c:v>297.42797999999999</c:v>
                </c:pt>
                <c:pt idx="150">
                  <c:v>300.85655000000003</c:v>
                </c:pt>
                <c:pt idx="151">
                  <c:v>304.28517999999997</c:v>
                </c:pt>
                <c:pt idx="152">
                  <c:v>307.71402</c:v>
                </c:pt>
                <c:pt idx="153">
                  <c:v>311.14260000000002</c:v>
                </c:pt>
                <c:pt idx="154">
                  <c:v>314.66505000000001</c:v>
                </c:pt>
                <c:pt idx="155">
                  <c:v>318.21100000000001</c:v>
                </c:pt>
                <c:pt idx="156">
                  <c:v>321.75715000000002</c:v>
                </c:pt>
                <c:pt idx="157">
                  <c:v>325.31332000000003</c:v>
                </c:pt>
                <c:pt idx="158">
                  <c:v>328.95942000000002</c:v>
                </c:pt>
                <c:pt idx="159">
                  <c:v>332.70332000000002</c:v>
                </c:pt>
                <c:pt idx="160">
                  <c:v>336.4579</c:v>
                </c:pt>
                <c:pt idx="161">
                  <c:v>340.21217999999999</c:v>
                </c:pt>
                <c:pt idx="162">
                  <c:v>343.9667</c:v>
                </c:pt>
                <c:pt idx="163">
                  <c:v>347.72112000000004</c:v>
                </c:pt>
                <c:pt idx="164">
                  <c:v>351.47561999999999</c:v>
                </c:pt>
                <c:pt idx="165">
                  <c:v>355.23007999999999</c:v>
                </c:pt>
                <c:pt idx="166">
                  <c:v>358.98432000000003</c:v>
                </c:pt>
                <c:pt idx="167">
                  <c:v>362.73882000000003</c:v>
                </c:pt>
                <c:pt idx="168">
                  <c:v>366.49329999999998</c:v>
                </c:pt>
                <c:pt idx="169">
                  <c:v>370.24785000000003</c:v>
                </c:pt>
                <c:pt idx="170">
                  <c:v>374.00229999999999</c:v>
                </c:pt>
                <c:pt idx="171">
                  <c:v>377.75682</c:v>
                </c:pt>
                <c:pt idx="172">
                  <c:v>381.51114999999999</c:v>
                </c:pt>
                <c:pt idx="173">
                  <c:v>385.26575000000003</c:v>
                </c:pt>
                <c:pt idx="174">
                  <c:v>389.02015</c:v>
                </c:pt>
                <c:pt idx="175">
                  <c:v>392.77467999999999</c:v>
                </c:pt>
                <c:pt idx="176">
                  <c:v>396.52904999999998</c:v>
                </c:pt>
                <c:pt idx="177">
                  <c:v>400.28352000000001</c:v>
                </c:pt>
                <c:pt idx="178">
                  <c:v>404.03800000000001</c:v>
                </c:pt>
                <c:pt idx="179">
                  <c:v>407.79257999999999</c:v>
                </c:pt>
                <c:pt idx="180">
                  <c:v>411.54689999999999</c:v>
                </c:pt>
                <c:pt idx="181">
                  <c:v>415.30135000000001</c:v>
                </c:pt>
                <c:pt idx="182">
                  <c:v>419.05579999999998</c:v>
                </c:pt>
                <c:pt idx="183">
                  <c:v>422.81025</c:v>
                </c:pt>
                <c:pt idx="184">
                  <c:v>426.56475</c:v>
                </c:pt>
                <c:pt idx="185">
                  <c:v>430.43095</c:v>
                </c:pt>
                <c:pt idx="186">
                  <c:v>434.38459999999998</c:v>
                </c:pt>
                <c:pt idx="187">
                  <c:v>438.33850000000001</c:v>
                </c:pt>
                <c:pt idx="188">
                  <c:v>442.29205000000002</c:v>
                </c:pt>
                <c:pt idx="189">
                  <c:v>446.24585000000002</c:v>
                </c:pt>
                <c:pt idx="190">
                  <c:v>450.1995</c:v>
                </c:pt>
                <c:pt idx="191">
                  <c:v>454.1533</c:v>
                </c:pt>
                <c:pt idx="192">
                  <c:v>458.10714999999999</c:v>
                </c:pt>
                <c:pt idx="193">
                  <c:v>462.06079999999997</c:v>
                </c:pt>
                <c:pt idx="194">
                  <c:v>466.01440000000002</c:v>
                </c:pt>
                <c:pt idx="195">
                  <c:v>469.96845000000002</c:v>
                </c:pt>
                <c:pt idx="196">
                  <c:v>473.9221</c:v>
                </c:pt>
                <c:pt idx="197">
                  <c:v>477.87599999999998</c:v>
                </c:pt>
                <c:pt idx="198">
                  <c:v>481.8297</c:v>
                </c:pt>
                <c:pt idx="199">
                  <c:v>485.78334999999998</c:v>
                </c:pt>
                <c:pt idx="200">
                  <c:v>489.73714999999999</c:v>
                </c:pt>
                <c:pt idx="201">
                  <c:v>493.69094999999999</c:v>
                </c:pt>
                <c:pt idx="202">
                  <c:v>497.64454999999998</c:v>
                </c:pt>
                <c:pt idx="203">
                  <c:v>501.60210000000001</c:v>
                </c:pt>
                <c:pt idx="204">
                  <c:v>505.58674999999999</c:v>
                </c:pt>
                <c:pt idx="205">
                  <c:v>509.57094999999998</c:v>
                </c:pt>
                <c:pt idx="206">
                  <c:v>513.55529999999999</c:v>
                </c:pt>
                <c:pt idx="207">
                  <c:v>517.53985</c:v>
                </c:pt>
                <c:pt idx="208">
                  <c:v>521.52404999999999</c:v>
                </c:pt>
                <c:pt idx="209">
                  <c:v>525.50855000000001</c:v>
                </c:pt>
                <c:pt idx="210">
                  <c:v>529.49279999999999</c:v>
                </c:pt>
                <c:pt idx="211">
                  <c:v>533.47715000000005</c:v>
                </c:pt>
                <c:pt idx="212">
                  <c:v>537.46145000000001</c:v>
                </c:pt>
                <c:pt idx="213">
                  <c:v>541.44584999999995</c:v>
                </c:pt>
                <c:pt idx="214">
                  <c:v>545.41305</c:v>
                </c:pt>
                <c:pt idx="215">
                  <c:v>549.39700000000005</c:v>
                </c:pt>
                <c:pt idx="216">
                  <c:v>553.38075000000003</c:v>
                </c:pt>
                <c:pt idx="217">
                  <c:v>557.36509999999998</c:v>
                </c:pt>
                <c:pt idx="218">
                  <c:v>561.34894999999995</c:v>
                </c:pt>
                <c:pt idx="219">
                  <c:v>565.33275000000003</c:v>
                </c:pt>
                <c:pt idx="220">
                  <c:v>569.31664999999998</c:v>
                </c:pt>
                <c:pt idx="221">
                  <c:v>573.30070000000001</c:v>
                </c:pt>
                <c:pt idx="222">
                  <c:v>577.28449999999998</c:v>
                </c:pt>
                <c:pt idx="223">
                  <c:v>581.26859999999999</c:v>
                </c:pt>
                <c:pt idx="224">
                  <c:v>585.25229999999999</c:v>
                </c:pt>
                <c:pt idx="225">
                  <c:v>589.23620000000005</c:v>
                </c:pt>
                <c:pt idx="226">
                  <c:v>593.22019999999998</c:v>
                </c:pt>
                <c:pt idx="227">
                  <c:v>597.27724999999998</c:v>
                </c:pt>
                <c:pt idx="228">
                  <c:v>601.36045000000001</c:v>
                </c:pt>
                <c:pt idx="229">
                  <c:v>605.44330000000002</c:v>
                </c:pt>
                <c:pt idx="230">
                  <c:v>609.52650000000006</c:v>
                </c:pt>
                <c:pt idx="231">
                  <c:v>613.60934999999995</c:v>
                </c:pt>
                <c:pt idx="232">
                  <c:v>617.69245000000001</c:v>
                </c:pt>
                <c:pt idx="233">
                  <c:v>621.77549999999997</c:v>
                </c:pt>
                <c:pt idx="234">
                  <c:v>625.85874999999999</c:v>
                </c:pt>
                <c:pt idx="235">
                  <c:v>629.94150000000002</c:v>
                </c:pt>
                <c:pt idx="236">
                  <c:v>634.02475000000004</c:v>
                </c:pt>
                <c:pt idx="237">
                  <c:v>638.10765000000004</c:v>
                </c:pt>
                <c:pt idx="238">
                  <c:v>642.19074999999998</c:v>
                </c:pt>
                <c:pt idx="239">
                  <c:v>646.27374999999995</c:v>
                </c:pt>
                <c:pt idx="240">
                  <c:v>650.35694999999998</c:v>
                </c:pt>
                <c:pt idx="241">
                  <c:v>654.43989999999997</c:v>
                </c:pt>
                <c:pt idx="242">
                  <c:v>658.52314999999999</c:v>
                </c:pt>
                <c:pt idx="243">
                  <c:v>662.60609999999997</c:v>
                </c:pt>
                <c:pt idx="244">
                  <c:v>666.6893</c:v>
                </c:pt>
                <c:pt idx="245">
                  <c:v>670.77215000000001</c:v>
                </c:pt>
                <c:pt idx="246">
                  <c:v>674.85514999999998</c:v>
                </c:pt>
                <c:pt idx="247">
                  <c:v>678.93814999999995</c:v>
                </c:pt>
                <c:pt idx="248">
                  <c:v>683.02139999999997</c:v>
                </c:pt>
                <c:pt idx="249">
                  <c:v>703.68499999999995</c:v>
                </c:pt>
                <c:pt idx="250">
                  <c:v>707.76765</c:v>
                </c:pt>
                <c:pt idx="251">
                  <c:v>711.851</c:v>
                </c:pt>
                <c:pt idx="252">
                  <c:v>715.93404999999996</c:v>
                </c:pt>
                <c:pt idx="253">
                  <c:v>720.01705000000004</c:v>
                </c:pt>
                <c:pt idx="254">
                  <c:v>724.10005000000001</c:v>
                </c:pt>
                <c:pt idx="255">
                  <c:v>728.18285000000003</c:v>
                </c:pt>
                <c:pt idx="256">
                  <c:v>732.26610000000005</c:v>
                </c:pt>
                <c:pt idx="257">
                  <c:v>736.34924999999998</c:v>
                </c:pt>
                <c:pt idx="258">
                  <c:v>740.43219999999997</c:v>
                </c:pt>
                <c:pt idx="259">
                  <c:v>744.51520000000005</c:v>
                </c:pt>
                <c:pt idx="260">
                  <c:v>748.59855000000005</c:v>
                </c:pt>
                <c:pt idx="261">
                  <c:v>752.68115</c:v>
                </c:pt>
                <c:pt idx="262">
                  <c:v>756.76464999999996</c:v>
                </c:pt>
                <c:pt idx="263">
                  <c:v>760.84744999999998</c:v>
                </c:pt>
                <c:pt idx="264">
                  <c:v>764.93044999999995</c:v>
                </c:pt>
                <c:pt idx="265">
                  <c:v>769.01364999999998</c:v>
                </c:pt>
                <c:pt idx="266">
                  <c:v>773.09664999999995</c:v>
                </c:pt>
                <c:pt idx="267">
                  <c:v>777.17970000000003</c:v>
                </c:pt>
                <c:pt idx="268">
                  <c:v>781.26284999999996</c:v>
                </c:pt>
                <c:pt idx="269">
                  <c:v>785.34569999999997</c:v>
                </c:pt>
                <c:pt idx="270">
                  <c:v>789.42870000000005</c:v>
                </c:pt>
                <c:pt idx="271">
                  <c:v>793.51170000000002</c:v>
                </c:pt>
                <c:pt idx="272">
                  <c:v>797.59479999999996</c:v>
                </c:pt>
                <c:pt idx="273">
                  <c:v>801.67804999999998</c:v>
                </c:pt>
                <c:pt idx="274">
                  <c:v>805.76099999999997</c:v>
                </c:pt>
                <c:pt idx="275">
                  <c:v>809.84979999999996</c:v>
                </c:pt>
                <c:pt idx="276">
                  <c:v>813.94524999999999</c:v>
                </c:pt>
                <c:pt idx="277">
                  <c:v>818.04015000000004</c:v>
                </c:pt>
                <c:pt idx="278">
                  <c:v>822.13570000000004</c:v>
                </c:pt>
                <c:pt idx="279">
                  <c:v>826.23099999999999</c:v>
                </c:pt>
                <c:pt idx="280">
                  <c:v>830.32624999999996</c:v>
                </c:pt>
                <c:pt idx="281">
                  <c:v>834.42150000000004</c:v>
                </c:pt>
                <c:pt idx="282">
                  <c:v>838.51644999999996</c:v>
                </c:pt>
                <c:pt idx="283">
                  <c:v>842.61180000000002</c:v>
                </c:pt>
                <c:pt idx="284">
                  <c:v>846.70759999999996</c:v>
                </c:pt>
                <c:pt idx="285">
                  <c:v>850.80269999999996</c:v>
                </c:pt>
                <c:pt idx="286">
                  <c:v>854.89779999999996</c:v>
                </c:pt>
                <c:pt idx="287">
                  <c:v>858.99310000000003</c:v>
                </c:pt>
                <c:pt idx="288">
                  <c:v>863.0883</c:v>
                </c:pt>
                <c:pt idx="289">
                  <c:v>867.18370000000004</c:v>
                </c:pt>
                <c:pt idx="290">
                  <c:v>871.27930000000003</c:v>
                </c:pt>
                <c:pt idx="291">
                  <c:v>875.3741</c:v>
                </c:pt>
                <c:pt idx="292">
                  <c:v>879.46950000000004</c:v>
                </c:pt>
                <c:pt idx="293">
                  <c:v>883.56479999999999</c:v>
                </c:pt>
                <c:pt idx="294">
                  <c:v>887.65980000000002</c:v>
                </c:pt>
                <c:pt idx="295">
                  <c:v>891.75540000000001</c:v>
                </c:pt>
                <c:pt idx="296">
                  <c:v>895.88630000000001</c:v>
                </c:pt>
                <c:pt idx="297">
                  <c:v>900.02919999999995</c:v>
                </c:pt>
                <c:pt idx="298">
                  <c:v>904.1721</c:v>
                </c:pt>
                <c:pt idx="299">
                  <c:v>908.31489999999997</c:v>
                </c:pt>
                <c:pt idx="300">
                  <c:v>912.45799999999997</c:v>
                </c:pt>
                <c:pt idx="301">
                  <c:v>916.601</c:v>
                </c:pt>
                <c:pt idx="302">
                  <c:v>920.74369999999999</c:v>
                </c:pt>
                <c:pt idx="303">
                  <c:v>924.88670000000002</c:v>
                </c:pt>
                <c:pt idx="304">
                  <c:v>929.03060000000005</c:v>
                </c:pt>
                <c:pt idx="305">
                  <c:v>933.17669999999998</c:v>
                </c:pt>
                <c:pt idx="306">
                  <c:v>937.32280000000003</c:v>
                </c:pt>
                <c:pt idx="307">
                  <c:v>941.46849999999995</c:v>
                </c:pt>
                <c:pt idx="308">
                  <c:v>945.61469999999997</c:v>
                </c:pt>
                <c:pt idx="309">
                  <c:v>949.76059999999995</c:v>
                </c:pt>
                <c:pt idx="310">
                  <c:v>953.9067</c:v>
                </c:pt>
                <c:pt idx="311">
                  <c:v>958.05359999999996</c:v>
                </c:pt>
                <c:pt idx="312">
                  <c:v>962.19870000000003</c:v>
                </c:pt>
                <c:pt idx="313">
                  <c:v>966.34529999999995</c:v>
                </c:pt>
                <c:pt idx="314">
                  <c:v>970.49090000000001</c:v>
                </c:pt>
                <c:pt idx="315">
                  <c:v>974.63779999999997</c:v>
                </c:pt>
                <c:pt idx="316">
                  <c:v>978.7835</c:v>
                </c:pt>
                <c:pt idx="317">
                  <c:v>982.93</c:v>
                </c:pt>
                <c:pt idx="318">
                  <c:v>987.07650000000001</c:v>
                </c:pt>
                <c:pt idx="319">
                  <c:v>991.22190000000001</c:v>
                </c:pt>
                <c:pt idx="320">
                  <c:v>995.36860000000001</c:v>
                </c:pt>
                <c:pt idx="321">
                  <c:v>999.51400000000001</c:v>
                </c:pt>
                <c:pt idx="322">
                  <c:v>1003.6605</c:v>
                </c:pt>
                <c:pt idx="323">
                  <c:v>1007.8066</c:v>
                </c:pt>
                <c:pt idx="324">
                  <c:v>1011.9528</c:v>
                </c:pt>
                <c:pt idx="325">
                  <c:v>1016.0988</c:v>
                </c:pt>
                <c:pt idx="326">
                  <c:v>1020.245</c:v>
                </c:pt>
                <c:pt idx="327">
                  <c:v>1024.3911000000001</c:v>
                </c:pt>
                <c:pt idx="328">
                  <c:v>1028.5369000000001</c:v>
                </c:pt>
                <c:pt idx="329">
                  <c:v>1032.6831999999999</c:v>
                </c:pt>
                <c:pt idx="330">
                  <c:v>1036.8294000000001</c:v>
                </c:pt>
                <c:pt idx="331">
                  <c:v>1040.9786999999999</c:v>
                </c:pt>
                <c:pt idx="332">
                  <c:v>1045.1300000000001</c:v>
                </c:pt>
                <c:pt idx="333">
                  <c:v>1049.2814000000001</c:v>
                </c:pt>
                <c:pt idx="334">
                  <c:v>1053.4329</c:v>
                </c:pt>
                <c:pt idx="335">
                  <c:v>1057.5844</c:v>
                </c:pt>
                <c:pt idx="336">
                  <c:v>1061.7356</c:v>
                </c:pt>
                <c:pt idx="337">
                  <c:v>1065.8877</c:v>
                </c:pt>
                <c:pt idx="338">
                  <c:v>1070.0391999999999</c:v>
                </c:pt>
                <c:pt idx="339">
                  <c:v>1074.1901</c:v>
                </c:pt>
                <c:pt idx="340">
                  <c:v>1078.3412000000001</c:v>
                </c:pt>
                <c:pt idx="341">
                  <c:v>1082.4930999999999</c:v>
                </c:pt>
                <c:pt idx="342">
                  <c:v>1086.6546000000001</c:v>
                </c:pt>
                <c:pt idx="343">
                  <c:v>1090.8412000000001</c:v>
                </c:pt>
                <c:pt idx="344">
                  <c:v>1095.0274999999999</c:v>
                </c:pt>
                <c:pt idx="345">
                  <c:v>1099.2147</c:v>
                </c:pt>
                <c:pt idx="346">
                  <c:v>1103.4010000000001</c:v>
                </c:pt>
                <c:pt idx="347">
                  <c:v>1107.5878</c:v>
                </c:pt>
                <c:pt idx="348">
                  <c:v>1111.7744</c:v>
                </c:pt>
                <c:pt idx="349">
                  <c:v>1115.9608000000001</c:v>
                </c:pt>
                <c:pt idx="350">
                  <c:v>1120.1469999999999</c:v>
                </c:pt>
                <c:pt idx="351">
                  <c:v>1124.3338000000001</c:v>
                </c:pt>
                <c:pt idx="352">
                  <c:v>1128.5206000000001</c:v>
                </c:pt>
                <c:pt idx="353">
                  <c:v>1132.7076999999999</c:v>
                </c:pt>
                <c:pt idx="354">
                  <c:v>1136.8938000000001</c:v>
                </c:pt>
                <c:pt idx="355">
                  <c:v>1141.0804000000001</c:v>
                </c:pt>
                <c:pt idx="356">
                  <c:v>1145.2669000000001</c:v>
                </c:pt>
                <c:pt idx="357">
                  <c:v>1149.4536000000001</c:v>
                </c:pt>
                <c:pt idx="358">
                  <c:v>1153.6406999999999</c:v>
                </c:pt>
                <c:pt idx="359">
                  <c:v>1157.8269</c:v>
                </c:pt>
                <c:pt idx="360">
                  <c:v>1162.0137</c:v>
                </c:pt>
                <c:pt idx="361">
                  <c:v>1166.1998000000001</c:v>
                </c:pt>
                <c:pt idx="362">
                  <c:v>1170.3869</c:v>
                </c:pt>
                <c:pt idx="363">
                  <c:v>1174.5735</c:v>
                </c:pt>
                <c:pt idx="364">
                  <c:v>1178.7598</c:v>
                </c:pt>
                <c:pt idx="365">
                  <c:v>1182.9462000000001</c:v>
                </c:pt>
                <c:pt idx="366">
                  <c:v>1187.1332</c:v>
                </c:pt>
                <c:pt idx="367">
                  <c:v>1191.32</c:v>
                </c:pt>
                <c:pt idx="368">
                  <c:v>1195.5062</c:v>
                </c:pt>
              </c:numCache>
            </c:numRef>
          </c:yVal>
        </c:ser>
        <c:axId val="105812736"/>
        <c:axId val="105814272"/>
      </c:scatterChart>
      <c:scatterChart>
        <c:scatterStyle val="lineMarker"/>
        <c:ser>
          <c:idx val="2"/>
          <c:order val="1"/>
          <c:tx>
            <c:strRef>
              <c:f>GIMME!$I$3</c:f>
              <c:strCache>
                <c:ptCount val="1"/>
                <c:pt idx="0">
                  <c:v>flux = 0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GIMME!$B$4:$B$372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xVal>
          <c:yVal>
            <c:numRef>
              <c:f>GIMME!$I$4:$I$372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16</c:v>
                </c:pt>
                <c:pt idx="13">
                  <c:v>19</c:v>
                </c:pt>
                <c:pt idx="14">
                  <c:v>20</c:v>
                </c:pt>
                <c:pt idx="15">
                  <c:v>24</c:v>
                </c:pt>
                <c:pt idx="16">
                  <c:v>28</c:v>
                </c:pt>
                <c:pt idx="17">
                  <c:v>34</c:v>
                </c:pt>
                <c:pt idx="18">
                  <c:v>46</c:v>
                </c:pt>
                <c:pt idx="19">
                  <c:v>48</c:v>
                </c:pt>
                <c:pt idx="20">
                  <c:v>56</c:v>
                </c:pt>
                <c:pt idx="21">
                  <c:v>58</c:v>
                </c:pt>
                <c:pt idx="22">
                  <c:v>63</c:v>
                </c:pt>
                <c:pt idx="23">
                  <c:v>79</c:v>
                </c:pt>
                <c:pt idx="24">
                  <c:v>88</c:v>
                </c:pt>
                <c:pt idx="25">
                  <c:v>97</c:v>
                </c:pt>
                <c:pt idx="26">
                  <c:v>104</c:v>
                </c:pt>
                <c:pt idx="27">
                  <c:v>108</c:v>
                </c:pt>
                <c:pt idx="28">
                  <c:v>116</c:v>
                </c:pt>
                <c:pt idx="29">
                  <c:v>123</c:v>
                </c:pt>
                <c:pt idx="30">
                  <c:v>136</c:v>
                </c:pt>
                <c:pt idx="31">
                  <c:v>141</c:v>
                </c:pt>
                <c:pt idx="32">
                  <c:v>160</c:v>
                </c:pt>
                <c:pt idx="33">
                  <c:v>165</c:v>
                </c:pt>
                <c:pt idx="34">
                  <c:v>168</c:v>
                </c:pt>
                <c:pt idx="35">
                  <c:v>174</c:v>
                </c:pt>
                <c:pt idx="36">
                  <c:v>176</c:v>
                </c:pt>
                <c:pt idx="37">
                  <c:v>179</c:v>
                </c:pt>
                <c:pt idx="38">
                  <c:v>188</c:v>
                </c:pt>
                <c:pt idx="39">
                  <c:v>190</c:v>
                </c:pt>
                <c:pt idx="40">
                  <c:v>196</c:v>
                </c:pt>
                <c:pt idx="41">
                  <c:v>205</c:v>
                </c:pt>
                <c:pt idx="42">
                  <c:v>215</c:v>
                </c:pt>
                <c:pt idx="43">
                  <c:v>217</c:v>
                </c:pt>
                <c:pt idx="44">
                  <c:v>222</c:v>
                </c:pt>
                <c:pt idx="45">
                  <c:v>222</c:v>
                </c:pt>
                <c:pt idx="46">
                  <c:v>224</c:v>
                </c:pt>
                <c:pt idx="47">
                  <c:v>226</c:v>
                </c:pt>
                <c:pt idx="48">
                  <c:v>231</c:v>
                </c:pt>
                <c:pt idx="49">
                  <c:v>234</c:v>
                </c:pt>
                <c:pt idx="50">
                  <c:v>237</c:v>
                </c:pt>
                <c:pt idx="51">
                  <c:v>238</c:v>
                </c:pt>
                <c:pt idx="52">
                  <c:v>240</c:v>
                </c:pt>
                <c:pt idx="53">
                  <c:v>242</c:v>
                </c:pt>
                <c:pt idx="54">
                  <c:v>245</c:v>
                </c:pt>
                <c:pt idx="55">
                  <c:v>249</c:v>
                </c:pt>
                <c:pt idx="56">
                  <c:v>252</c:v>
                </c:pt>
                <c:pt idx="57">
                  <c:v>256</c:v>
                </c:pt>
                <c:pt idx="58">
                  <c:v>257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263</c:v>
                </c:pt>
                <c:pt idx="63">
                  <c:v>263</c:v>
                </c:pt>
                <c:pt idx="64">
                  <c:v>265</c:v>
                </c:pt>
                <c:pt idx="65">
                  <c:v>272</c:v>
                </c:pt>
                <c:pt idx="66">
                  <c:v>274</c:v>
                </c:pt>
                <c:pt idx="67">
                  <c:v>274</c:v>
                </c:pt>
                <c:pt idx="68">
                  <c:v>274</c:v>
                </c:pt>
                <c:pt idx="69">
                  <c:v>274</c:v>
                </c:pt>
                <c:pt idx="70">
                  <c:v>274</c:v>
                </c:pt>
                <c:pt idx="71">
                  <c:v>276</c:v>
                </c:pt>
                <c:pt idx="72">
                  <c:v>281</c:v>
                </c:pt>
                <c:pt idx="73">
                  <c:v>282</c:v>
                </c:pt>
                <c:pt idx="74">
                  <c:v>282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289</c:v>
                </c:pt>
                <c:pt idx="79">
                  <c:v>289</c:v>
                </c:pt>
                <c:pt idx="80">
                  <c:v>291</c:v>
                </c:pt>
                <c:pt idx="81">
                  <c:v>291</c:v>
                </c:pt>
                <c:pt idx="82">
                  <c:v>295</c:v>
                </c:pt>
                <c:pt idx="83">
                  <c:v>299</c:v>
                </c:pt>
                <c:pt idx="84">
                  <c:v>299</c:v>
                </c:pt>
                <c:pt idx="85">
                  <c:v>299</c:v>
                </c:pt>
                <c:pt idx="86">
                  <c:v>306</c:v>
                </c:pt>
                <c:pt idx="87">
                  <c:v>306</c:v>
                </c:pt>
                <c:pt idx="88">
                  <c:v>306</c:v>
                </c:pt>
                <c:pt idx="89">
                  <c:v>306</c:v>
                </c:pt>
                <c:pt idx="90">
                  <c:v>306</c:v>
                </c:pt>
                <c:pt idx="91">
                  <c:v>307</c:v>
                </c:pt>
                <c:pt idx="92">
                  <c:v>307</c:v>
                </c:pt>
                <c:pt idx="93">
                  <c:v>307</c:v>
                </c:pt>
                <c:pt idx="94">
                  <c:v>307</c:v>
                </c:pt>
                <c:pt idx="95">
                  <c:v>307</c:v>
                </c:pt>
                <c:pt idx="96">
                  <c:v>307</c:v>
                </c:pt>
                <c:pt idx="97">
                  <c:v>308</c:v>
                </c:pt>
                <c:pt idx="98">
                  <c:v>308</c:v>
                </c:pt>
                <c:pt idx="99">
                  <c:v>310</c:v>
                </c:pt>
                <c:pt idx="100">
                  <c:v>310</c:v>
                </c:pt>
                <c:pt idx="101">
                  <c:v>311</c:v>
                </c:pt>
                <c:pt idx="102">
                  <c:v>312</c:v>
                </c:pt>
                <c:pt idx="103">
                  <c:v>313</c:v>
                </c:pt>
                <c:pt idx="104">
                  <c:v>314</c:v>
                </c:pt>
                <c:pt idx="105">
                  <c:v>314</c:v>
                </c:pt>
                <c:pt idx="106">
                  <c:v>314</c:v>
                </c:pt>
                <c:pt idx="107">
                  <c:v>314</c:v>
                </c:pt>
                <c:pt idx="108">
                  <c:v>314</c:v>
                </c:pt>
                <c:pt idx="109">
                  <c:v>314</c:v>
                </c:pt>
                <c:pt idx="110">
                  <c:v>314</c:v>
                </c:pt>
                <c:pt idx="111">
                  <c:v>314</c:v>
                </c:pt>
                <c:pt idx="112">
                  <c:v>314</c:v>
                </c:pt>
                <c:pt idx="113">
                  <c:v>319</c:v>
                </c:pt>
                <c:pt idx="114">
                  <c:v>319</c:v>
                </c:pt>
                <c:pt idx="115">
                  <c:v>319</c:v>
                </c:pt>
                <c:pt idx="116">
                  <c:v>322</c:v>
                </c:pt>
                <c:pt idx="117">
                  <c:v>322</c:v>
                </c:pt>
                <c:pt idx="118">
                  <c:v>323</c:v>
                </c:pt>
                <c:pt idx="119">
                  <c:v>323</c:v>
                </c:pt>
                <c:pt idx="120">
                  <c:v>326</c:v>
                </c:pt>
                <c:pt idx="121">
                  <c:v>326</c:v>
                </c:pt>
                <c:pt idx="122">
                  <c:v>328</c:v>
                </c:pt>
                <c:pt idx="123">
                  <c:v>329</c:v>
                </c:pt>
                <c:pt idx="124">
                  <c:v>329</c:v>
                </c:pt>
                <c:pt idx="125">
                  <c:v>331</c:v>
                </c:pt>
                <c:pt idx="126">
                  <c:v>331</c:v>
                </c:pt>
                <c:pt idx="127">
                  <c:v>331</c:v>
                </c:pt>
                <c:pt idx="128">
                  <c:v>331</c:v>
                </c:pt>
                <c:pt idx="129">
                  <c:v>330</c:v>
                </c:pt>
                <c:pt idx="130">
                  <c:v>331</c:v>
                </c:pt>
                <c:pt idx="131">
                  <c:v>333</c:v>
                </c:pt>
                <c:pt idx="132">
                  <c:v>333</c:v>
                </c:pt>
                <c:pt idx="133">
                  <c:v>340</c:v>
                </c:pt>
                <c:pt idx="134">
                  <c:v>340</c:v>
                </c:pt>
                <c:pt idx="135">
                  <c:v>344</c:v>
                </c:pt>
                <c:pt idx="136">
                  <c:v>344</c:v>
                </c:pt>
                <c:pt idx="137">
                  <c:v>344</c:v>
                </c:pt>
                <c:pt idx="138">
                  <c:v>346</c:v>
                </c:pt>
                <c:pt idx="139">
                  <c:v>346</c:v>
                </c:pt>
                <c:pt idx="140">
                  <c:v>349</c:v>
                </c:pt>
                <c:pt idx="141">
                  <c:v>349</c:v>
                </c:pt>
                <c:pt idx="142">
                  <c:v>350</c:v>
                </c:pt>
                <c:pt idx="143">
                  <c:v>353</c:v>
                </c:pt>
                <c:pt idx="144">
                  <c:v>356</c:v>
                </c:pt>
                <c:pt idx="145">
                  <c:v>357</c:v>
                </c:pt>
                <c:pt idx="146">
                  <c:v>357</c:v>
                </c:pt>
                <c:pt idx="147">
                  <c:v>357</c:v>
                </c:pt>
                <c:pt idx="148">
                  <c:v>359</c:v>
                </c:pt>
                <c:pt idx="149">
                  <c:v>361</c:v>
                </c:pt>
                <c:pt idx="150">
                  <c:v>361</c:v>
                </c:pt>
                <c:pt idx="151">
                  <c:v>359</c:v>
                </c:pt>
                <c:pt idx="152">
                  <c:v>361</c:v>
                </c:pt>
                <c:pt idx="153">
                  <c:v>368</c:v>
                </c:pt>
                <c:pt idx="154">
                  <c:v>366</c:v>
                </c:pt>
                <c:pt idx="155">
                  <c:v>368</c:v>
                </c:pt>
                <c:pt idx="156">
                  <c:v>368</c:v>
                </c:pt>
                <c:pt idx="157">
                  <c:v>370</c:v>
                </c:pt>
                <c:pt idx="158">
                  <c:v>370</c:v>
                </c:pt>
                <c:pt idx="159">
                  <c:v>373</c:v>
                </c:pt>
                <c:pt idx="160">
                  <c:v>373</c:v>
                </c:pt>
                <c:pt idx="161">
                  <c:v>372</c:v>
                </c:pt>
                <c:pt idx="162">
                  <c:v>372</c:v>
                </c:pt>
                <c:pt idx="163">
                  <c:v>373</c:v>
                </c:pt>
                <c:pt idx="164">
                  <c:v>374</c:v>
                </c:pt>
                <c:pt idx="165">
                  <c:v>374</c:v>
                </c:pt>
                <c:pt idx="166">
                  <c:v>373</c:v>
                </c:pt>
                <c:pt idx="167">
                  <c:v>374</c:v>
                </c:pt>
                <c:pt idx="168">
                  <c:v>375</c:v>
                </c:pt>
                <c:pt idx="169">
                  <c:v>376</c:v>
                </c:pt>
                <c:pt idx="170">
                  <c:v>375</c:v>
                </c:pt>
                <c:pt idx="171">
                  <c:v>375</c:v>
                </c:pt>
                <c:pt idx="172">
                  <c:v>375</c:v>
                </c:pt>
                <c:pt idx="173">
                  <c:v>374</c:v>
                </c:pt>
                <c:pt idx="174">
                  <c:v>376</c:v>
                </c:pt>
                <c:pt idx="175">
                  <c:v>376</c:v>
                </c:pt>
                <c:pt idx="176">
                  <c:v>376</c:v>
                </c:pt>
                <c:pt idx="177">
                  <c:v>377</c:v>
                </c:pt>
                <c:pt idx="178">
                  <c:v>377</c:v>
                </c:pt>
                <c:pt idx="179">
                  <c:v>377</c:v>
                </c:pt>
                <c:pt idx="180">
                  <c:v>377</c:v>
                </c:pt>
                <c:pt idx="181">
                  <c:v>376</c:v>
                </c:pt>
                <c:pt idx="182">
                  <c:v>376</c:v>
                </c:pt>
                <c:pt idx="183">
                  <c:v>380</c:v>
                </c:pt>
                <c:pt idx="184">
                  <c:v>380</c:v>
                </c:pt>
                <c:pt idx="185">
                  <c:v>381</c:v>
                </c:pt>
                <c:pt idx="186">
                  <c:v>381</c:v>
                </c:pt>
                <c:pt idx="187">
                  <c:v>380</c:v>
                </c:pt>
                <c:pt idx="188">
                  <c:v>381</c:v>
                </c:pt>
                <c:pt idx="189">
                  <c:v>381</c:v>
                </c:pt>
                <c:pt idx="190">
                  <c:v>381</c:v>
                </c:pt>
                <c:pt idx="191">
                  <c:v>382</c:v>
                </c:pt>
                <c:pt idx="192">
                  <c:v>383</c:v>
                </c:pt>
                <c:pt idx="193">
                  <c:v>382</c:v>
                </c:pt>
                <c:pt idx="194">
                  <c:v>383</c:v>
                </c:pt>
                <c:pt idx="195">
                  <c:v>383</c:v>
                </c:pt>
                <c:pt idx="196">
                  <c:v>383</c:v>
                </c:pt>
                <c:pt idx="197">
                  <c:v>383</c:v>
                </c:pt>
                <c:pt idx="198">
                  <c:v>382</c:v>
                </c:pt>
                <c:pt idx="199">
                  <c:v>382</c:v>
                </c:pt>
                <c:pt idx="200">
                  <c:v>381</c:v>
                </c:pt>
                <c:pt idx="201">
                  <c:v>383</c:v>
                </c:pt>
                <c:pt idx="202">
                  <c:v>384</c:v>
                </c:pt>
                <c:pt idx="203">
                  <c:v>384</c:v>
                </c:pt>
                <c:pt idx="204">
                  <c:v>384</c:v>
                </c:pt>
                <c:pt idx="205">
                  <c:v>384</c:v>
                </c:pt>
                <c:pt idx="206">
                  <c:v>384</c:v>
                </c:pt>
                <c:pt idx="207">
                  <c:v>384</c:v>
                </c:pt>
                <c:pt idx="208">
                  <c:v>384</c:v>
                </c:pt>
                <c:pt idx="209">
                  <c:v>384</c:v>
                </c:pt>
                <c:pt idx="210">
                  <c:v>384</c:v>
                </c:pt>
                <c:pt idx="211">
                  <c:v>385</c:v>
                </c:pt>
                <c:pt idx="212">
                  <c:v>385</c:v>
                </c:pt>
                <c:pt idx="213">
                  <c:v>385</c:v>
                </c:pt>
                <c:pt idx="214">
                  <c:v>385</c:v>
                </c:pt>
                <c:pt idx="215">
                  <c:v>385</c:v>
                </c:pt>
                <c:pt idx="216">
                  <c:v>385</c:v>
                </c:pt>
                <c:pt idx="217">
                  <c:v>385</c:v>
                </c:pt>
                <c:pt idx="218">
                  <c:v>385</c:v>
                </c:pt>
                <c:pt idx="219">
                  <c:v>385</c:v>
                </c:pt>
                <c:pt idx="220">
                  <c:v>385</c:v>
                </c:pt>
                <c:pt idx="221">
                  <c:v>385</c:v>
                </c:pt>
                <c:pt idx="222">
                  <c:v>385</c:v>
                </c:pt>
                <c:pt idx="223">
                  <c:v>385</c:v>
                </c:pt>
                <c:pt idx="224">
                  <c:v>385</c:v>
                </c:pt>
                <c:pt idx="225">
                  <c:v>385</c:v>
                </c:pt>
                <c:pt idx="226">
                  <c:v>385</c:v>
                </c:pt>
                <c:pt idx="227">
                  <c:v>385</c:v>
                </c:pt>
                <c:pt idx="228">
                  <c:v>385</c:v>
                </c:pt>
                <c:pt idx="229">
                  <c:v>385</c:v>
                </c:pt>
                <c:pt idx="230">
                  <c:v>385</c:v>
                </c:pt>
                <c:pt idx="231">
                  <c:v>385</c:v>
                </c:pt>
                <c:pt idx="232">
                  <c:v>385</c:v>
                </c:pt>
                <c:pt idx="233">
                  <c:v>385</c:v>
                </c:pt>
                <c:pt idx="234">
                  <c:v>385</c:v>
                </c:pt>
                <c:pt idx="235">
                  <c:v>385</c:v>
                </c:pt>
                <c:pt idx="236">
                  <c:v>385</c:v>
                </c:pt>
                <c:pt idx="237">
                  <c:v>386</c:v>
                </c:pt>
                <c:pt idx="238">
                  <c:v>385</c:v>
                </c:pt>
                <c:pt idx="239">
                  <c:v>385</c:v>
                </c:pt>
                <c:pt idx="240">
                  <c:v>386</c:v>
                </c:pt>
                <c:pt idx="241">
                  <c:v>386</c:v>
                </c:pt>
                <c:pt idx="242">
                  <c:v>386</c:v>
                </c:pt>
                <c:pt idx="243">
                  <c:v>386</c:v>
                </c:pt>
                <c:pt idx="244">
                  <c:v>387</c:v>
                </c:pt>
                <c:pt idx="245">
                  <c:v>387</c:v>
                </c:pt>
                <c:pt idx="246">
                  <c:v>385</c:v>
                </c:pt>
                <c:pt idx="247">
                  <c:v>385</c:v>
                </c:pt>
                <c:pt idx="248">
                  <c:v>385</c:v>
                </c:pt>
                <c:pt idx="249">
                  <c:v>385</c:v>
                </c:pt>
                <c:pt idx="250">
                  <c:v>386</c:v>
                </c:pt>
                <c:pt idx="251">
                  <c:v>385</c:v>
                </c:pt>
                <c:pt idx="252">
                  <c:v>385</c:v>
                </c:pt>
                <c:pt idx="253">
                  <c:v>385</c:v>
                </c:pt>
                <c:pt idx="254">
                  <c:v>387</c:v>
                </c:pt>
                <c:pt idx="255">
                  <c:v>387</c:v>
                </c:pt>
                <c:pt idx="256">
                  <c:v>387</c:v>
                </c:pt>
                <c:pt idx="257">
                  <c:v>387</c:v>
                </c:pt>
                <c:pt idx="258">
                  <c:v>387</c:v>
                </c:pt>
                <c:pt idx="259">
                  <c:v>387</c:v>
                </c:pt>
                <c:pt idx="260">
                  <c:v>385</c:v>
                </c:pt>
                <c:pt idx="261">
                  <c:v>386</c:v>
                </c:pt>
                <c:pt idx="262">
                  <c:v>386</c:v>
                </c:pt>
                <c:pt idx="263">
                  <c:v>386</c:v>
                </c:pt>
                <c:pt idx="264">
                  <c:v>386</c:v>
                </c:pt>
                <c:pt idx="265">
                  <c:v>386</c:v>
                </c:pt>
                <c:pt idx="266">
                  <c:v>387</c:v>
                </c:pt>
                <c:pt idx="267">
                  <c:v>387</c:v>
                </c:pt>
                <c:pt idx="268">
                  <c:v>387</c:v>
                </c:pt>
                <c:pt idx="269">
                  <c:v>387</c:v>
                </c:pt>
                <c:pt idx="270">
                  <c:v>387</c:v>
                </c:pt>
                <c:pt idx="271">
                  <c:v>385</c:v>
                </c:pt>
                <c:pt idx="272">
                  <c:v>387</c:v>
                </c:pt>
                <c:pt idx="273">
                  <c:v>387</c:v>
                </c:pt>
                <c:pt idx="274">
                  <c:v>386</c:v>
                </c:pt>
                <c:pt idx="275">
                  <c:v>389</c:v>
                </c:pt>
                <c:pt idx="276">
                  <c:v>389</c:v>
                </c:pt>
                <c:pt idx="277">
                  <c:v>389</c:v>
                </c:pt>
                <c:pt idx="278">
                  <c:v>389</c:v>
                </c:pt>
                <c:pt idx="279">
                  <c:v>389</c:v>
                </c:pt>
                <c:pt idx="280">
                  <c:v>389</c:v>
                </c:pt>
                <c:pt idx="281">
                  <c:v>389</c:v>
                </c:pt>
                <c:pt idx="282">
                  <c:v>389</c:v>
                </c:pt>
                <c:pt idx="283">
                  <c:v>389</c:v>
                </c:pt>
                <c:pt idx="284">
                  <c:v>389</c:v>
                </c:pt>
                <c:pt idx="285">
                  <c:v>389</c:v>
                </c:pt>
                <c:pt idx="286">
                  <c:v>389</c:v>
                </c:pt>
                <c:pt idx="287">
                  <c:v>389</c:v>
                </c:pt>
                <c:pt idx="288">
                  <c:v>389</c:v>
                </c:pt>
                <c:pt idx="289">
                  <c:v>389</c:v>
                </c:pt>
                <c:pt idx="290">
                  <c:v>389</c:v>
                </c:pt>
                <c:pt idx="291">
                  <c:v>389</c:v>
                </c:pt>
                <c:pt idx="292">
                  <c:v>389</c:v>
                </c:pt>
                <c:pt idx="293">
                  <c:v>389</c:v>
                </c:pt>
                <c:pt idx="294">
                  <c:v>389</c:v>
                </c:pt>
                <c:pt idx="295">
                  <c:v>389</c:v>
                </c:pt>
                <c:pt idx="296">
                  <c:v>390</c:v>
                </c:pt>
                <c:pt idx="297">
                  <c:v>390</c:v>
                </c:pt>
                <c:pt idx="298">
                  <c:v>390</c:v>
                </c:pt>
                <c:pt idx="299">
                  <c:v>390</c:v>
                </c:pt>
                <c:pt idx="300">
                  <c:v>390</c:v>
                </c:pt>
                <c:pt idx="301">
                  <c:v>390</c:v>
                </c:pt>
                <c:pt idx="302">
                  <c:v>390</c:v>
                </c:pt>
                <c:pt idx="303">
                  <c:v>390</c:v>
                </c:pt>
                <c:pt idx="304">
                  <c:v>397</c:v>
                </c:pt>
                <c:pt idx="305">
                  <c:v>397</c:v>
                </c:pt>
                <c:pt idx="306">
                  <c:v>397</c:v>
                </c:pt>
                <c:pt idx="307">
                  <c:v>397</c:v>
                </c:pt>
                <c:pt idx="308">
                  <c:v>397</c:v>
                </c:pt>
                <c:pt idx="309">
                  <c:v>397</c:v>
                </c:pt>
                <c:pt idx="310">
                  <c:v>397</c:v>
                </c:pt>
                <c:pt idx="311">
                  <c:v>397</c:v>
                </c:pt>
                <c:pt idx="312">
                  <c:v>396</c:v>
                </c:pt>
                <c:pt idx="313">
                  <c:v>397</c:v>
                </c:pt>
                <c:pt idx="314">
                  <c:v>396</c:v>
                </c:pt>
                <c:pt idx="315">
                  <c:v>397</c:v>
                </c:pt>
                <c:pt idx="316">
                  <c:v>397</c:v>
                </c:pt>
                <c:pt idx="317">
                  <c:v>397</c:v>
                </c:pt>
                <c:pt idx="318">
                  <c:v>397</c:v>
                </c:pt>
                <c:pt idx="319">
                  <c:v>396</c:v>
                </c:pt>
                <c:pt idx="320">
                  <c:v>397</c:v>
                </c:pt>
                <c:pt idx="321">
                  <c:v>397</c:v>
                </c:pt>
                <c:pt idx="322">
                  <c:v>397</c:v>
                </c:pt>
                <c:pt idx="323">
                  <c:v>397</c:v>
                </c:pt>
                <c:pt idx="324">
                  <c:v>397</c:v>
                </c:pt>
                <c:pt idx="325">
                  <c:v>397</c:v>
                </c:pt>
                <c:pt idx="326">
                  <c:v>397</c:v>
                </c:pt>
                <c:pt idx="327">
                  <c:v>396</c:v>
                </c:pt>
                <c:pt idx="328">
                  <c:v>397</c:v>
                </c:pt>
                <c:pt idx="329">
                  <c:v>397</c:v>
                </c:pt>
                <c:pt idx="330">
                  <c:v>397</c:v>
                </c:pt>
                <c:pt idx="331">
                  <c:v>397</c:v>
                </c:pt>
                <c:pt idx="332">
                  <c:v>396</c:v>
                </c:pt>
                <c:pt idx="333">
                  <c:v>396</c:v>
                </c:pt>
                <c:pt idx="334">
                  <c:v>397</c:v>
                </c:pt>
                <c:pt idx="335">
                  <c:v>397</c:v>
                </c:pt>
                <c:pt idx="336">
                  <c:v>396</c:v>
                </c:pt>
                <c:pt idx="337">
                  <c:v>397</c:v>
                </c:pt>
                <c:pt idx="338">
                  <c:v>397</c:v>
                </c:pt>
                <c:pt idx="339">
                  <c:v>397</c:v>
                </c:pt>
                <c:pt idx="340">
                  <c:v>398</c:v>
                </c:pt>
                <c:pt idx="341">
                  <c:v>399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399</c:v>
                </c:pt>
                <c:pt idx="347">
                  <c:v>399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400</c:v>
                </c:pt>
                <c:pt idx="352">
                  <c:v>399</c:v>
                </c:pt>
                <c:pt idx="353">
                  <c:v>399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399</c:v>
                </c:pt>
                <c:pt idx="358">
                  <c:v>400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399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</c:numCache>
            </c:numRef>
          </c:yVal>
        </c:ser>
        <c:ser>
          <c:idx val="4"/>
          <c:order val="2"/>
          <c:tx>
            <c:v>flux ≠ 0</c:v>
          </c:tx>
          <c:marker>
            <c:symbol val="none"/>
          </c:marker>
          <c:xVal>
            <c:numRef>
              <c:f>GIMME!$B$4:$B$372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xVal>
          <c:yVal>
            <c:numRef>
              <c:f>GIMME!$G$4:$G$372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14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28</c:v>
                </c:pt>
                <c:pt idx="22">
                  <c:v>28</c:v>
                </c:pt>
                <c:pt idx="23">
                  <c:v>33</c:v>
                </c:pt>
                <c:pt idx="24">
                  <c:v>41</c:v>
                </c:pt>
                <c:pt idx="25">
                  <c:v>45</c:v>
                </c:pt>
                <c:pt idx="26">
                  <c:v>51</c:v>
                </c:pt>
                <c:pt idx="27">
                  <c:v>52</c:v>
                </c:pt>
                <c:pt idx="28">
                  <c:v>55</c:v>
                </c:pt>
                <c:pt idx="29">
                  <c:v>57</c:v>
                </c:pt>
                <c:pt idx="30">
                  <c:v>62</c:v>
                </c:pt>
                <c:pt idx="31">
                  <c:v>64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79</c:v>
                </c:pt>
                <c:pt idx="36">
                  <c:v>79</c:v>
                </c:pt>
                <c:pt idx="37">
                  <c:v>82</c:v>
                </c:pt>
                <c:pt idx="38">
                  <c:v>84</c:v>
                </c:pt>
                <c:pt idx="39">
                  <c:v>84</c:v>
                </c:pt>
                <c:pt idx="40">
                  <c:v>88</c:v>
                </c:pt>
                <c:pt idx="41">
                  <c:v>91</c:v>
                </c:pt>
                <c:pt idx="42">
                  <c:v>97</c:v>
                </c:pt>
                <c:pt idx="43">
                  <c:v>99</c:v>
                </c:pt>
                <c:pt idx="44">
                  <c:v>107</c:v>
                </c:pt>
                <c:pt idx="45">
                  <c:v>109</c:v>
                </c:pt>
                <c:pt idx="46">
                  <c:v>110</c:v>
                </c:pt>
                <c:pt idx="47">
                  <c:v>112</c:v>
                </c:pt>
                <c:pt idx="48">
                  <c:v>119</c:v>
                </c:pt>
                <c:pt idx="49">
                  <c:v>121</c:v>
                </c:pt>
                <c:pt idx="50">
                  <c:v>121</c:v>
                </c:pt>
                <c:pt idx="51">
                  <c:v>122</c:v>
                </c:pt>
                <c:pt idx="52">
                  <c:v>122</c:v>
                </c:pt>
                <c:pt idx="53">
                  <c:v>123</c:v>
                </c:pt>
                <c:pt idx="54">
                  <c:v>126</c:v>
                </c:pt>
                <c:pt idx="55">
                  <c:v>126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134</c:v>
                </c:pt>
                <c:pt idx="64">
                  <c:v>136</c:v>
                </c:pt>
                <c:pt idx="65">
                  <c:v>140</c:v>
                </c:pt>
                <c:pt idx="66">
                  <c:v>139</c:v>
                </c:pt>
                <c:pt idx="67">
                  <c:v>139</c:v>
                </c:pt>
                <c:pt idx="68">
                  <c:v>140</c:v>
                </c:pt>
                <c:pt idx="69">
                  <c:v>140</c:v>
                </c:pt>
                <c:pt idx="70">
                  <c:v>144</c:v>
                </c:pt>
                <c:pt idx="71">
                  <c:v>145</c:v>
                </c:pt>
                <c:pt idx="72">
                  <c:v>149</c:v>
                </c:pt>
                <c:pt idx="73">
                  <c:v>150</c:v>
                </c:pt>
                <c:pt idx="74">
                  <c:v>151</c:v>
                </c:pt>
                <c:pt idx="75">
                  <c:v>151</c:v>
                </c:pt>
                <c:pt idx="76">
                  <c:v>152</c:v>
                </c:pt>
                <c:pt idx="77">
                  <c:v>155</c:v>
                </c:pt>
                <c:pt idx="78">
                  <c:v>157</c:v>
                </c:pt>
                <c:pt idx="79">
                  <c:v>157</c:v>
                </c:pt>
                <c:pt idx="80">
                  <c:v>157</c:v>
                </c:pt>
                <c:pt idx="81">
                  <c:v>158</c:v>
                </c:pt>
                <c:pt idx="82">
                  <c:v>159</c:v>
                </c:pt>
                <c:pt idx="83">
                  <c:v>161</c:v>
                </c:pt>
                <c:pt idx="84">
                  <c:v>161</c:v>
                </c:pt>
                <c:pt idx="85">
                  <c:v>161</c:v>
                </c:pt>
                <c:pt idx="86">
                  <c:v>161</c:v>
                </c:pt>
                <c:pt idx="87">
                  <c:v>161</c:v>
                </c:pt>
                <c:pt idx="88">
                  <c:v>162</c:v>
                </c:pt>
                <c:pt idx="89">
                  <c:v>162</c:v>
                </c:pt>
                <c:pt idx="90">
                  <c:v>162</c:v>
                </c:pt>
                <c:pt idx="91">
                  <c:v>162</c:v>
                </c:pt>
                <c:pt idx="92">
                  <c:v>162</c:v>
                </c:pt>
                <c:pt idx="93">
                  <c:v>162</c:v>
                </c:pt>
                <c:pt idx="94">
                  <c:v>162</c:v>
                </c:pt>
                <c:pt idx="95">
                  <c:v>163</c:v>
                </c:pt>
                <c:pt idx="96">
                  <c:v>163</c:v>
                </c:pt>
                <c:pt idx="97">
                  <c:v>164</c:v>
                </c:pt>
                <c:pt idx="98">
                  <c:v>164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  <c:pt idx="104">
                  <c:v>168</c:v>
                </c:pt>
                <c:pt idx="105">
                  <c:v>169</c:v>
                </c:pt>
                <c:pt idx="106">
                  <c:v>169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173</c:v>
                </c:pt>
                <c:pt idx="114">
                  <c:v>173</c:v>
                </c:pt>
                <c:pt idx="115">
                  <c:v>173</c:v>
                </c:pt>
                <c:pt idx="116">
                  <c:v>173</c:v>
                </c:pt>
                <c:pt idx="117">
                  <c:v>173</c:v>
                </c:pt>
                <c:pt idx="118">
                  <c:v>176</c:v>
                </c:pt>
                <c:pt idx="119">
                  <c:v>176</c:v>
                </c:pt>
                <c:pt idx="120">
                  <c:v>185</c:v>
                </c:pt>
                <c:pt idx="121">
                  <c:v>185</c:v>
                </c:pt>
                <c:pt idx="122">
                  <c:v>193</c:v>
                </c:pt>
                <c:pt idx="123">
                  <c:v>194</c:v>
                </c:pt>
                <c:pt idx="124">
                  <c:v>194</c:v>
                </c:pt>
                <c:pt idx="125">
                  <c:v>196</c:v>
                </c:pt>
                <c:pt idx="126">
                  <c:v>196</c:v>
                </c:pt>
                <c:pt idx="127">
                  <c:v>196</c:v>
                </c:pt>
                <c:pt idx="128">
                  <c:v>196</c:v>
                </c:pt>
                <c:pt idx="129">
                  <c:v>198</c:v>
                </c:pt>
                <c:pt idx="130">
                  <c:v>197</c:v>
                </c:pt>
                <c:pt idx="131">
                  <c:v>198</c:v>
                </c:pt>
                <c:pt idx="132">
                  <c:v>198</c:v>
                </c:pt>
                <c:pt idx="133">
                  <c:v>201</c:v>
                </c:pt>
                <c:pt idx="134">
                  <c:v>201</c:v>
                </c:pt>
                <c:pt idx="135">
                  <c:v>202</c:v>
                </c:pt>
                <c:pt idx="136">
                  <c:v>202</c:v>
                </c:pt>
                <c:pt idx="137">
                  <c:v>202</c:v>
                </c:pt>
                <c:pt idx="138">
                  <c:v>203</c:v>
                </c:pt>
                <c:pt idx="139">
                  <c:v>204</c:v>
                </c:pt>
                <c:pt idx="140">
                  <c:v>214</c:v>
                </c:pt>
                <c:pt idx="141">
                  <c:v>214</c:v>
                </c:pt>
                <c:pt idx="142">
                  <c:v>213</c:v>
                </c:pt>
                <c:pt idx="143">
                  <c:v>212</c:v>
                </c:pt>
                <c:pt idx="144">
                  <c:v>213</c:v>
                </c:pt>
                <c:pt idx="145">
                  <c:v>212</c:v>
                </c:pt>
                <c:pt idx="146">
                  <c:v>212</c:v>
                </c:pt>
                <c:pt idx="147">
                  <c:v>213</c:v>
                </c:pt>
                <c:pt idx="148">
                  <c:v>213</c:v>
                </c:pt>
                <c:pt idx="149">
                  <c:v>213</c:v>
                </c:pt>
                <c:pt idx="150">
                  <c:v>213</c:v>
                </c:pt>
                <c:pt idx="151">
                  <c:v>215</c:v>
                </c:pt>
                <c:pt idx="152">
                  <c:v>213</c:v>
                </c:pt>
                <c:pt idx="153">
                  <c:v>213</c:v>
                </c:pt>
                <c:pt idx="154">
                  <c:v>216</c:v>
                </c:pt>
                <c:pt idx="155">
                  <c:v>214</c:v>
                </c:pt>
                <c:pt idx="156">
                  <c:v>215</c:v>
                </c:pt>
                <c:pt idx="157">
                  <c:v>217</c:v>
                </c:pt>
                <c:pt idx="158">
                  <c:v>217</c:v>
                </c:pt>
                <c:pt idx="159">
                  <c:v>217</c:v>
                </c:pt>
                <c:pt idx="160">
                  <c:v>217</c:v>
                </c:pt>
                <c:pt idx="161">
                  <c:v>218</c:v>
                </c:pt>
                <c:pt idx="162">
                  <c:v>218</c:v>
                </c:pt>
                <c:pt idx="163">
                  <c:v>217</c:v>
                </c:pt>
                <c:pt idx="164">
                  <c:v>217</c:v>
                </c:pt>
                <c:pt idx="165">
                  <c:v>217</c:v>
                </c:pt>
                <c:pt idx="166">
                  <c:v>218</c:v>
                </c:pt>
                <c:pt idx="167">
                  <c:v>219</c:v>
                </c:pt>
                <c:pt idx="168">
                  <c:v>218</c:v>
                </c:pt>
                <c:pt idx="169">
                  <c:v>217</c:v>
                </c:pt>
                <c:pt idx="170">
                  <c:v>218</c:v>
                </c:pt>
                <c:pt idx="171">
                  <c:v>218</c:v>
                </c:pt>
                <c:pt idx="172">
                  <c:v>218</c:v>
                </c:pt>
                <c:pt idx="173">
                  <c:v>219</c:v>
                </c:pt>
                <c:pt idx="174">
                  <c:v>217</c:v>
                </c:pt>
                <c:pt idx="175">
                  <c:v>218</c:v>
                </c:pt>
                <c:pt idx="176">
                  <c:v>218</c:v>
                </c:pt>
                <c:pt idx="177">
                  <c:v>217</c:v>
                </c:pt>
                <c:pt idx="178">
                  <c:v>217</c:v>
                </c:pt>
                <c:pt idx="179">
                  <c:v>217</c:v>
                </c:pt>
                <c:pt idx="180">
                  <c:v>217</c:v>
                </c:pt>
                <c:pt idx="181">
                  <c:v>218</c:v>
                </c:pt>
                <c:pt idx="182">
                  <c:v>218</c:v>
                </c:pt>
                <c:pt idx="183">
                  <c:v>218</c:v>
                </c:pt>
                <c:pt idx="184">
                  <c:v>218</c:v>
                </c:pt>
                <c:pt idx="185">
                  <c:v>220</c:v>
                </c:pt>
                <c:pt idx="186">
                  <c:v>220</c:v>
                </c:pt>
                <c:pt idx="187">
                  <c:v>221</c:v>
                </c:pt>
                <c:pt idx="188">
                  <c:v>220</c:v>
                </c:pt>
                <c:pt idx="189">
                  <c:v>220</c:v>
                </c:pt>
                <c:pt idx="190">
                  <c:v>220</c:v>
                </c:pt>
                <c:pt idx="191">
                  <c:v>220</c:v>
                </c:pt>
                <c:pt idx="192">
                  <c:v>219</c:v>
                </c:pt>
                <c:pt idx="193">
                  <c:v>220</c:v>
                </c:pt>
                <c:pt idx="194">
                  <c:v>219</c:v>
                </c:pt>
                <c:pt idx="195">
                  <c:v>219</c:v>
                </c:pt>
                <c:pt idx="196">
                  <c:v>219</c:v>
                </c:pt>
                <c:pt idx="197">
                  <c:v>219</c:v>
                </c:pt>
                <c:pt idx="198">
                  <c:v>220</c:v>
                </c:pt>
                <c:pt idx="199">
                  <c:v>220</c:v>
                </c:pt>
                <c:pt idx="200">
                  <c:v>221</c:v>
                </c:pt>
                <c:pt idx="201">
                  <c:v>219</c:v>
                </c:pt>
                <c:pt idx="202">
                  <c:v>219</c:v>
                </c:pt>
                <c:pt idx="203">
                  <c:v>228</c:v>
                </c:pt>
                <c:pt idx="204">
                  <c:v>228</c:v>
                </c:pt>
                <c:pt idx="205">
                  <c:v>228</c:v>
                </c:pt>
                <c:pt idx="206">
                  <c:v>228</c:v>
                </c:pt>
                <c:pt idx="207">
                  <c:v>228</c:v>
                </c:pt>
                <c:pt idx="208">
                  <c:v>228</c:v>
                </c:pt>
                <c:pt idx="209">
                  <c:v>228</c:v>
                </c:pt>
                <c:pt idx="210">
                  <c:v>228</c:v>
                </c:pt>
                <c:pt idx="211">
                  <c:v>228</c:v>
                </c:pt>
                <c:pt idx="212">
                  <c:v>228</c:v>
                </c:pt>
                <c:pt idx="213">
                  <c:v>228</c:v>
                </c:pt>
                <c:pt idx="214">
                  <c:v>228</c:v>
                </c:pt>
                <c:pt idx="215">
                  <c:v>228</c:v>
                </c:pt>
                <c:pt idx="216">
                  <c:v>228</c:v>
                </c:pt>
                <c:pt idx="217">
                  <c:v>228</c:v>
                </c:pt>
                <c:pt idx="218">
                  <c:v>228</c:v>
                </c:pt>
                <c:pt idx="219">
                  <c:v>228</c:v>
                </c:pt>
                <c:pt idx="220">
                  <c:v>228</c:v>
                </c:pt>
                <c:pt idx="221">
                  <c:v>228</c:v>
                </c:pt>
                <c:pt idx="222">
                  <c:v>228</c:v>
                </c:pt>
                <c:pt idx="223">
                  <c:v>228</c:v>
                </c:pt>
                <c:pt idx="224">
                  <c:v>228</c:v>
                </c:pt>
                <c:pt idx="225">
                  <c:v>228</c:v>
                </c:pt>
                <c:pt idx="226">
                  <c:v>228</c:v>
                </c:pt>
                <c:pt idx="227">
                  <c:v>229</c:v>
                </c:pt>
                <c:pt idx="228">
                  <c:v>229</c:v>
                </c:pt>
                <c:pt idx="229">
                  <c:v>229</c:v>
                </c:pt>
                <c:pt idx="230">
                  <c:v>229</c:v>
                </c:pt>
                <c:pt idx="231">
                  <c:v>229</c:v>
                </c:pt>
                <c:pt idx="232">
                  <c:v>229</c:v>
                </c:pt>
                <c:pt idx="233">
                  <c:v>229</c:v>
                </c:pt>
                <c:pt idx="234">
                  <c:v>229</c:v>
                </c:pt>
                <c:pt idx="235">
                  <c:v>229</c:v>
                </c:pt>
                <c:pt idx="236">
                  <c:v>229</c:v>
                </c:pt>
                <c:pt idx="237">
                  <c:v>229</c:v>
                </c:pt>
                <c:pt idx="238">
                  <c:v>230</c:v>
                </c:pt>
                <c:pt idx="239">
                  <c:v>230</c:v>
                </c:pt>
                <c:pt idx="240">
                  <c:v>229</c:v>
                </c:pt>
                <c:pt idx="241">
                  <c:v>229</c:v>
                </c:pt>
                <c:pt idx="242">
                  <c:v>229</c:v>
                </c:pt>
                <c:pt idx="243">
                  <c:v>229</c:v>
                </c:pt>
                <c:pt idx="244">
                  <c:v>229</c:v>
                </c:pt>
                <c:pt idx="245">
                  <c:v>229</c:v>
                </c:pt>
                <c:pt idx="246">
                  <c:v>231</c:v>
                </c:pt>
                <c:pt idx="247">
                  <c:v>231</c:v>
                </c:pt>
                <c:pt idx="248">
                  <c:v>231</c:v>
                </c:pt>
                <c:pt idx="249">
                  <c:v>231</c:v>
                </c:pt>
                <c:pt idx="250">
                  <c:v>230</c:v>
                </c:pt>
                <c:pt idx="251">
                  <c:v>231</c:v>
                </c:pt>
                <c:pt idx="252">
                  <c:v>231</c:v>
                </c:pt>
                <c:pt idx="253">
                  <c:v>231</c:v>
                </c:pt>
                <c:pt idx="254">
                  <c:v>229</c:v>
                </c:pt>
                <c:pt idx="255">
                  <c:v>229</c:v>
                </c:pt>
                <c:pt idx="256">
                  <c:v>229</c:v>
                </c:pt>
                <c:pt idx="257">
                  <c:v>229</c:v>
                </c:pt>
                <c:pt idx="258">
                  <c:v>229</c:v>
                </c:pt>
                <c:pt idx="259">
                  <c:v>229</c:v>
                </c:pt>
                <c:pt idx="260">
                  <c:v>231</c:v>
                </c:pt>
                <c:pt idx="261">
                  <c:v>230</c:v>
                </c:pt>
                <c:pt idx="262">
                  <c:v>230</c:v>
                </c:pt>
                <c:pt idx="263">
                  <c:v>230</c:v>
                </c:pt>
                <c:pt idx="264">
                  <c:v>230</c:v>
                </c:pt>
                <c:pt idx="265">
                  <c:v>230</c:v>
                </c:pt>
                <c:pt idx="266">
                  <c:v>229</c:v>
                </c:pt>
                <c:pt idx="267">
                  <c:v>229</c:v>
                </c:pt>
                <c:pt idx="268">
                  <c:v>229</c:v>
                </c:pt>
                <c:pt idx="269">
                  <c:v>229</c:v>
                </c:pt>
                <c:pt idx="270">
                  <c:v>229</c:v>
                </c:pt>
                <c:pt idx="271">
                  <c:v>231</c:v>
                </c:pt>
                <c:pt idx="272">
                  <c:v>229</c:v>
                </c:pt>
                <c:pt idx="273">
                  <c:v>229</c:v>
                </c:pt>
                <c:pt idx="274">
                  <c:v>230</c:v>
                </c:pt>
                <c:pt idx="275">
                  <c:v>236</c:v>
                </c:pt>
                <c:pt idx="276">
                  <c:v>236</c:v>
                </c:pt>
                <c:pt idx="277">
                  <c:v>236</c:v>
                </c:pt>
                <c:pt idx="278">
                  <c:v>236</c:v>
                </c:pt>
                <c:pt idx="279">
                  <c:v>236</c:v>
                </c:pt>
                <c:pt idx="280">
                  <c:v>236</c:v>
                </c:pt>
                <c:pt idx="281">
                  <c:v>236</c:v>
                </c:pt>
                <c:pt idx="282">
                  <c:v>236</c:v>
                </c:pt>
                <c:pt idx="283">
                  <c:v>236</c:v>
                </c:pt>
                <c:pt idx="284">
                  <c:v>236</c:v>
                </c:pt>
                <c:pt idx="285">
                  <c:v>236</c:v>
                </c:pt>
                <c:pt idx="286">
                  <c:v>236</c:v>
                </c:pt>
                <c:pt idx="287">
                  <c:v>236</c:v>
                </c:pt>
                <c:pt idx="288">
                  <c:v>236</c:v>
                </c:pt>
                <c:pt idx="289">
                  <c:v>236</c:v>
                </c:pt>
                <c:pt idx="290">
                  <c:v>236</c:v>
                </c:pt>
                <c:pt idx="291">
                  <c:v>236</c:v>
                </c:pt>
                <c:pt idx="292">
                  <c:v>236</c:v>
                </c:pt>
                <c:pt idx="293">
                  <c:v>236</c:v>
                </c:pt>
                <c:pt idx="294">
                  <c:v>236</c:v>
                </c:pt>
                <c:pt idx="295">
                  <c:v>236</c:v>
                </c:pt>
                <c:pt idx="296">
                  <c:v>238</c:v>
                </c:pt>
                <c:pt idx="297">
                  <c:v>238</c:v>
                </c:pt>
                <c:pt idx="298">
                  <c:v>238</c:v>
                </c:pt>
                <c:pt idx="299">
                  <c:v>238</c:v>
                </c:pt>
                <c:pt idx="300">
                  <c:v>238</c:v>
                </c:pt>
                <c:pt idx="301">
                  <c:v>238</c:v>
                </c:pt>
                <c:pt idx="302">
                  <c:v>238</c:v>
                </c:pt>
                <c:pt idx="303">
                  <c:v>238</c:v>
                </c:pt>
                <c:pt idx="304">
                  <c:v>247</c:v>
                </c:pt>
                <c:pt idx="305">
                  <c:v>247</c:v>
                </c:pt>
                <c:pt idx="306">
                  <c:v>247</c:v>
                </c:pt>
                <c:pt idx="307">
                  <c:v>247</c:v>
                </c:pt>
                <c:pt idx="308">
                  <c:v>247</c:v>
                </c:pt>
                <c:pt idx="309">
                  <c:v>247</c:v>
                </c:pt>
                <c:pt idx="310">
                  <c:v>247</c:v>
                </c:pt>
                <c:pt idx="311">
                  <c:v>247</c:v>
                </c:pt>
                <c:pt idx="312">
                  <c:v>248</c:v>
                </c:pt>
                <c:pt idx="313">
                  <c:v>247</c:v>
                </c:pt>
                <c:pt idx="314">
                  <c:v>248</c:v>
                </c:pt>
                <c:pt idx="315">
                  <c:v>247</c:v>
                </c:pt>
                <c:pt idx="316">
                  <c:v>247</c:v>
                </c:pt>
                <c:pt idx="317">
                  <c:v>247</c:v>
                </c:pt>
                <c:pt idx="318">
                  <c:v>247</c:v>
                </c:pt>
                <c:pt idx="319">
                  <c:v>248</c:v>
                </c:pt>
                <c:pt idx="320">
                  <c:v>247</c:v>
                </c:pt>
                <c:pt idx="321">
                  <c:v>247</c:v>
                </c:pt>
                <c:pt idx="322">
                  <c:v>247</c:v>
                </c:pt>
                <c:pt idx="323">
                  <c:v>247</c:v>
                </c:pt>
                <c:pt idx="324">
                  <c:v>247</c:v>
                </c:pt>
                <c:pt idx="325">
                  <c:v>247</c:v>
                </c:pt>
                <c:pt idx="326">
                  <c:v>247</c:v>
                </c:pt>
                <c:pt idx="327">
                  <c:v>248</c:v>
                </c:pt>
                <c:pt idx="328">
                  <c:v>247</c:v>
                </c:pt>
                <c:pt idx="329">
                  <c:v>247</c:v>
                </c:pt>
                <c:pt idx="330">
                  <c:v>247</c:v>
                </c:pt>
                <c:pt idx="331">
                  <c:v>248</c:v>
                </c:pt>
                <c:pt idx="332">
                  <c:v>249</c:v>
                </c:pt>
                <c:pt idx="333">
                  <c:v>249</c:v>
                </c:pt>
                <c:pt idx="334">
                  <c:v>248</c:v>
                </c:pt>
                <c:pt idx="335">
                  <c:v>248</c:v>
                </c:pt>
                <c:pt idx="336">
                  <c:v>249</c:v>
                </c:pt>
                <c:pt idx="337">
                  <c:v>248</c:v>
                </c:pt>
                <c:pt idx="338">
                  <c:v>248</c:v>
                </c:pt>
                <c:pt idx="339">
                  <c:v>248</c:v>
                </c:pt>
                <c:pt idx="340">
                  <c:v>250</c:v>
                </c:pt>
                <c:pt idx="341">
                  <c:v>249</c:v>
                </c:pt>
                <c:pt idx="342">
                  <c:v>249</c:v>
                </c:pt>
                <c:pt idx="343">
                  <c:v>249</c:v>
                </c:pt>
                <c:pt idx="344">
                  <c:v>249</c:v>
                </c:pt>
                <c:pt idx="345">
                  <c:v>249</c:v>
                </c:pt>
                <c:pt idx="346">
                  <c:v>250</c:v>
                </c:pt>
                <c:pt idx="347">
                  <c:v>250</c:v>
                </c:pt>
                <c:pt idx="348">
                  <c:v>249</c:v>
                </c:pt>
                <c:pt idx="349">
                  <c:v>249</c:v>
                </c:pt>
                <c:pt idx="350">
                  <c:v>249</c:v>
                </c:pt>
                <c:pt idx="351">
                  <c:v>249</c:v>
                </c:pt>
                <c:pt idx="352">
                  <c:v>250</c:v>
                </c:pt>
                <c:pt idx="353">
                  <c:v>250</c:v>
                </c:pt>
                <c:pt idx="354">
                  <c:v>249</c:v>
                </c:pt>
                <c:pt idx="355">
                  <c:v>249</c:v>
                </c:pt>
                <c:pt idx="356">
                  <c:v>249</c:v>
                </c:pt>
                <c:pt idx="357">
                  <c:v>250</c:v>
                </c:pt>
                <c:pt idx="358">
                  <c:v>249</c:v>
                </c:pt>
                <c:pt idx="359">
                  <c:v>249</c:v>
                </c:pt>
                <c:pt idx="360">
                  <c:v>249</c:v>
                </c:pt>
                <c:pt idx="361">
                  <c:v>249</c:v>
                </c:pt>
                <c:pt idx="362">
                  <c:v>249</c:v>
                </c:pt>
                <c:pt idx="363">
                  <c:v>250</c:v>
                </c:pt>
                <c:pt idx="364">
                  <c:v>249</c:v>
                </c:pt>
                <c:pt idx="365">
                  <c:v>249</c:v>
                </c:pt>
                <c:pt idx="366">
                  <c:v>249</c:v>
                </c:pt>
                <c:pt idx="367">
                  <c:v>249</c:v>
                </c:pt>
                <c:pt idx="368">
                  <c:v>249</c:v>
                </c:pt>
              </c:numCache>
            </c:numRef>
          </c:yVal>
        </c:ser>
        <c:axId val="105829888"/>
        <c:axId val="105828352"/>
      </c:scatterChart>
      <c:valAx>
        <c:axId val="1058127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i-FI"/>
          </a:p>
        </c:txPr>
        <c:crossAx val="105814272"/>
        <c:crosses val="autoZero"/>
        <c:crossBetween val="midCat"/>
      </c:valAx>
      <c:valAx>
        <c:axId val="10581427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i-FI"/>
          </a:p>
        </c:txPr>
        <c:crossAx val="105812736"/>
        <c:crosses val="autoZero"/>
        <c:crossBetween val="midCat"/>
      </c:valAx>
      <c:valAx>
        <c:axId val="105828352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lang="en-US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i-FI"/>
          </a:p>
        </c:txPr>
        <c:crossAx val="105829888"/>
        <c:crosses val="max"/>
        <c:crossBetween val="midCat"/>
      </c:valAx>
      <c:valAx>
        <c:axId val="105829888"/>
        <c:scaling>
          <c:orientation val="minMax"/>
        </c:scaling>
        <c:delete val="1"/>
        <c:axPos val="b"/>
        <c:numFmt formatCode="General" sourceLinked="1"/>
        <c:tickLblPos val="nextTo"/>
        <c:crossAx val="105828352"/>
        <c:crosses val="autoZero"/>
        <c:crossBetween val="midCat"/>
      </c:valAx>
      <c:spPr>
        <a:ln>
          <a:miter lim="800000"/>
        </a:ln>
      </c:spPr>
    </c:plotArea>
    <c:legend>
      <c:legendPos val="r"/>
      <c:layout>
        <c:manualLayout>
          <c:xMode val="edge"/>
          <c:yMode val="edge"/>
          <c:x val="0.86389866755801414"/>
          <c:y val="0.39065332500748851"/>
          <c:w val="0.13610133244198724"/>
          <c:h val="0.17500114226534078"/>
        </c:manualLayout>
      </c:layout>
      <c:txPr>
        <a:bodyPr/>
        <a:lstStyle/>
        <a:p>
          <a:pPr>
            <a:defRPr lang="en-US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fi-FI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i-FI"/>
  <c:chart>
    <c:plotArea>
      <c:layout>
        <c:manualLayout>
          <c:layoutTarget val="inner"/>
          <c:xMode val="edge"/>
          <c:yMode val="edge"/>
          <c:x val="0.11115942784938947"/>
          <c:y val="7.240885991765536E-2"/>
          <c:w val="0.632820791502689"/>
          <c:h val="0.75649380384511966"/>
        </c:manualLayout>
      </c:layout>
      <c:scatterChart>
        <c:scatterStyle val="lineMarker"/>
        <c:ser>
          <c:idx val="0"/>
          <c:order val="0"/>
          <c:tx>
            <c:v>Inconsistency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GIMME!$B$4:$B$74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GIMME!$D$4:$D$74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5.9053124999999998E-2</c:v>
                </c:pt>
                <c:pt idx="13">
                  <c:v>0.17562475999999999</c:v>
                </c:pt>
                <c:pt idx="14">
                  <c:v>0.29225408000000003</c:v>
                </c:pt>
                <c:pt idx="15">
                  <c:v>0.40888332999999999</c:v>
                </c:pt>
                <c:pt idx="16">
                  <c:v>0.53554013999999994</c:v>
                </c:pt>
                <c:pt idx="17">
                  <c:v>0.77546300000000001</c:v>
                </c:pt>
                <c:pt idx="18">
                  <c:v>1.0320351000000001</c:v>
                </c:pt>
                <c:pt idx="19">
                  <c:v>1.2974912000000001</c:v>
                </c:pt>
                <c:pt idx="20">
                  <c:v>1.5719116</c:v>
                </c:pt>
                <c:pt idx="21">
                  <c:v>1.8665474999999998</c:v>
                </c:pt>
                <c:pt idx="22">
                  <c:v>2.1946398</c:v>
                </c:pt>
                <c:pt idx="23">
                  <c:v>2.5296970000000001</c:v>
                </c:pt>
                <c:pt idx="24">
                  <c:v>2.9033156</c:v>
                </c:pt>
                <c:pt idx="25">
                  <c:v>3.3002637000000004</c:v>
                </c:pt>
                <c:pt idx="26">
                  <c:v>3.7560203000000003</c:v>
                </c:pt>
                <c:pt idx="27">
                  <c:v>4.3247919999999995</c:v>
                </c:pt>
                <c:pt idx="28">
                  <c:v>4.8831008000000002</c:v>
                </c:pt>
                <c:pt idx="29">
                  <c:v>5.5011254000000003</c:v>
                </c:pt>
                <c:pt idx="30">
                  <c:v>6.2299065999999996</c:v>
                </c:pt>
                <c:pt idx="31">
                  <c:v>7.0230929999999994</c:v>
                </c:pt>
                <c:pt idx="32">
                  <c:v>7.8186520000000002</c:v>
                </c:pt>
                <c:pt idx="33">
                  <c:v>8.6354609999999994</c:v>
                </c:pt>
                <c:pt idx="34">
                  <c:v>9.5466940000000005</c:v>
                </c:pt>
                <c:pt idx="35">
                  <c:v>9.0483190000000011</c:v>
                </c:pt>
                <c:pt idx="36">
                  <c:v>9.7737460000000009</c:v>
                </c:pt>
                <c:pt idx="37">
                  <c:v>10.534725</c:v>
                </c:pt>
                <c:pt idx="38">
                  <c:v>11.321410999999999</c:v>
                </c:pt>
                <c:pt idx="39">
                  <c:v>12.119612500000001</c:v>
                </c:pt>
                <c:pt idx="40">
                  <c:v>13.003971</c:v>
                </c:pt>
                <c:pt idx="41">
                  <c:v>13.971714000000002</c:v>
                </c:pt>
                <c:pt idx="42">
                  <c:v>15.060610999999998</c:v>
                </c:pt>
                <c:pt idx="43">
                  <c:v>16.236799999999999</c:v>
                </c:pt>
                <c:pt idx="44">
                  <c:v>17.536583</c:v>
                </c:pt>
                <c:pt idx="45">
                  <c:v>18.919142000000001</c:v>
                </c:pt>
                <c:pt idx="46">
                  <c:v>20.337254999999999</c:v>
                </c:pt>
                <c:pt idx="47">
                  <c:v>21.762426999999999</c:v>
                </c:pt>
                <c:pt idx="48">
                  <c:v>23.226198</c:v>
                </c:pt>
                <c:pt idx="49">
                  <c:v>24.931751999999999</c:v>
                </c:pt>
                <c:pt idx="50">
                  <c:v>27.061005999999999</c:v>
                </c:pt>
                <c:pt idx="51">
                  <c:v>29.190259999999999</c:v>
                </c:pt>
                <c:pt idx="52">
                  <c:v>31.319593999999999</c:v>
                </c:pt>
                <c:pt idx="53">
                  <c:v>33.459062000000003</c:v>
                </c:pt>
                <c:pt idx="54">
                  <c:v>35.606271999999997</c:v>
                </c:pt>
                <c:pt idx="55">
                  <c:v>37.753838000000002</c:v>
                </c:pt>
                <c:pt idx="56">
                  <c:v>39.901578000000001</c:v>
                </c:pt>
                <c:pt idx="57">
                  <c:v>42.049496999999995</c:v>
                </c:pt>
                <c:pt idx="58">
                  <c:v>44.197421999999996</c:v>
                </c:pt>
                <c:pt idx="59">
                  <c:v>46.345365999999999</c:v>
                </c:pt>
                <c:pt idx="60">
                  <c:v>48.493299999999998</c:v>
                </c:pt>
                <c:pt idx="61">
                  <c:v>50.641212000000003</c:v>
                </c:pt>
                <c:pt idx="62">
                  <c:v>52.789140000000003</c:v>
                </c:pt>
                <c:pt idx="63">
                  <c:v>54.939143999999992</c:v>
                </c:pt>
                <c:pt idx="64">
                  <c:v>57.094709999999999</c:v>
                </c:pt>
                <c:pt idx="65">
                  <c:v>59.309519999999992</c:v>
                </c:pt>
                <c:pt idx="66">
                  <c:v>60.763156000000002</c:v>
                </c:pt>
                <c:pt idx="67">
                  <c:v>62.968600000000002</c:v>
                </c:pt>
                <c:pt idx="68">
                  <c:v>65.174040000000005</c:v>
                </c:pt>
                <c:pt idx="69">
                  <c:v>67.379459999999995</c:v>
                </c:pt>
                <c:pt idx="70">
                  <c:v>69.680956000000009</c:v>
                </c:pt>
              </c:numCache>
            </c:numRef>
          </c:yVal>
        </c:ser>
        <c:axId val="106373504"/>
        <c:axId val="106495360"/>
      </c:scatterChart>
      <c:scatterChart>
        <c:scatterStyle val="lineMarker"/>
        <c:ser>
          <c:idx val="3"/>
          <c:order val="1"/>
          <c:tx>
            <c:strRef>
              <c:f>GIMME!$G$3</c:f>
              <c:strCache>
                <c:ptCount val="1"/>
                <c:pt idx="0">
                  <c:v>flux ≠ 0</c:v>
                </c:pt>
              </c:strCache>
            </c:strRef>
          </c:tx>
          <c:spPr>
            <a:ln w="28575">
              <a:solidFill>
                <a:srgbClr val="00B0F0"/>
              </a:solidFill>
              <a:prstDash val="dash"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</c:marker>
          <c:xVal>
            <c:numRef>
              <c:f>GIMME!$B$4:$B$74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GIMME!$G$4:$G$74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14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28</c:v>
                </c:pt>
                <c:pt idx="22">
                  <c:v>28</c:v>
                </c:pt>
                <c:pt idx="23">
                  <c:v>33</c:v>
                </c:pt>
                <c:pt idx="24">
                  <c:v>41</c:v>
                </c:pt>
                <c:pt idx="25">
                  <c:v>45</c:v>
                </c:pt>
                <c:pt idx="26">
                  <c:v>51</c:v>
                </c:pt>
                <c:pt idx="27">
                  <c:v>52</c:v>
                </c:pt>
                <c:pt idx="28">
                  <c:v>55</c:v>
                </c:pt>
                <c:pt idx="29">
                  <c:v>57</c:v>
                </c:pt>
                <c:pt idx="30">
                  <c:v>62</c:v>
                </c:pt>
                <c:pt idx="31">
                  <c:v>64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79</c:v>
                </c:pt>
                <c:pt idx="36">
                  <c:v>79</c:v>
                </c:pt>
                <c:pt idx="37">
                  <c:v>82</c:v>
                </c:pt>
                <c:pt idx="38">
                  <c:v>84</c:v>
                </c:pt>
                <c:pt idx="39">
                  <c:v>84</c:v>
                </c:pt>
                <c:pt idx="40">
                  <c:v>88</c:v>
                </c:pt>
                <c:pt idx="41">
                  <c:v>91</c:v>
                </c:pt>
                <c:pt idx="42">
                  <c:v>97</c:v>
                </c:pt>
                <c:pt idx="43">
                  <c:v>99</c:v>
                </c:pt>
                <c:pt idx="44">
                  <c:v>107</c:v>
                </c:pt>
                <c:pt idx="45">
                  <c:v>109</c:v>
                </c:pt>
                <c:pt idx="46">
                  <c:v>110</c:v>
                </c:pt>
                <c:pt idx="47">
                  <c:v>112</c:v>
                </c:pt>
                <c:pt idx="48">
                  <c:v>119</c:v>
                </c:pt>
                <c:pt idx="49">
                  <c:v>121</c:v>
                </c:pt>
                <c:pt idx="50">
                  <c:v>121</c:v>
                </c:pt>
                <c:pt idx="51">
                  <c:v>122</c:v>
                </c:pt>
                <c:pt idx="52">
                  <c:v>122</c:v>
                </c:pt>
                <c:pt idx="53">
                  <c:v>123</c:v>
                </c:pt>
                <c:pt idx="54">
                  <c:v>126</c:v>
                </c:pt>
                <c:pt idx="55">
                  <c:v>126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134</c:v>
                </c:pt>
                <c:pt idx="64">
                  <c:v>136</c:v>
                </c:pt>
                <c:pt idx="65">
                  <c:v>140</c:v>
                </c:pt>
                <c:pt idx="66">
                  <c:v>139</c:v>
                </c:pt>
                <c:pt idx="67">
                  <c:v>139</c:v>
                </c:pt>
                <c:pt idx="68">
                  <c:v>140</c:v>
                </c:pt>
                <c:pt idx="69">
                  <c:v>140</c:v>
                </c:pt>
                <c:pt idx="70">
                  <c:v>144</c:v>
                </c:pt>
              </c:numCache>
            </c:numRef>
          </c:yVal>
        </c:ser>
        <c:ser>
          <c:idx val="1"/>
          <c:order val="2"/>
          <c:tx>
            <c:strRef>
              <c:f>GIMME!$I$3</c:f>
              <c:strCache>
                <c:ptCount val="1"/>
                <c:pt idx="0">
                  <c:v>flux = 0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xVal>
            <c:numRef>
              <c:f>GIMME!$B$4:$B$74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GIMME!$I$4:$I$74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16</c:v>
                </c:pt>
                <c:pt idx="13">
                  <c:v>19</c:v>
                </c:pt>
                <c:pt idx="14">
                  <c:v>20</c:v>
                </c:pt>
                <c:pt idx="15">
                  <c:v>24</c:v>
                </c:pt>
                <c:pt idx="16">
                  <c:v>28</c:v>
                </c:pt>
                <c:pt idx="17">
                  <c:v>34</c:v>
                </c:pt>
                <c:pt idx="18">
                  <c:v>46</c:v>
                </c:pt>
                <c:pt idx="19">
                  <c:v>48</c:v>
                </c:pt>
                <c:pt idx="20">
                  <c:v>56</c:v>
                </c:pt>
                <c:pt idx="21">
                  <c:v>58</c:v>
                </c:pt>
                <c:pt idx="22">
                  <c:v>63</c:v>
                </c:pt>
                <c:pt idx="23">
                  <c:v>79</c:v>
                </c:pt>
                <c:pt idx="24">
                  <c:v>88</c:v>
                </c:pt>
                <c:pt idx="25">
                  <c:v>97</c:v>
                </c:pt>
                <c:pt idx="26">
                  <c:v>104</c:v>
                </c:pt>
                <c:pt idx="27">
                  <c:v>108</c:v>
                </c:pt>
                <c:pt idx="28">
                  <c:v>116</c:v>
                </c:pt>
                <c:pt idx="29">
                  <c:v>123</c:v>
                </c:pt>
                <c:pt idx="30">
                  <c:v>136</c:v>
                </c:pt>
                <c:pt idx="31">
                  <c:v>141</c:v>
                </c:pt>
                <c:pt idx="32">
                  <c:v>160</c:v>
                </c:pt>
                <c:pt idx="33">
                  <c:v>165</c:v>
                </c:pt>
                <c:pt idx="34">
                  <c:v>168</c:v>
                </c:pt>
                <c:pt idx="35">
                  <c:v>174</c:v>
                </c:pt>
                <c:pt idx="36">
                  <c:v>176</c:v>
                </c:pt>
                <c:pt idx="37">
                  <c:v>179</c:v>
                </c:pt>
                <c:pt idx="38">
                  <c:v>188</c:v>
                </c:pt>
                <c:pt idx="39">
                  <c:v>190</c:v>
                </c:pt>
                <c:pt idx="40">
                  <c:v>196</c:v>
                </c:pt>
                <c:pt idx="41">
                  <c:v>205</c:v>
                </c:pt>
                <c:pt idx="42">
                  <c:v>215</c:v>
                </c:pt>
                <c:pt idx="43">
                  <c:v>217</c:v>
                </c:pt>
                <c:pt idx="44">
                  <c:v>222</c:v>
                </c:pt>
                <c:pt idx="45">
                  <c:v>222</c:v>
                </c:pt>
                <c:pt idx="46">
                  <c:v>224</c:v>
                </c:pt>
                <c:pt idx="47">
                  <c:v>226</c:v>
                </c:pt>
                <c:pt idx="48">
                  <c:v>231</c:v>
                </c:pt>
                <c:pt idx="49">
                  <c:v>234</c:v>
                </c:pt>
                <c:pt idx="50">
                  <c:v>237</c:v>
                </c:pt>
                <c:pt idx="51">
                  <c:v>238</c:v>
                </c:pt>
                <c:pt idx="52">
                  <c:v>240</c:v>
                </c:pt>
                <c:pt idx="53">
                  <c:v>242</c:v>
                </c:pt>
                <c:pt idx="54">
                  <c:v>245</c:v>
                </c:pt>
                <c:pt idx="55">
                  <c:v>249</c:v>
                </c:pt>
                <c:pt idx="56">
                  <c:v>252</c:v>
                </c:pt>
                <c:pt idx="57">
                  <c:v>256</c:v>
                </c:pt>
                <c:pt idx="58">
                  <c:v>257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263</c:v>
                </c:pt>
                <c:pt idx="63">
                  <c:v>263</c:v>
                </c:pt>
                <c:pt idx="64">
                  <c:v>265</c:v>
                </c:pt>
                <c:pt idx="65">
                  <c:v>272</c:v>
                </c:pt>
                <c:pt idx="66">
                  <c:v>274</c:v>
                </c:pt>
                <c:pt idx="67">
                  <c:v>274</c:v>
                </c:pt>
                <c:pt idx="68">
                  <c:v>274</c:v>
                </c:pt>
                <c:pt idx="69">
                  <c:v>274</c:v>
                </c:pt>
                <c:pt idx="70">
                  <c:v>274</c:v>
                </c:pt>
              </c:numCache>
            </c:numRef>
          </c:yVal>
        </c:ser>
        <c:axId val="106377600"/>
        <c:axId val="106375808"/>
      </c:scatterChart>
      <c:valAx>
        <c:axId val="10637350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i-FI"/>
          </a:p>
        </c:txPr>
        <c:crossAx val="106495360"/>
        <c:crosses val="autoZero"/>
        <c:crossBetween val="midCat"/>
      </c:valAx>
      <c:valAx>
        <c:axId val="10649536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i-FI"/>
          </a:p>
        </c:txPr>
        <c:crossAx val="106373504"/>
        <c:crosses val="autoZero"/>
        <c:crossBetween val="midCat"/>
      </c:valAx>
      <c:valAx>
        <c:axId val="106375808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lang="en-US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i-FI"/>
          </a:p>
        </c:txPr>
        <c:crossAx val="106377600"/>
        <c:crosses val="max"/>
        <c:crossBetween val="midCat"/>
      </c:valAx>
      <c:valAx>
        <c:axId val="106377600"/>
        <c:scaling>
          <c:orientation val="minMax"/>
        </c:scaling>
        <c:delete val="1"/>
        <c:axPos val="b"/>
        <c:numFmt formatCode="General" sourceLinked="1"/>
        <c:tickLblPos val="nextTo"/>
        <c:crossAx val="106375808"/>
        <c:crosses val="autoZero"/>
        <c:crossBetween val="midCat"/>
      </c:valAx>
      <c:spPr>
        <a:ln>
          <a:miter lim="800000"/>
        </a:ln>
      </c:spPr>
    </c:plotArea>
    <c:legend>
      <c:legendPos val="r"/>
      <c:layout>
        <c:manualLayout>
          <c:xMode val="edge"/>
          <c:yMode val="edge"/>
          <c:x val="0.85037944311440417"/>
          <c:y val="0.39065332500748851"/>
          <c:w val="0.1496205568855965"/>
          <c:h val="0.17500114226534078"/>
        </c:manualLayout>
      </c:layout>
      <c:txPr>
        <a:bodyPr/>
        <a:lstStyle/>
        <a:p>
          <a:pPr>
            <a:defRPr lang="en-US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fi-FI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i-FI"/>
  <c:chart>
    <c:plotArea>
      <c:layout>
        <c:manualLayout>
          <c:layoutTarget val="inner"/>
          <c:xMode val="edge"/>
          <c:yMode val="edge"/>
          <c:x val="0.11115942784938947"/>
          <c:y val="7.240885991765536E-2"/>
          <c:w val="0.632820791502689"/>
          <c:h val="0.75649380384511966"/>
        </c:manualLayout>
      </c:layout>
      <c:scatterChart>
        <c:scatterStyle val="lineMarker"/>
        <c:ser>
          <c:idx val="0"/>
          <c:order val="0"/>
          <c:tx>
            <c:v>Inconsistency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GIMME!$B$4:$B$24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GIMME!$D$4:$D$24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5.9053124999999998E-2</c:v>
                </c:pt>
                <c:pt idx="13">
                  <c:v>0.17562475999999999</c:v>
                </c:pt>
                <c:pt idx="14">
                  <c:v>0.29225408000000003</c:v>
                </c:pt>
                <c:pt idx="15">
                  <c:v>0.40888332999999999</c:v>
                </c:pt>
                <c:pt idx="16">
                  <c:v>0.53554013999999994</c:v>
                </c:pt>
                <c:pt idx="17">
                  <c:v>0.77546300000000001</c:v>
                </c:pt>
                <c:pt idx="18">
                  <c:v>1.0320351000000001</c:v>
                </c:pt>
                <c:pt idx="19">
                  <c:v>1.2974912000000001</c:v>
                </c:pt>
                <c:pt idx="20">
                  <c:v>1.5719116</c:v>
                </c:pt>
              </c:numCache>
            </c:numRef>
          </c:yVal>
        </c:ser>
        <c:axId val="106471808"/>
        <c:axId val="106473728"/>
      </c:scatterChart>
      <c:scatterChart>
        <c:scatterStyle val="lineMarker"/>
        <c:ser>
          <c:idx val="1"/>
          <c:order val="1"/>
          <c:tx>
            <c:strRef>
              <c:f>GIMME!$M$3</c:f>
              <c:strCache>
                <c:ptCount val="1"/>
                <c:pt idx="0">
                  <c:v>flux ≠ 0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GIMME!$B$4:$B$24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GIMME!$M$4:$M$24</c:f>
              <c:numCache>
                <c:formatCode>General</c:formatCode>
                <c:ptCount val="21"/>
                <c:pt idx="0">
                  <c:v>279</c:v>
                </c:pt>
                <c:pt idx="1">
                  <c:v>279</c:v>
                </c:pt>
                <c:pt idx="2">
                  <c:v>279</c:v>
                </c:pt>
                <c:pt idx="3">
                  <c:v>279</c:v>
                </c:pt>
                <c:pt idx="4">
                  <c:v>279</c:v>
                </c:pt>
                <c:pt idx="5">
                  <c:v>279</c:v>
                </c:pt>
                <c:pt idx="6">
                  <c:v>279</c:v>
                </c:pt>
                <c:pt idx="7">
                  <c:v>279</c:v>
                </c:pt>
                <c:pt idx="8">
                  <c:v>279</c:v>
                </c:pt>
                <c:pt idx="9">
                  <c:v>279</c:v>
                </c:pt>
                <c:pt idx="10">
                  <c:v>279</c:v>
                </c:pt>
                <c:pt idx="11">
                  <c:v>289</c:v>
                </c:pt>
                <c:pt idx="12">
                  <c:v>271</c:v>
                </c:pt>
                <c:pt idx="13">
                  <c:v>276</c:v>
                </c:pt>
                <c:pt idx="14">
                  <c:v>276</c:v>
                </c:pt>
                <c:pt idx="15">
                  <c:v>270</c:v>
                </c:pt>
                <c:pt idx="16">
                  <c:v>266</c:v>
                </c:pt>
                <c:pt idx="17">
                  <c:v>261</c:v>
                </c:pt>
                <c:pt idx="18">
                  <c:v>260</c:v>
                </c:pt>
                <c:pt idx="19">
                  <c:v>261</c:v>
                </c:pt>
                <c:pt idx="20">
                  <c:v>259</c:v>
                </c:pt>
              </c:numCache>
            </c:numRef>
          </c:yVal>
        </c:ser>
        <c:ser>
          <c:idx val="2"/>
          <c:order val="2"/>
          <c:tx>
            <c:strRef>
              <c:f>GIMME!$O$3</c:f>
              <c:strCache>
                <c:ptCount val="1"/>
                <c:pt idx="0">
                  <c:v>flux = 0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GIMME!$B$4:$B$24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GIMME!$O$4:$O$24</c:f>
              <c:numCache>
                <c:formatCode>General</c:formatCode>
                <c:ptCount val="21"/>
                <c:pt idx="0">
                  <c:v>379</c:v>
                </c:pt>
                <c:pt idx="1">
                  <c:v>379</c:v>
                </c:pt>
                <c:pt idx="2">
                  <c:v>378</c:v>
                </c:pt>
                <c:pt idx="3">
                  <c:v>378</c:v>
                </c:pt>
                <c:pt idx="4">
                  <c:v>378</c:v>
                </c:pt>
                <c:pt idx="5">
                  <c:v>378</c:v>
                </c:pt>
                <c:pt idx="6">
                  <c:v>378</c:v>
                </c:pt>
                <c:pt idx="7">
                  <c:v>376</c:v>
                </c:pt>
                <c:pt idx="8">
                  <c:v>376</c:v>
                </c:pt>
                <c:pt idx="9">
                  <c:v>374</c:v>
                </c:pt>
                <c:pt idx="10">
                  <c:v>371</c:v>
                </c:pt>
                <c:pt idx="11">
                  <c:v>359</c:v>
                </c:pt>
                <c:pt idx="12">
                  <c:v>364</c:v>
                </c:pt>
                <c:pt idx="13">
                  <c:v>354</c:v>
                </c:pt>
                <c:pt idx="14">
                  <c:v>353</c:v>
                </c:pt>
                <c:pt idx="15">
                  <c:v>354</c:v>
                </c:pt>
                <c:pt idx="16">
                  <c:v>350</c:v>
                </c:pt>
                <c:pt idx="17">
                  <c:v>346</c:v>
                </c:pt>
                <c:pt idx="18">
                  <c:v>333</c:v>
                </c:pt>
                <c:pt idx="19">
                  <c:v>329</c:v>
                </c:pt>
                <c:pt idx="20">
                  <c:v>321</c:v>
                </c:pt>
              </c:numCache>
            </c:numRef>
          </c:yVal>
        </c:ser>
        <c:axId val="106477056"/>
        <c:axId val="106475520"/>
      </c:scatterChart>
      <c:valAx>
        <c:axId val="10647180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i-FI"/>
          </a:p>
        </c:txPr>
        <c:crossAx val="106473728"/>
        <c:crosses val="autoZero"/>
        <c:crossBetween val="midCat"/>
      </c:valAx>
      <c:valAx>
        <c:axId val="1064737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i-FI"/>
          </a:p>
        </c:txPr>
        <c:crossAx val="106471808"/>
        <c:crosses val="autoZero"/>
        <c:crossBetween val="midCat"/>
      </c:valAx>
      <c:valAx>
        <c:axId val="106475520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lang="en-US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i-FI"/>
          </a:p>
        </c:txPr>
        <c:crossAx val="106477056"/>
        <c:crosses val="max"/>
        <c:crossBetween val="midCat"/>
      </c:valAx>
      <c:valAx>
        <c:axId val="106477056"/>
        <c:scaling>
          <c:orientation val="minMax"/>
        </c:scaling>
        <c:delete val="1"/>
        <c:axPos val="b"/>
        <c:numFmt formatCode="General" sourceLinked="1"/>
        <c:tickLblPos val="nextTo"/>
        <c:crossAx val="106475520"/>
        <c:crosses val="autoZero"/>
        <c:crossBetween val="midCat"/>
      </c:valAx>
      <c:spPr>
        <a:ln>
          <a:miter lim="800000"/>
        </a:ln>
      </c:spPr>
    </c:plotArea>
    <c:legend>
      <c:legendPos val="r"/>
      <c:layout>
        <c:manualLayout>
          <c:xMode val="edge"/>
          <c:yMode val="edge"/>
          <c:x val="0.84361983089259973"/>
          <c:y val="0.39065332500748851"/>
          <c:w val="0.15638016910740143"/>
          <c:h val="0.21119927707295774"/>
        </c:manualLayout>
      </c:layout>
      <c:txPr>
        <a:bodyPr/>
        <a:lstStyle/>
        <a:p>
          <a:pPr>
            <a:defRPr lang="en-US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fi-FI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i-FI"/>
  <c:chart>
    <c:plotArea>
      <c:layout>
        <c:manualLayout>
          <c:layoutTarget val="inner"/>
          <c:xMode val="edge"/>
          <c:yMode val="edge"/>
          <c:x val="0.18299975089475731"/>
          <c:y val="0.16512410700318075"/>
          <c:w val="0.60887397097431573"/>
          <c:h val="0.61079835219273149"/>
        </c:manualLayout>
      </c:layout>
      <c:scatterChart>
        <c:scatterStyle val="lineMarker"/>
        <c:ser>
          <c:idx val="0"/>
          <c:order val="0"/>
          <c:tx>
            <c:strRef>
              <c:f>GIMME!$S$3</c:f>
              <c:strCache>
                <c:ptCount val="1"/>
                <c:pt idx="0">
                  <c:v>MURs 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GIMME!$D$4:$D$372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5.9053124999999998E-2</c:v>
                </c:pt>
                <c:pt idx="13">
                  <c:v>0.17562475999999999</c:v>
                </c:pt>
                <c:pt idx="14">
                  <c:v>0.29225408000000003</c:v>
                </c:pt>
                <c:pt idx="15">
                  <c:v>0.40888332999999999</c:v>
                </c:pt>
                <c:pt idx="16">
                  <c:v>0.53554013999999994</c:v>
                </c:pt>
                <c:pt idx="17">
                  <c:v>0.77546300000000001</c:v>
                </c:pt>
                <c:pt idx="18">
                  <c:v>1.0320351000000001</c:v>
                </c:pt>
                <c:pt idx="19">
                  <c:v>1.2974912000000001</c:v>
                </c:pt>
                <c:pt idx="20">
                  <c:v>1.5719116</c:v>
                </c:pt>
                <c:pt idx="21">
                  <c:v>1.8665474999999998</c:v>
                </c:pt>
                <c:pt idx="22">
                  <c:v>2.1946398</c:v>
                </c:pt>
                <c:pt idx="23">
                  <c:v>2.5296970000000001</c:v>
                </c:pt>
                <c:pt idx="24">
                  <c:v>2.9033156</c:v>
                </c:pt>
                <c:pt idx="25">
                  <c:v>3.3002637000000004</c:v>
                </c:pt>
                <c:pt idx="26">
                  <c:v>3.7560203000000003</c:v>
                </c:pt>
                <c:pt idx="27">
                  <c:v>4.3247919999999995</c:v>
                </c:pt>
                <c:pt idx="28">
                  <c:v>4.8831008000000002</c:v>
                </c:pt>
                <c:pt idx="29">
                  <c:v>5.5011254000000003</c:v>
                </c:pt>
                <c:pt idx="30">
                  <c:v>6.2299065999999996</c:v>
                </c:pt>
                <c:pt idx="31">
                  <c:v>7.0230929999999994</c:v>
                </c:pt>
                <c:pt idx="32">
                  <c:v>7.8186520000000002</c:v>
                </c:pt>
                <c:pt idx="33">
                  <c:v>8.6354609999999994</c:v>
                </c:pt>
                <c:pt idx="34">
                  <c:v>9.5466940000000005</c:v>
                </c:pt>
                <c:pt idx="35">
                  <c:v>9.0483190000000011</c:v>
                </c:pt>
                <c:pt idx="36">
                  <c:v>9.7737460000000009</c:v>
                </c:pt>
                <c:pt idx="37">
                  <c:v>10.534725</c:v>
                </c:pt>
                <c:pt idx="38">
                  <c:v>11.321410999999999</c:v>
                </c:pt>
                <c:pt idx="39">
                  <c:v>12.119612500000001</c:v>
                </c:pt>
                <c:pt idx="40">
                  <c:v>13.003971</c:v>
                </c:pt>
                <c:pt idx="41">
                  <c:v>13.971714000000002</c:v>
                </c:pt>
                <c:pt idx="42">
                  <c:v>15.060610999999998</c:v>
                </c:pt>
                <c:pt idx="43">
                  <c:v>16.236799999999999</c:v>
                </c:pt>
                <c:pt idx="44">
                  <c:v>17.536583</c:v>
                </c:pt>
                <c:pt idx="45">
                  <c:v>18.919142000000001</c:v>
                </c:pt>
                <c:pt idx="46">
                  <c:v>20.337254999999999</c:v>
                </c:pt>
                <c:pt idx="47">
                  <c:v>21.762426999999999</c:v>
                </c:pt>
                <c:pt idx="48">
                  <c:v>23.226198</c:v>
                </c:pt>
                <c:pt idx="49">
                  <c:v>24.931751999999999</c:v>
                </c:pt>
                <c:pt idx="50">
                  <c:v>27.061005999999999</c:v>
                </c:pt>
                <c:pt idx="51">
                  <c:v>29.190259999999999</c:v>
                </c:pt>
                <c:pt idx="52">
                  <c:v>31.319593999999999</c:v>
                </c:pt>
                <c:pt idx="53">
                  <c:v>33.459062000000003</c:v>
                </c:pt>
                <c:pt idx="54">
                  <c:v>35.606271999999997</c:v>
                </c:pt>
                <c:pt idx="55">
                  <c:v>37.753838000000002</c:v>
                </c:pt>
                <c:pt idx="56">
                  <c:v>39.901578000000001</c:v>
                </c:pt>
                <c:pt idx="57">
                  <c:v>42.049496999999995</c:v>
                </c:pt>
                <c:pt idx="58">
                  <c:v>44.197421999999996</c:v>
                </c:pt>
                <c:pt idx="59">
                  <c:v>46.345365999999999</c:v>
                </c:pt>
                <c:pt idx="60">
                  <c:v>48.493299999999998</c:v>
                </c:pt>
                <c:pt idx="61">
                  <c:v>50.641212000000003</c:v>
                </c:pt>
                <c:pt idx="62">
                  <c:v>52.789140000000003</c:v>
                </c:pt>
                <c:pt idx="63">
                  <c:v>54.939143999999992</c:v>
                </c:pt>
                <c:pt idx="64">
                  <c:v>57.094709999999999</c:v>
                </c:pt>
                <c:pt idx="65">
                  <c:v>59.309519999999992</c:v>
                </c:pt>
                <c:pt idx="66">
                  <c:v>60.763156000000002</c:v>
                </c:pt>
                <c:pt idx="67">
                  <c:v>62.968600000000002</c:v>
                </c:pt>
                <c:pt idx="68">
                  <c:v>65.174040000000005</c:v>
                </c:pt>
                <c:pt idx="69">
                  <c:v>67.379459999999995</c:v>
                </c:pt>
                <c:pt idx="70">
                  <c:v>69.680956000000009</c:v>
                </c:pt>
                <c:pt idx="71">
                  <c:v>72.084919999999997</c:v>
                </c:pt>
                <c:pt idx="72">
                  <c:v>74.560109999999995</c:v>
                </c:pt>
                <c:pt idx="73">
                  <c:v>77.10063000000001</c:v>
                </c:pt>
                <c:pt idx="74">
                  <c:v>79.634860000000003</c:v>
                </c:pt>
                <c:pt idx="75">
                  <c:v>82.169200000000004</c:v>
                </c:pt>
                <c:pt idx="76">
                  <c:v>84.703680000000006</c:v>
                </c:pt>
                <c:pt idx="77">
                  <c:v>87.238330000000005</c:v>
                </c:pt>
                <c:pt idx="78">
                  <c:v>89.773009999999999</c:v>
                </c:pt>
                <c:pt idx="79">
                  <c:v>92.307749999999999</c:v>
                </c:pt>
                <c:pt idx="80">
                  <c:v>94.842430000000007</c:v>
                </c:pt>
                <c:pt idx="81">
                  <c:v>97.377125000000007</c:v>
                </c:pt>
                <c:pt idx="82">
                  <c:v>99.912509999999997</c:v>
                </c:pt>
                <c:pt idx="83">
                  <c:v>102.44801</c:v>
                </c:pt>
                <c:pt idx="84">
                  <c:v>104.98354999999999</c:v>
                </c:pt>
                <c:pt idx="85">
                  <c:v>107.51906000000001</c:v>
                </c:pt>
                <c:pt idx="86">
                  <c:v>110.05459999999999</c:v>
                </c:pt>
                <c:pt idx="87">
                  <c:v>112.59011000000001</c:v>
                </c:pt>
                <c:pt idx="88">
                  <c:v>115.12595</c:v>
                </c:pt>
                <c:pt idx="89">
                  <c:v>117.66252</c:v>
                </c:pt>
                <c:pt idx="90">
                  <c:v>120.19901999999999</c:v>
                </c:pt>
                <c:pt idx="91">
                  <c:v>122.73556000000001</c:v>
                </c:pt>
                <c:pt idx="92">
                  <c:v>125.27206000000001</c:v>
                </c:pt>
                <c:pt idx="93">
                  <c:v>127.80852</c:v>
                </c:pt>
                <c:pt idx="94">
                  <c:v>130.34512000000001</c:v>
                </c:pt>
                <c:pt idx="95">
                  <c:v>132.88158999999999</c:v>
                </c:pt>
                <c:pt idx="96">
                  <c:v>135.41815</c:v>
                </c:pt>
                <c:pt idx="97">
                  <c:v>137.95471000000001</c:v>
                </c:pt>
                <c:pt idx="98">
                  <c:v>140.49161999999998</c:v>
                </c:pt>
                <c:pt idx="99">
                  <c:v>143.02850000000001</c:v>
                </c:pt>
                <c:pt idx="100">
                  <c:v>155.21128000000002</c:v>
                </c:pt>
                <c:pt idx="101">
                  <c:v>157.87798999999998</c:v>
                </c:pt>
                <c:pt idx="102">
                  <c:v>160.54921999999999</c:v>
                </c:pt>
                <c:pt idx="103">
                  <c:v>163.27760000000001</c:v>
                </c:pt>
                <c:pt idx="104">
                  <c:v>166.15608</c:v>
                </c:pt>
                <c:pt idx="105">
                  <c:v>169.03441000000001</c:v>
                </c:pt>
                <c:pt idx="106">
                  <c:v>171.91272000000001</c:v>
                </c:pt>
                <c:pt idx="107">
                  <c:v>174.79112000000001</c:v>
                </c:pt>
                <c:pt idx="108">
                  <c:v>177.66947999999999</c:v>
                </c:pt>
                <c:pt idx="109">
                  <c:v>180.54785000000001</c:v>
                </c:pt>
                <c:pt idx="110">
                  <c:v>174.26602</c:v>
                </c:pt>
                <c:pt idx="111">
                  <c:v>177.03578000000002</c:v>
                </c:pt>
                <c:pt idx="112">
                  <c:v>179.80548999999999</c:v>
                </c:pt>
                <c:pt idx="113">
                  <c:v>182.58566000000002</c:v>
                </c:pt>
                <c:pt idx="114">
                  <c:v>185.38869</c:v>
                </c:pt>
                <c:pt idx="115">
                  <c:v>188.19177999999999</c:v>
                </c:pt>
                <c:pt idx="116">
                  <c:v>190.99481</c:v>
                </c:pt>
                <c:pt idx="117">
                  <c:v>193.79785000000001</c:v>
                </c:pt>
                <c:pt idx="118">
                  <c:v>196.60135</c:v>
                </c:pt>
                <c:pt idx="119">
                  <c:v>199.40511999999998</c:v>
                </c:pt>
                <c:pt idx="120">
                  <c:v>202.45176000000001</c:v>
                </c:pt>
                <c:pt idx="121">
                  <c:v>205.51403999999999</c:v>
                </c:pt>
                <c:pt idx="122">
                  <c:v>208.62088</c:v>
                </c:pt>
                <c:pt idx="123">
                  <c:v>211.76849999999999</c:v>
                </c:pt>
                <c:pt idx="124">
                  <c:v>214.9376</c:v>
                </c:pt>
                <c:pt idx="125">
                  <c:v>218.11105000000001</c:v>
                </c:pt>
                <c:pt idx="126">
                  <c:v>221.28552000000002</c:v>
                </c:pt>
                <c:pt idx="127">
                  <c:v>224.46012000000002</c:v>
                </c:pt>
                <c:pt idx="128">
                  <c:v>227.63489999999999</c:v>
                </c:pt>
                <c:pt idx="129">
                  <c:v>230.80940000000001</c:v>
                </c:pt>
                <c:pt idx="130">
                  <c:v>233.98402000000002</c:v>
                </c:pt>
                <c:pt idx="131">
                  <c:v>237.15885</c:v>
                </c:pt>
                <c:pt idx="132">
                  <c:v>240.33892000000003</c:v>
                </c:pt>
                <c:pt idx="133">
                  <c:v>243.52119999999999</c:v>
                </c:pt>
                <c:pt idx="134">
                  <c:v>246.70474999999999</c:v>
                </c:pt>
                <c:pt idx="135">
                  <c:v>249.9496</c:v>
                </c:pt>
                <c:pt idx="136">
                  <c:v>253.23269999999999</c:v>
                </c:pt>
                <c:pt idx="137">
                  <c:v>256.51555000000002</c:v>
                </c:pt>
                <c:pt idx="138">
                  <c:v>259.80027999999999</c:v>
                </c:pt>
                <c:pt idx="139">
                  <c:v>263.17959999999999</c:v>
                </c:pt>
                <c:pt idx="140">
                  <c:v>266.59482000000003</c:v>
                </c:pt>
                <c:pt idx="141">
                  <c:v>270.01990000000001</c:v>
                </c:pt>
                <c:pt idx="142">
                  <c:v>273.44457999999997</c:v>
                </c:pt>
                <c:pt idx="143">
                  <c:v>276.86944999999997</c:v>
                </c:pt>
                <c:pt idx="144">
                  <c:v>280.29462000000001</c:v>
                </c:pt>
                <c:pt idx="145">
                  <c:v>283.71949999999998</c:v>
                </c:pt>
                <c:pt idx="146">
                  <c:v>287.14429999999999</c:v>
                </c:pt>
                <c:pt idx="147">
                  <c:v>290.57052000000004</c:v>
                </c:pt>
                <c:pt idx="148">
                  <c:v>293.99925000000002</c:v>
                </c:pt>
                <c:pt idx="149">
                  <c:v>297.42797999999999</c:v>
                </c:pt>
                <c:pt idx="150">
                  <c:v>300.85655000000003</c:v>
                </c:pt>
                <c:pt idx="151">
                  <c:v>304.28517999999997</c:v>
                </c:pt>
                <c:pt idx="152">
                  <c:v>307.71402</c:v>
                </c:pt>
                <c:pt idx="153">
                  <c:v>311.14260000000002</c:v>
                </c:pt>
                <c:pt idx="154">
                  <c:v>314.66505000000001</c:v>
                </c:pt>
                <c:pt idx="155">
                  <c:v>318.21100000000001</c:v>
                </c:pt>
                <c:pt idx="156">
                  <c:v>321.75715000000002</c:v>
                </c:pt>
                <c:pt idx="157">
                  <c:v>325.31332000000003</c:v>
                </c:pt>
                <c:pt idx="158">
                  <c:v>328.95942000000002</c:v>
                </c:pt>
                <c:pt idx="159">
                  <c:v>332.70332000000002</c:v>
                </c:pt>
                <c:pt idx="160">
                  <c:v>336.4579</c:v>
                </c:pt>
                <c:pt idx="161">
                  <c:v>340.21217999999999</c:v>
                </c:pt>
                <c:pt idx="162">
                  <c:v>343.9667</c:v>
                </c:pt>
                <c:pt idx="163">
                  <c:v>347.72112000000004</c:v>
                </c:pt>
                <c:pt idx="164">
                  <c:v>351.47561999999999</c:v>
                </c:pt>
                <c:pt idx="165">
                  <c:v>355.23007999999999</c:v>
                </c:pt>
                <c:pt idx="166">
                  <c:v>358.98432000000003</c:v>
                </c:pt>
                <c:pt idx="167">
                  <c:v>362.73882000000003</c:v>
                </c:pt>
                <c:pt idx="168">
                  <c:v>366.49329999999998</c:v>
                </c:pt>
                <c:pt idx="169">
                  <c:v>370.24785000000003</c:v>
                </c:pt>
                <c:pt idx="170">
                  <c:v>374.00229999999999</c:v>
                </c:pt>
                <c:pt idx="171">
                  <c:v>377.75682</c:v>
                </c:pt>
                <c:pt idx="172">
                  <c:v>381.51114999999999</c:v>
                </c:pt>
                <c:pt idx="173">
                  <c:v>385.26575000000003</c:v>
                </c:pt>
                <c:pt idx="174">
                  <c:v>389.02015</c:v>
                </c:pt>
                <c:pt idx="175">
                  <c:v>392.77467999999999</c:v>
                </c:pt>
                <c:pt idx="176">
                  <c:v>396.52904999999998</c:v>
                </c:pt>
                <c:pt idx="177">
                  <c:v>400.28352000000001</c:v>
                </c:pt>
                <c:pt idx="178">
                  <c:v>404.03800000000001</c:v>
                </c:pt>
                <c:pt idx="179">
                  <c:v>407.79257999999999</c:v>
                </c:pt>
                <c:pt idx="180">
                  <c:v>411.54689999999999</c:v>
                </c:pt>
                <c:pt idx="181">
                  <c:v>415.30135000000001</c:v>
                </c:pt>
                <c:pt idx="182">
                  <c:v>419.05579999999998</c:v>
                </c:pt>
                <c:pt idx="183">
                  <c:v>422.81025</c:v>
                </c:pt>
                <c:pt idx="184">
                  <c:v>426.56475</c:v>
                </c:pt>
                <c:pt idx="185">
                  <c:v>430.43095</c:v>
                </c:pt>
                <c:pt idx="186">
                  <c:v>434.38459999999998</c:v>
                </c:pt>
                <c:pt idx="187">
                  <c:v>438.33850000000001</c:v>
                </c:pt>
                <c:pt idx="188">
                  <c:v>442.29205000000002</c:v>
                </c:pt>
                <c:pt idx="189">
                  <c:v>446.24585000000002</c:v>
                </c:pt>
                <c:pt idx="190">
                  <c:v>450.1995</c:v>
                </c:pt>
                <c:pt idx="191">
                  <c:v>454.1533</c:v>
                </c:pt>
                <c:pt idx="192">
                  <c:v>458.10714999999999</c:v>
                </c:pt>
                <c:pt idx="193">
                  <c:v>462.06079999999997</c:v>
                </c:pt>
                <c:pt idx="194">
                  <c:v>466.01440000000002</c:v>
                </c:pt>
                <c:pt idx="195">
                  <c:v>469.96845000000002</c:v>
                </c:pt>
                <c:pt idx="196">
                  <c:v>473.9221</c:v>
                </c:pt>
                <c:pt idx="197">
                  <c:v>477.87599999999998</c:v>
                </c:pt>
                <c:pt idx="198">
                  <c:v>481.8297</c:v>
                </c:pt>
                <c:pt idx="199">
                  <c:v>485.78334999999998</c:v>
                </c:pt>
                <c:pt idx="200">
                  <c:v>489.73714999999999</c:v>
                </c:pt>
                <c:pt idx="201">
                  <c:v>493.69094999999999</c:v>
                </c:pt>
                <c:pt idx="202">
                  <c:v>497.64454999999998</c:v>
                </c:pt>
                <c:pt idx="203">
                  <c:v>501.60210000000001</c:v>
                </c:pt>
                <c:pt idx="204">
                  <c:v>505.58674999999999</c:v>
                </c:pt>
                <c:pt idx="205">
                  <c:v>509.57094999999998</c:v>
                </c:pt>
                <c:pt idx="206">
                  <c:v>513.55529999999999</c:v>
                </c:pt>
                <c:pt idx="207">
                  <c:v>517.53985</c:v>
                </c:pt>
                <c:pt idx="208">
                  <c:v>521.52404999999999</c:v>
                </c:pt>
                <c:pt idx="209">
                  <c:v>525.50855000000001</c:v>
                </c:pt>
                <c:pt idx="210">
                  <c:v>529.49279999999999</c:v>
                </c:pt>
                <c:pt idx="211">
                  <c:v>533.47715000000005</c:v>
                </c:pt>
                <c:pt idx="212">
                  <c:v>537.46145000000001</c:v>
                </c:pt>
                <c:pt idx="213">
                  <c:v>541.44584999999995</c:v>
                </c:pt>
                <c:pt idx="214">
                  <c:v>545.41305</c:v>
                </c:pt>
                <c:pt idx="215">
                  <c:v>549.39700000000005</c:v>
                </c:pt>
                <c:pt idx="216">
                  <c:v>553.38075000000003</c:v>
                </c:pt>
                <c:pt idx="217">
                  <c:v>557.36509999999998</c:v>
                </c:pt>
                <c:pt idx="218">
                  <c:v>561.34894999999995</c:v>
                </c:pt>
                <c:pt idx="219">
                  <c:v>565.33275000000003</c:v>
                </c:pt>
                <c:pt idx="220">
                  <c:v>569.31664999999998</c:v>
                </c:pt>
                <c:pt idx="221">
                  <c:v>573.30070000000001</c:v>
                </c:pt>
                <c:pt idx="222">
                  <c:v>577.28449999999998</c:v>
                </c:pt>
                <c:pt idx="223">
                  <c:v>581.26859999999999</c:v>
                </c:pt>
                <c:pt idx="224">
                  <c:v>585.25229999999999</c:v>
                </c:pt>
                <c:pt idx="225">
                  <c:v>589.23620000000005</c:v>
                </c:pt>
                <c:pt idx="226">
                  <c:v>593.22019999999998</c:v>
                </c:pt>
                <c:pt idx="227">
                  <c:v>597.27724999999998</c:v>
                </c:pt>
                <c:pt idx="228">
                  <c:v>601.36045000000001</c:v>
                </c:pt>
                <c:pt idx="229">
                  <c:v>605.44330000000002</c:v>
                </c:pt>
                <c:pt idx="230">
                  <c:v>609.52650000000006</c:v>
                </c:pt>
                <c:pt idx="231">
                  <c:v>613.60934999999995</c:v>
                </c:pt>
                <c:pt idx="232">
                  <c:v>617.69245000000001</c:v>
                </c:pt>
                <c:pt idx="233">
                  <c:v>621.77549999999997</c:v>
                </c:pt>
                <c:pt idx="234">
                  <c:v>625.85874999999999</c:v>
                </c:pt>
                <c:pt idx="235">
                  <c:v>629.94150000000002</c:v>
                </c:pt>
                <c:pt idx="236">
                  <c:v>634.02475000000004</c:v>
                </c:pt>
                <c:pt idx="237">
                  <c:v>638.10765000000004</c:v>
                </c:pt>
                <c:pt idx="238">
                  <c:v>642.19074999999998</c:v>
                </c:pt>
                <c:pt idx="239">
                  <c:v>646.27374999999995</c:v>
                </c:pt>
                <c:pt idx="240">
                  <c:v>650.35694999999998</c:v>
                </c:pt>
                <c:pt idx="241">
                  <c:v>654.43989999999997</c:v>
                </c:pt>
                <c:pt idx="242">
                  <c:v>658.52314999999999</c:v>
                </c:pt>
                <c:pt idx="243">
                  <c:v>662.60609999999997</c:v>
                </c:pt>
                <c:pt idx="244">
                  <c:v>666.6893</c:v>
                </c:pt>
                <c:pt idx="245">
                  <c:v>670.77215000000001</c:v>
                </c:pt>
                <c:pt idx="246">
                  <c:v>674.85514999999998</c:v>
                </c:pt>
                <c:pt idx="247">
                  <c:v>678.93814999999995</c:v>
                </c:pt>
                <c:pt idx="248">
                  <c:v>683.02139999999997</c:v>
                </c:pt>
                <c:pt idx="249">
                  <c:v>703.68499999999995</c:v>
                </c:pt>
                <c:pt idx="250">
                  <c:v>707.76765</c:v>
                </c:pt>
                <c:pt idx="251">
                  <c:v>711.851</c:v>
                </c:pt>
                <c:pt idx="252">
                  <c:v>715.93404999999996</c:v>
                </c:pt>
                <c:pt idx="253">
                  <c:v>720.01705000000004</c:v>
                </c:pt>
                <c:pt idx="254">
                  <c:v>724.10005000000001</c:v>
                </c:pt>
                <c:pt idx="255">
                  <c:v>728.18285000000003</c:v>
                </c:pt>
                <c:pt idx="256">
                  <c:v>732.26610000000005</c:v>
                </c:pt>
                <c:pt idx="257">
                  <c:v>736.34924999999998</c:v>
                </c:pt>
                <c:pt idx="258">
                  <c:v>740.43219999999997</c:v>
                </c:pt>
                <c:pt idx="259">
                  <c:v>744.51520000000005</c:v>
                </c:pt>
                <c:pt idx="260">
                  <c:v>748.59855000000005</c:v>
                </c:pt>
                <c:pt idx="261">
                  <c:v>752.68115</c:v>
                </c:pt>
                <c:pt idx="262">
                  <c:v>756.76464999999996</c:v>
                </c:pt>
                <c:pt idx="263">
                  <c:v>760.84744999999998</c:v>
                </c:pt>
                <c:pt idx="264">
                  <c:v>764.93044999999995</c:v>
                </c:pt>
                <c:pt idx="265">
                  <c:v>769.01364999999998</c:v>
                </c:pt>
                <c:pt idx="266">
                  <c:v>773.09664999999995</c:v>
                </c:pt>
                <c:pt idx="267">
                  <c:v>777.17970000000003</c:v>
                </c:pt>
                <c:pt idx="268">
                  <c:v>781.26284999999996</c:v>
                </c:pt>
                <c:pt idx="269">
                  <c:v>785.34569999999997</c:v>
                </c:pt>
                <c:pt idx="270">
                  <c:v>789.42870000000005</c:v>
                </c:pt>
                <c:pt idx="271">
                  <c:v>793.51170000000002</c:v>
                </c:pt>
                <c:pt idx="272">
                  <c:v>797.59479999999996</c:v>
                </c:pt>
                <c:pt idx="273">
                  <c:v>801.67804999999998</c:v>
                </c:pt>
                <c:pt idx="274">
                  <c:v>805.76099999999997</c:v>
                </c:pt>
                <c:pt idx="275">
                  <c:v>809.84979999999996</c:v>
                </c:pt>
                <c:pt idx="276">
                  <c:v>813.94524999999999</c:v>
                </c:pt>
                <c:pt idx="277">
                  <c:v>818.04015000000004</c:v>
                </c:pt>
                <c:pt idx="278">
                  <c:v>822.13570000000004</c:v>
                </c:pt>
                <c:pt idx="279">
                  <c:v>826.23099999999999</c:v>
                </c:pt>
                <c:pt idx="280">
                  <c:v>830.32624999999996</c:v>
                </c:pt>
                <c:pt idx="281">
                  <c:v>834.42150000000004</c:v>
                </c:pt>
                <c:pt idx="282">
                  <c:v>838.51644999999996</c:v>
                </c:pt>
                <c:pt idx="283">
                  <c:v>842.61180000000002</c:v>
                </c:pt>
                <c:pt idx="284">
                  <c:v>846.70759999999996</c:v>
                </c:pt>
                <c:pt idx="285">
                  <c:v>850.80269999999996</c:v>
                </c:pt>
                <c:pt idx="286">
                  <c:v>854.89779999999996</c:v>
                </c:pt>
                <c:pt idx="287">
                  <c:v>858.99310000000003</c:v>
                </c:pt>
                <c:pt idx="288">
                  <c:v>863.0883</c:v>
                </c:pt>
                <c:pt idx="289">
                  <c:v>867.18370000000004</c:v>
                </c:pt>
                <c:pt idx="290">
                  <c:v>871.27930000000003</c:v>
                </c:pt>
                <c:pt idx="291">
                  <c:v>875.3741</c:v>
                </c:pt>
                <c:pt idx="292">
                  <c:v>879.46950000000004</c:v>
                </c:pt>
                <c:pt idx="293">
                  <c:v>883.56479999999999</c:v>
                </c:pt>
                <c:pt idx="294">
                  <c:v>887.65980000000002</c:v>
                </c:pt>
                <c:pt idx="295">
                  <c:v>891.75540000000001</c:v>
                </c:pt>
                <c:pt idx="296">
                  <c:v>895.88630000000001</c:v>
                </c:pt>
                <c:pt idx="297">
                  <c:v>900.02919999999995</c:v>
                </c:pt>
                <c:pt idx="298">
                  <c:v>904.1721</c:v>
                </c:pt>
                <c:pt idx="299">
                  <c:v>908.31489999999997</c:v>
                </c:pt>
                <c:pt idx="300">
                  <c:v>912.45799999999997</c:v>
                </c:pt>
                <c:pt idx="301">
                  <c:v>916.601</c:v>
                </c:pt>
                <c:pt idx="302">
                  <c:v>920.74369999999999</c:v>
                </c:pt>
                <c:pt idx="303">
                  <c:v>924.88670000000002</c:v>
                </c:pt>
                <c:pt idx="304">
                  <c:v>929.03060000000005</c:v>
                </c:pt>
                <c:pt idx="305">
                  <c:v>933.17669999999998</c:v>
                </c:pt>
                <c:pt idx="306">
                  <c:v>937.32280000000003</c:v>
                </c:pt>
                <c:pt idx="307">
                  <c:v>941.46849999999995</c:v>
                </c:pt>
                <c:pt idx="308">
                  <c:v>945.61469999999997</c:v>
                </c:pt>
                <c:pt idx="309">
                  <c:v>949.76059999999995</c:v>
                </c:pt>
                <c:pt idx="310">
                  <c:v>953.9067</c:v>
                </c:pt>
                <c:pt idx="311">
                  <c:v>958.05359999999996</c:v>
                </c:pt>
                <c:pt idx="312">
                  <c:v>962.19870000000003</c:v>
                </c:pt>
                <c:pt idx="313">
                  <c:v>966.34529999999995</c:v>
                </c:pt>
                <c:pt idx="314">
                  <c:v>970.49090000000001</c:v>
                </c:pt>
                <c:pt idx="315">
                  <c:v>974.63779999999997</c:v>
                </c:pt>
                <c:pt idx="316">
                  <c:v>978.7835</c:v>
                </c:pt>
                <c:pt idx="317">
                  <c:v>982.93</c:v>
                </c:pt>
                <c:pt idx="318">
                  <c:v>987.07650000000001</c:v>
                </c:pt>
                <c:pt idx="319">
                  <c:v>991.22190000000001</c:v>
                </c:pt>
                <c:pt idx="320">
                  <c:v>995.36860000000001</c:v>
                </c:pt>
                <c:pt idx="321">
                  <c:v>999.51400000000001</c:v>
                </c:pt>
                <c:pt idx="322">
                  <c:v>1003.6605</c:v>
                </c:pt>
                <c:pt idx="323">
                  <c:v>1007.8066</c:v>
                </c:pt>
                <c:pt idx="324">
                  <c:v>1011.9528</c:v>
                </c:pt>
                <c:pt idx="325">
                  <c:v>1016.0988</c:v>
                </c:pt>
                <c:pt idx="326">
                  <c:v>1020.245</c:v>
                </c:pt>
                <c:pt idx="327">
                  <c:v>1024.3911000000001</c:v>
                </c:pt>
                <c:pt idx="328">
                  <c:v>1028.5369000000001</c:v>
                </c:pt>
                <c:pt idx="329">
                  <c:v>1032.6831999999999</c:v>
                </c:pt>
                <c:pt idx="330">
                  <c:v>1036.8294000000001</c:v>
                </c:pt>
                <c:pt idx="331">
                  <c:v>1040.9786999999999</c:v>
                </c:pt>
                <c:pt idx="332">
                  <c:v>1045.1300000000001</c:v>
                </c:pt>
                <c:pt idx="333">
                  <c:v>1049.2814000000001</c:v>
                </c:pt>
                <c:pt idx="334">
                  <c:v>1053.4329</c:v>
                </c:pt>
                <c:pt idx="335">
                  <c:v>1057.5844</c:v>
                </c:pt>
                <c:pt idx="336">
                  <c:v>1061.7356</c:v>
                </c:pt>
                <c:pt idx="337">
                  <c:v>1065.8877</c:v>
                </c:pt>
                <c:pt idx="338">
                  <c:v>1070.0391999999999</c:v>
                </c:pt>
                <c:pt idx="339">
                  <c:v>1074.1901</c:v>
                </c:pt>
                <c:pt idx="340">
                  <c:v>1078.3412000000001</c:v>
                </c:pt>
                <c:pt idx="341">
                  <c:v>1082.4930999999999</c:v>
                </c:pt>
                <c:pt idx="342">
                  <c:v>1086.6546000000001</c:v>
                </c:pt>
                <c:pt idx="343">
                  <c:v>1090.8412000000001</c:v>
                </c:pt>
                <c:pt idx="344">
                  <c:v>1095.0274999999999</c:v>
                </c:pt>
                <c:pt idx="345">
                  <c:v>1099.2147</c:v>
                </c:pt>
                <c:pt idx="346">
                  <c:v>1103.4010000000001</c:v>
                </c:pt>
                <c:pt idx="347">
                  <c:v>1107.5878</c:v>
                </c:pt>
                <c:pt idx="348">
                  <c:v>1111.7744</c:v>
                </c:pt>
                <c:pt idx="349">
                  <c:v>1115.9608000000001</c:v>
                </c:pt>
                <c:pt idx="350">
                  <c:v>1120.1469999999999</c:v>
                </c:pt>
                <c:pt idx="351">
                  <c:v>1124.3338000000001</c:v>
                </c:pt>
                <c:pt idx="352">
                  <c:v>1128.5206000000001</c:v>
                </c:pt>
                <c:pt idx="353">
                  <c:v>1132.7076999999999</c:v>
                </c:pt>
                <c:pt idx="354">
                  <c:v>1136.8938000000001</c:v>
                </c:pt>
                <c:pt idx="355">
                  <c:v>1141.0804000000001</c:v>
                </c:pt>
                <c:pt idx="356">
                  <c:v>1145.2669000000001</c:v>
                </c:pt>
                <c:pt idx="357">
                  <c:v>1149.4536000000001</c:v>
                </c:pt>
                <c:pt idx="358">
                  <c:v>1153.6406999999999</c:v>
                </c:pt>
                <c:pt idx="359">
                  <c:v>1157.8269</c:v>
                </c:pt>
                <c:pt idx="360">
                  <c:v>1162.0137</c:v>
                </c:pt>
                <c:pt idx="361">
                  <c:v>1166.1998000000001</c:v>
                </c:pt>
                <c:pt idx="362">
                  <c:v>1170.3869</c:v>
                </c:pt>
                <c:pt idx="363">
                  <c:v>1174.5735</c:v>
                </c:pt>
                <c:pt idx="364">
                  <c:v>1178.7598</c:v>
                </c:pt>
                <c:pt idx="365">
                  <c:v>1182.9462000000001</c:v>
                </c:pt>
                <c:pt idx="366">
                  <c:v>1187.1332</c:v>
                </c:pt>
                <c:pt idx="367">
                  <c:v>1191.32</c:v>
                </c:pt>
                <c:pt idx="368">
                  <c:v>1195.5062</c:v>
                </c:pt>
              </c:numCache>
            </c:numRef>
          </c:xVal>
          <c:yVal>
            <c:numRef>
              <c:f>GIMME!$S$4:$S$372</c:f>
              <c:numCache>
                <c:formatCode>0.00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0.15151515151515152</c:v>
                </c:pt>
                <c:pt idx="3">
                  <c:v>0.15151515151515152</c:v>
                </c:pt>
                <c:pt idx="4">
                  <c:v>0.15151515151515152</c:v>
                </c:pt>
                <c:pt idx="5">
                  <c:v>0.15151515151515152</c:v>
                </c:pt>
                <c:pt idx="6">
                  <c:v>0.15151515151515152</c:v>
                </c:pt>
                <c:pt idx="7">
                  <c:v>0.45454545454545453</c:v>
                </c:pt>
                <c:pt idx="8">
                  <c:v>0.45454545454545453</c:v>
                </c:pt>
                <c:pt idx="9">
                  <c:v>0.75757575757575757</c:v>
                </c:pt>
                <c:pt idx="10">
                  <c:v>1.2121212121212122</c:v>
                </c:pt>
                <c:pt idx="11">
                  <c:v>1.3657056145675266</c:v>
                </c:pt>
                <c:pt idx="12">
                  <c:v>2.43161094224924</c:v>
                </c:pt>
                <c:pt idx="13">
                  <c:v>2.8875379939209727</c:v>
                </c:pt>
                <c:pt idx="14">
                  <c:v>3.0395136778115504</c:v>
                </c:pt>
                <c:pt idx="15">
                  <c:v>3.6474164133738598</c:v>
                </c:pt>
                <c:pt idx="16">
                  <c:v>4.2553191489361701</c:v>
                </c:pt>
                <c:pt idx="17">
                  <c:v>5.1671732522796354</c:v>
                </c:pt>
                <c:pt idx="18">
                  <c:v>6.9908814589665651</c:v>
                </c:pt>
                <c:pt idx="19">
                  <c:v>7.2948328267477196</c:v>
                </c:pt>
                <c:pt idx="20">
                  <c:v>8.5106382978723403</c:v>
                </c:pt>
                <c:pt idx="21">
                  <c:v>8.8145896656534948</c:v>
                </c:pt>
                <c:pt idx="22">
                  <c:v>9.5744680851063837</c:v>
                </c:pt>
                <c:pt idx="23">
                  <c:v>12.006079027355623</c:v>
                </c:pt>
                <c:pt idx="24">
                  <c:v>13.373860182370819</c:v>
                </c:pt>
                <c:pt idx="25">
                  <c:v>14.741641337386019</c:v>
                </c:pt>
                <c:pt idx="26">
                  <c:v>15.805471124620061</c:v>
                </c:pt>
                <c:pt idx="27">
                  <c:v>16.413373860182372</c:v>
                </c:pt>
                <c:pt idx="28">
                  <c:v>17.62917933130699</c:v>
                </c:pt>
                <c:pt idx="29">
                  <c:v>18.693009118541035</c:v>
                </c:pt>
                <c:pt idx="30">
                  <c:v>20.668693009118542</c:v>
                </c:pt>
                <c:pt idx="31">
                  <c:v>21.428571428571427</c:v>
                </c:pt>
                <c:pt idx="32">
                  <c:v>24.316109422492403</c:v>
                </c:pt>
                <c:pt idx="33">
                  <c:v>25.075987841945292</c:v>
                </c:pt>
                <c:pt idx="34">
                  <c:v>25.531914893617021</c:v>
                </c:pt>
                <c:pt idx="35">
                  <c:v>26.443768996960486</c:v>
                </c:pt>
                <c:pt idx="36">
                  <c:v>26.747720364741639</c:v>
                </c:pt>
                <c:pt idx="37">
                  <c:v>27.203647416413375</c:v>
                </c:pt>
                <c:pt idx="38">
                  <c:v>28.571428571428569</c:v>
                </c:pt>
                <c:pt idx="39">
                  <c:v>28.875379939209729</c:v>
                </c:pt>
                <c:pt idx="40">
                  <c:v>29.787234042553191</c:v>
                </c:pt>
                <c:pt idx="41">
                  <c:v>31.155015197568385</c:v>
                </c:pt>
                <c:pt idx="42">
                  <c:v>32.674772036474167</c:v>
                </c:pt>
                <c:pt idx="43">
                  <c:v>32.978723404255319</c:v>
                </c:pt>
                <c:pt idx="44">
                  <c:v>33.738601823708208</c:v>
                </c:pt>
                <c:pt idx="45">
                  <c:v>33.738601823708208</c:v>
                </c:pt>
                <c:pt idx="46">
                  <c:v>34.042553191489361</c:v>
                </c:pt>
                <c:pt idx="47">
                  <c:v>34.346504559270521</c:v>
                </c:pt>
                <c:pt idx="48">
                  <c:v>35.106382978723403</c:v>
                </c:pt>
                <c:pt idx="49">
                  <c:v>35.562310030395139</c:v>
                </c:pt>
                <c:pt idx="50">
                  <c:v>36.018237082066868</c:v>
                </c:pt>
                <c:pt idx="51">
                  <c:v>36.170212765957451</c:v>
                </c:pt>
                <c:pt idx="52">
                  <c:v>36.474164133738604</c:v>
                </c:pt>
                <c:pt idx="53">
                  <c:v>36.778115501519757</c:v>
                </c:pt>
                <c:pt idx="54">
                  <c:v>37.234042553191486</c:v>
                </c:pt>
                <c:pt idx="55">
                  <c:v>37.841945288753799</c:v>
                </c:pt>
                <c:pt idx="56">
                  <c:v>38.297872340425535</c:v>
                </c:pt>
                <c:pt idx="57">
                  <c:v>38.90577507598784</c:v>
                </c:pt>
                <c:pt idx="58">
                  <c:v>39.057750759878417</c:v>
                </c:pt>
                <c:pt idx="59">
                  <c:v>39.361702127659576</c:v>
                </c:pt>
                <c:pt idx="60">
                  <c:v>39.513677811550153</c:v>
                </c:pt>
                <c:pt idx="61">
                  <c:v>39.665653495440729</c:v>
                </c:pt>
                <c:pt idx="62">
                  <c:v>39.969604863221889</c:v>
                </c:pt>
                <c:pt idx="63">
                  <c:v>39.969604863221889</c:v>
                </c:pt>
                <c:pt idx="64">
                  <c:v>40.273556231003042</c:v>
                </c:pt>
                <c:pt idx="65">
                  <c:v>41.337386018237083</c:v>
                </c:pt>
                <c:pt idx="66">
                  <c:v>41.641337386018236</c:v>
                </c:pt>
                <c:pt idx="67">
                  <c:v>41.641337386018236</c:v>
                </c:pt>
                <c:pt idx="68">
                  <c:v>41.641337386018236</c:v>
                </c:pt>
                <c:pt idx="69">
                  <c:v>41.641337386018236</c:v>
                </c:pt>
                <c:pt idx="70">
                  <c:v>41.641337386018236</c:v>
                </c:pt>
                <c:pt idx="71">
                  <c:v>41.945288753799389</c:v>
                </c:pt>
                <c:pt idx="72">
                  <c:v>42.705167173252278</c:v>
                </c:pt>
                <c:pt idx="73">
                  <c:v>42.857142857142854</c:v>
                </c:pt>
                <c:pt idx="74">
                  <c:v>42.857142857142854</c:v>
                </c:pt>
                <c:pt idx="75">
                  <c:v>43.161094224924014</c:v>
                </c:pt>
                <c:pt idx="76">
                  <c:v>43.31306990881459</c:v>
                </c:pt>
                <c:pt idx="77">
                  <c:v>43.465045592705167</c:v>
                </c:pt>
                <c:pt idx="78">
                  <c:v>43.920972644376896</c:v>
                </c:pt>
                <c:pt idx="79">
                  <c:v>43.920972644376896</c:v>
                </c:pt>
                <c:pt idx="80">
                  <c:v>44.224924012158056</c:v>
                </c:pt>
                <c:pt idx="81">
                  <c:v>44.224924012158056</c:v>
                </c:pt>
                <c:pt idx="82">
                  <c:v>44.832826747720368</c:v>
                </c:pt>
                <c:pt idx="83">
                  <c:v>45.440729483282674</c:v>
                </c:pt>
                <c:pt idx="84">
                  <c:v>45.440729483282674</c:v>
                </c:pt>
                <c:pt idx="85">
                  <c:v>45.440729483282674</c:v>
                </c:pt>
                <c:pt idx="86">
                  <c:v>46.504559270516715</c:v>
                </c:pt>
                <c:pt idx="87">
                  <c:v>46.504559270516715</c:v>
                </c:pt>
                <c:pt idx="88">
                  <c:v>46.504559270516715</c:v>
                </c:pt>
                <c:pt idx="89">
                  <c:v>46.504559270516715</c:v>
                </c:pt>
                <c:pt idx="90">
                  <c:v>46.504559270516715</c:v>
                </c:pt>
                <c:pt idx="91">
                  <c:v>46.656534954407299</c:v>
                </c:pt>
                <c:pt idx="92">
                  <c:v>46.656534954407299</c:v>
                </c:pt>
                <c:pt idx="93">
                  <c:v>46.656534954407299</c:v>
                </c:pt>
                <c:pt idx="94">
                  <c:v>46.656534954407299</c:v>
                </c:pt>
                <c:pt idx="95">
                  <c:v>46.656534954407299</c:v>
                </c:pt>
                <c:pt idx="96">
                  <c:v>46.656534954407299</c:v>
                </c:pt>
                <c:pt idx="97">
                  <c:v>46.808510638297875</c:v>
                </c:pt>
                <c:pt idx="98">
                  <c:v>46.808510638297875</c:v>
                </c:pt>
                <c:pt idx="99">
                  <c:v>47.112462006079028</c:v>
                </c:pt>
                <c:pt idx="100">
                  <c:v>47.112462006079028</c:v>
                </c:pt>
                <c:pt idx="101">
                  <c:v>47.264437689969604</c:v>
                </c:pt>
                <c:pt idx="102">
                  <c:v>47.416413373860181</c:v>
                </c:pt>
                <c:pt idx="103">
                  <c:v>47.568389057750757</c:v>
                </c:pt>
                <c:pt idx="104">
                  <c:v>47.720364741641333</c:v>
                </c:pt>
                <c:pt idx="105">
                  <c:v>47.720364741641333</c:v>
                </c:pt>
                <c:pt idx="106">
                  <c:v>47.720364741641333</c:v>
                </c:pt>
                <c:pt idx="107">
                  <c:v>47.720364741641333</c:v>
                </c:pt>
                <c:pt idx="108">
                  <c:v>47.720364741641333</c:v>
                </c:pt>
                <c:pt idx="109">
                  <c:v>47.720364741641333</c:v>
                </c:pt>
                <c:pt idx="110">
                  <c:v>47.720364741641333</c:v>
                </c:pt>
                <c:pt idx="111">
                  <c:v>47.720364741641333</c:v>
                </c:pt>
                <c:pt idx="112">
                  <c:v>47.720364741641333</c:v>
                </c:pt>
                <c:pt idx="113">
                  <c:v>48.480243161094229</c:v>
                </c:pt>
                <c:pt idx="114">
                  <c:v>48.480243161094229</c:v>
                </c:pt>
                <c:pt idx="115">
                  <c:v>48.480243161094229</c:v>
                </c:pt>
                <c:pt idx="116">
                  <c:v>48.936170212765958</c:v>
                </c:pt>
                <c:pt idx="117">
                  <c:v>48.936170212765958</c:v>
                </c:pt>
                <c:pt idx="118">
                  <c:v>49.088145896656535</c:v>
                </c:pt>
                <c:pt idx="119">
                  <c:v>49.088145896656535</c:v>
                </c:pt>
                <c:pt idx="120">
                  <c:v>49.544072948328264</c:v>
                </c:pt>
                <c:pt idx="121">
                  <c:v>49.544072948328264</c:v>
                </c:pt>
                <c:pt idx="122">
                  <c:v>49.848024316109424</c:v>
                </c:pt>
                <c:pt idx="123">
                  <c:v>50</c:v>
                </c:pt>
                <c:pt idx="124">
                  <c:v>50</c:v>
                </c:pt>
                <c:pt idx="125">
                  <c:v>50.303951367781153</c:v>
                </c:pt>
                <c:pt idx="126">
                  <c:v>50.303951367781153</c:v>
                </c:pt>
                <c:pt idx="127">
                  <c:v>50.303951367781153</c:v>
                </c:pt>
                <c:pt idx="128">
                  <c:v>50.303951367781153</c:v>
                </c:pt>
                <c:pt idx="129">
                  <c:v>50.151975683890583</c:v>
                </c:pt>
                <c:pt idx="130">
                  <c:v>50.303951367781153</c:v>
                </c:pt>
                <c:pt idx="131">
                  <c:v>50.607902735562305</c:v>
                </c:pt>
                <c:pt idx="132">
                  <c:v>50.607902735562305</c:v>
                </c:pt>
                <c:pt idx="133">
                  <c:v>51.671732522796354</c:v>
                </c:pt>
                <c:pt idx="134">
                  <c:v>51.671732522796354</c:v>
                </c:pt>
                <c:pt idx="135">
                  <c:v>52.27963525835866</c:v>
                </c:pt>
                <c:pt idx="136">
                  <c:v>52.27963525835866</c:v>
                </c:pt>
                <c:pt idx="137">
                  <c:v>52.27963525835866</c:v>
                </c:pt>
                <c:pt idx="138">
                  <c:v>52.583586626139819</c:v>
                </c:pt>
                <c:pt idx="139">
                  <c:v>52.583586626139819</c:v>
                </c:pt>
                <c:pt idx="140">
                  <c:v>53.039513677811541</c:v>
                </c:pt>
                <c:pt idx="141">
                  <c:v>53.039513677811541</c:v>
                </c:pt>
                <c:pt idx="142">
                  <c:v>53.191489361702125</c:v>
                </c:pt>
                <c:pt idx="143">
                  <c:v>53.647416413373861</c:v>
                </c:pt>
                <c:pt idx="144">
                  <c:v>54.103343465045597</c:v>
                </c:pt>
                <c:pt idx="145">
                  <c:v>54.255319148936167</c:v>
                </c:pt>
                <c:pt idx="146">
                  <c:v>54.255319148936167</c:v>
                </c:pt>
                <c:pt idx="147">
                  <c:v>54.255319148936167</c:v>
                </c:pt>
                <c:pt idx="148">
                  <c:v>54.559270516717326</c:v>
                </c:pt>
                <c:pt idx="149">
                  <c:v>54.863221884498479</c:v>
                </c:pt>
                <c:pt idx="150">
                  <c:v>54.863221884498479</c:v>
                </c:pt>
                <c:pt idx="151">
                  <c:v>54.559270516717326</c:v>
                </c:pt>
                <c:pt idx="152">
                  <c:v>54.863221884498479</c:v>
                </c:pt>
                <c:pt idx="153">
                  <c:v>55.927051671732521</c:v>
                </c:pt>
                <c:pt idx="154">
                  <c:v>55.623100303951368</c:v>
                </c:pt>
                <c:pt idx="155">
                  <c:v>55.927051671732521</c:v>
                </c:pt>
                <c:pt idx="156">
                  <c:v>55.927051671732521</c:v>
                </c:pt>
                <c:pt idx="157">
                  <c:v>56.231003039513681</c:v>
                </c:pt>
                <c:pt idx="158">
                  <c:v>56.231003039513681</c:v>
                </c:pt>
                <c:pt idx="159">
                  <c:v>56.686930091185403</c:v>
                </c:pt>
                <c:pt idx="160">
                  <c:v>56.686930091185403</c:v>
                </c:pt>
                <c:pt idx="161">
                  <c:v>56.534954407294833</c:v>
                </c:pt>
                <c:pt idx="162">
                  <c:v>56.534954407294833</c:v>
                </c:pt>
                <c:pt idx="163">
                  <c:v>56.686930091185403</c:v>
                </c:pt>
                <c:pt idx="164">
                  <c:v>56.838905775075986</c:v>
                </c:pt>
                <c:pt idx="165">
                  <c:v>56.838905775075986</c:v>
                </c:pt>
                <c:pt idx="166">
                  <c:v>56.686930091185403</c:v>
                </c:pt>
                <c:pt idx="167">
                  <c:v>56.838905775075986</c:v>
                </c:pt>
                <c:pt idx="168">
                  <c:v>56.99088145896657</c:v>
                </c:pt>
                <c:pt idx="169">
                  <c:v>57.142857142857139</c:v>
                </c:pt>
                <c:pt idx="170">
                  <c:v>56.99088145896657</c:v>
                </c:pt>
                <c:pt idx="171">
                  <c:v>56.99088145896657</c:v>
                </c:pt>
                <c:pt idx="172">
                  <c:v>56.99088145896657</c:v>
                </c:pt>
                <c:pt idx="173">
                  <c:v>56.838905775075986</c:v>
                </c:pt>
                <c:pt idx="174">
                  <c:v>57.142857142857139</c:v>
                </c:pt>
                <c:pt idx="175">
                  <c:v>57.142857142857139</c:v>
                </c:pt>
                <c:pt idx="176">
                  <c:v>57.142857142857139</c:v>
                </c:pt>
                <c:pt idx="177">
                  <c:v>57.294832826747722</c:v>
                </c:pt>
                <c:pt idx="178">
                  <c:v>57.294832826747722</c:v>
                </c:pt>
                <c:pt idx="179">
                  <c:v>57.294832826747722</c:v>
                </c:pt>
                <c:pt idx="180">
                  <c:v>57.294832826747722</c:v>
                </c:pt>
                <c:pt idx="181">
                  <c:v>57.142857142857139</c:v>
                </c:pt>
                <c:pt idx="182">
                  <c:v>57.142857142857139</c:v>
                </c:pt>
                <c:pt idx="183">
                  <c:v>57.750759878419458</c:v>
                </c:pt>
                <c:pt idx="184">
                  <c:v>57.750759878419458</c:v>
                </c:pt>
                <c:pt idx="185">
                  <c:v>57.902735562310028</c:v>
                </c:pt>
                <c:pt idx="186">
                  <c:v>57.902735562310028</c:v>
                </c:pt>
                <c:pt idx="187">
                  <c:v>57.750759878419458</c:v>
                </c:pt>
                <c:pt idx="188">
                  <c:v>57.902735562310028</c:v>
                </c:pt>
                <c:pt idx="189">
                  <c:v>57.902735562310028</c:v>
                </c:pt>
                <c:pt idx="190">
                  <c:v>57.902735562310028</c:v>
                </c:pt>
                <c:pt idx="191">
                  <c:v>58.054711246200611</c:v>
                </c:pt>
                <c:pt idx="192">
                  <c:v>58.206686930091188</c:v>
                </c:pt>
                <c:pt idx="193">
                  <c:v>58.054711246200611</c:v>
                </c:pt>
                <c:pt idx="194">
                  <c:v>58.206686930091188</c:v>
                </c:pt>
                <c:pt idx="195">
                  <c:v>58.206686930091188</c:v>
                </c:pt>
                <c:pt idx="196">
                  <c:v>58.206686930091188</c:v>
                </c:pt>
                <c:pt idx="197">
                  <c:v>58.206686930091188</c:v>
                </c:pt>
                <c:pt idx="198">
                  <c:v>58.054711246200611</c:v>
                </c:pt>
                <c:pt idx="199">
                  <c:v>58.054711246200611</c:v>
                </c:pt>
                <c:pt idx="200">
                  <c:v>57.902735562310028</c:v>
                </c:pt>
                <c:pt idx="201">
                  <c:v>58.206686930091188</c:v>
                </c:pt>
                <c:pt idx="202">
                  <c:v>58.358662613981757</c:v>
                </c:pt>
                <c:pt idx="203">
                  <c:v>58.358662613981757</c:v>
                </c:pt>
                <c:pt idx="204">
                  <c:v>58.358662613981757</c:v>
                </c:pt>
                <c:pt idx="205">
                  <c:v>58.358662613981757</c:v>
                </c:pt>
                <c:pt idx="206">
                  <c:v>58.358662613981757</c:v>
                </c:pt>
                <c:pt idx="207">
                  <c:v>58.358662613981757</c:v>
                </c:pt>
                <c:pt idx="208">
                  <c:v>58.358662613981757</c:v>
                </c:pt>
                <c:pt idx="209">
                  <c:v>58.358662613981757</c:v>
                </c:pt>
                <c:pt idx="210">
                  <c:v>58.358662613981757</c:v>
                </c:pt>
                <c:pt idx="211">
                  <c:v>58.51063829787234</c:v>
                </c:pt>
                <c:pt idx="212">
                  <c:v>58.51063829787234</c:v>
                </c:pt>
                <c:pt idx="213">
                  <c:v>58.51063829787234</c:v>
                </c:pt>
                <c:pt idx="214">
                  <c:v>58.51063829787234</c:v>
                </c:pt>
                <c:pt idx="215">
                  <c:v>58.51063829787234</c:v>
                </c:pt>
                <c:pt idx="216">
                  <c:v>58.51063829787234</c:v>
                </c:pt>
                <c:pt idx="217">
                  <c:v>58.51063829787234</c:v>
                </c:pt>
                <c:pt idx="218">
                  <c:v>58.51063829787234</c:v>
                </c:pt>
                <c:pt idx="219">
                  <c:v>58.51063829787234</c:v>
                </c:pt>
                <c:pt idx="220">
                  <c:v>58.51063829787234</c:v>
                </c:pt>
                <c:pt idx="221">
                  <c:v>58.51063829787234</c:v>
                </c:pt>
                <c:pt idx="222">
                  <c:v>58.51063829787234</c:v>
                </c:pt>
                <c:pt idx="223">
                  <c:v>58.51063829787234</c:v>
                </c:pt>
                <c:pt idx="224">
                  <c:v>58.51063829787234</c:v>
                </c:pt>
                <c:pt idx="225">
                  <c:v>58.51063829787234</c:v>
                </c:pt>
                <c:pt idx="226">
                  <c:v>58.51063829787234</c:v>
                </c:pt>
                <c:pt idx="227">
                  <c:v>58.51063829787234</c:v>
                </c:pt>
                <c:pt idx="228">
                  <c:v>58.51063829787234</c:v>
                </c:pt>
                <c:pt idx="229">
                  <c:v>58.51063829787234</c:v>
                </c:pt>
                <c:pt idx="230">
                  <c:v>58.51063829787234</c:v>
                </c:pt>
                <c:pt idx="231">
                  <c:v>58.51063829787234</c:v>
                </c:pt>
                <c:pt idx="232">
                  <c:v>58.51063829787234</c:v>
                </c:pt>
                <c:pt idx="233">
                  <c:v>58.51063829787234</c:v>
                </c:pt>
                <c:pt idx="234">
                  <c:v>58.51063829787234</c:v>
                </c:pt>
                <c:pt idx="235">
                  <c:v>58.51063829787234</c:v>
                </c:pt>
                <c:pt idx="236">
                  <c:v>58.51063829787234</c:v>
                </c:pt>
                <c:pt idx="237">
                  <c:v>58.662613981762924</c:v>
                </c:pt>
                <c:pt idx="238">
                  <c:v>58.51063829787234</c:v>
                </c:pt>
                <c:pt idx="239">
                  <c:v>58.51063829787234</c:v>
                </c:pt>
                <c:pt idx="240">
                  <c:v>58.662613981762924</c:v>
                </c:pt>
                <c:pt idx="241">
                  <c:v>58.662613981762924</c:v>
                </c:pt>
                <c:pt idx="242">
                  <c:v>58.662613981762924</c:v>
                </c:pt>
                <c:pt idx="243">
                  <c:v>58.662613981762924</c:v>
                </c:pt>
                <c:pt idx="244">
                  <c:v>58.814589665653493</c:v>
                </c:pt>
                <c:pt idx="245">
                  <c:v>58.814589665653493</c:v>
                </c:pt>
                <c:pt idx="246">
                  <c:v>58.51063829787234</c:v>
                </c:pt>
                <c:pt idx="247">
                  <c:v>58.51063829787234</c:v>
                </c:pt>
                <c:pt idx="248">
                  <c:v>58.51063829787234</c:v>
                </c:pt>
                <c:pt idx="249">
                  <c:v>58.51063829787234</c:v>
                </c:pt>
                <c:pt idx="250">
                  <c:v>58.662613981762924</c:v>
                </c:pt>
                <c:pt idx="251">
                  <c:v>58.51063829787234</c:v>
                </c:pt>
                <c:pt idx="252">
                  <c:v>58.51063829787234</c:v>
                </c:pt>
                <c:pt idx="253">
                  <c:v>58.51063829787234</c:v>
                </c:pt>
                <c:pt idx="254">
                  <c:v>58.814589665653493</c:v>
                </c:pt>
                <c:pt idx="255">
                  <c:v>58.814589665653493</c:v>
                </c:pt>
                <c:pt idx="256">
                  <c:v>58.814589665653493</c:v>
                </c:pt>
                <c:pt idx="257">
                  <c:v>58.814589665653493</c:v>
                </c:pt>
                <c:pt idx="258">
                  <c:v>58.814589665653493</c:v>
                </c:pt>
                <c:pt idx="259">
                  <c:v>58.814589665653493</c:v>
                </c:pt>
                <c:pt idx="260">
                  <c:v>58.51063829787234</c:v>
                </c:pt>
                <c:pt idx="261">
                  <c:v>58.662613981762924</c:v>
                </c:pt>
                <c:pt idx="262">
                  <c:v>58.662613981762924</c:v>
                </c:pt>
                <c:pt idx="263">
                  <c:v>58.662613981762924</c:v>
                </c:pt>
                <c:pt idx="264">
                  <c:v>58.662613981762924</c:v>
                </c:pt>
                <c:pt idx="265">
                  <c:v>58.662613981762924</c:v>
                </c:pt>
                <c:pt idx="266">
                  <c:v>58.814589665653493</c:v>
                </c:pt>
                <c:pt idx="267">
                  <c:v>58.814589665653493</c:v>
                </c:pt>
                <c:pt idx="268">
                  <c:v>58.814589665653493</c:v>
                </c:pt>
                <c:pt idx="269">
                  <c:v>58.814589665653493</c:v>
                </c:pt>
                <c:pt idx="270">
                  <c:v>58.814589665653493</c:v>
                </c:pt>
                <c:pt idx="271">
                  <c:v>58.51063829787234</c:v>
                </c:pt>
                <c:pt idx="272">
                  <c:v>58.814589665653493</c:v>
                </c:pt>
                <c:pt idx="273">
                  <c:v>58.814589665653493</c:v>
                </c:pt>
                <c:pt idx="274">
                  <c:v>58.662613981762924</c:v>
                </c:pt>
                <c:pt idx="275">
                  <c:v>59.118541033434646</c:v>
                </c:pt>
                <c:pt idx="276">
                  <c:v>59.118541033434646</c:v>
                </c:pt>
                <c:pt idx="277">
                  <c:v>59.118541033434646</c:v>
                </c:pt>
                <c:pt idx="278">
                  <c:v>59.118541033434646</c:v>
                </c:pt>
                <c:pt idx="279">
                  <c:v>59.118541033434646</c:v>
                </c:pt>
                <c:pt idx="280">
                  <c:v>59.118541033434646</c:v>
                </c:pt>
                <c:pt idx="281">
                  <c:v>59.118541033434646</c:v>
                </c:pt>
                <c:pt idx="282">
                  <c:v>59.118541033434646</c:v>
                </c:pt>
                <c:pt idx="283">
                  <c:v>59.118541033434646</c:v>
                </c:pt>
                <c:pt idx="284">
                  <c:v>59.118541033434646</c:v>
                </c:pt>
                <c:pt idx="285">
                  <c:v>59.118541033434646</c:v>
                </c:pt>
                <c:pt idx="286">
                  <c:v>59.118541033434646</c:v>
                </c:pt>
                <c:pt idx="287">
                  <c:v>59.118541033434646</c:v>
                </c:pt>
                <c:pt idx="288">
                  <c:v>59.118541033434646</c:v>
                </c:pt>
                <c:pt idx="289">
                  <c:v>59.118541033434646</c:v>
                </c:pt>
                <c:pt idx="290">
                  <c:v>59.118541033434646</c:v>
                </c:pt>
                <c:pt idx="291">
                  <c:v>59.118541033434646</c:v>
                </c:pt>
                <c:pt idx="292">
                  <c:v>59.118541033434646</c:v>
                </c:pt>
                <c:pt idx="293">
                  <c:v>59.118541033434646</c:v>
                </c:pt>
                <c:pt idx="294">
                  <c:v>59.118541033434646</c:v>
                </c:pt>
                <c:pt idx="295">
                  <c:v>59.118541033434646</c:v>
                </c:pt>
                <c:pt idx="296">
                  <c:v>59.270516717325229</c:v>
                </c:pt>
                <c:pt idx="297">
                  <c:v>59.270516717325229</c:v>
                </c:pt>
                <c:pt idx="298">
                  <c:v>59.270516717325229</c:v>
                </c:pt>
                <c:pt idx="299">
                  <c:v>59.270516717325229</c:v>
                </c:pt>
                <c:pt idx="300">
                  <c:v>59.270516717325229</c:v>
                </c:pt>
                <c:pt idx="301">
                  <c:v>59.270516717325229</c:v>
                </c:pt>
                <c:pt idx="302">
                  <c:v>59.270516717325229</c:v>
                </c:pt>
                <c:pt idx="303">
                  <c:v>59.270516717325229</c:v>
                </c:pt>
                <c:pt idx="304">
                  <c:v>60.334346504559264</c:v>
                </c:pt>
                <c:pt idx="305">
                  <c:v>60.334346504559264</c:v>
                </c:pt>
                <c:pt idx="306">
                  <c:v>60.334346504559264</c:v>
                </c:pt>
                <c:pt idx="307">
                  <c:v>60.334346504559264</c:v>
                </c:pt>
                <c:pt idx="308">
                  <c:v>60.334346504559264</c:v>
                </c:pt>
                <c:pt idx="309">
                  <c:v>60.334346504559264</c:v>
                </c:pt>
                <c:pt idx="310">
                  <c:v>60.334346504559264</c:v>
                </c:pt>
                <c:pt idx="311">
                  <c:v>60.334346504559264</c:v>
                </c:pt>
                <c:pt idx="312">
                  <c:v>60.182370820668694</c:v>
                </c:pt>
                <c:pt idx="313">
                  <c:v>60.334346504559264</c:v>
                </c:pt>
                <c:pt idx="314">
                  <c:v>60.182370820668694</c:v>
                </c:pt>
                <c:pt idx="315">
                  <c:v>60.334346504559264</c:v>
                </c:pt>
                <c:pt idx="316">
                  <c:v>60.334346504559264</c:v>
                </c:pt>
                <c:pt idx="317">
                  <c:v>60.334346504559264</c:v>
                </c:pt>
                <c:pt idx="318">
                  <c:v>60.334346504559264</c:v>
                </c:pt>
                <c:pt idx="319">
                  <c:v>60.182370820668694</c:v>
                </c:pt>
                <c:pt idx="320">
                  <c:v>60.334346504559264</c:v>
                </c:pt>
                <c:pt idx="321">
                  <c:v>60.334346504559264</c:v>
                </c:pt>
                <c:pt idx="322">
                  <c:v>60.334346504559264</c:v>
                </c:pt>
                <c:pt idx="323">
                  <c:v>60.334346504559264</c:v>
                </c:pt>
                <c:pt idx="324">
                  <c:v>60.334346504559264</c:v>
                </c:pt>
                <c:pt idx="325">
                  <c:v>60.334346504559264</c:v>
                </c:pt>
                <c:pt idx="326">
                  <c:v>60.334346504559264</c:v>
                </c:pt>
                <c:pt idx="327">
                  <c:v>60.182370820668694</c:v>
                </c:pt>
                <c:pt idx="328">
                  <c:v>60.334346504559264</c:v>
                </c:pt>
                <c:pt idx="329">
                  <c:v>60.334346504559264</c:v>
                </c:pt>
                <c:pt idx="330">
                  <c:v>60.334346504559264</c:v>
                </c:pt>
                <c:pt idx="331">
                  <c:v>60.334346504559264</c:v>
                </c:pt>
                <c:pt idx="332">
                  <c:v>60.182370820668694</c:v>
                </c:pt>
                <c:pt idx="333">
                  <c:v>60.182370820668694</c:v>
                </c:pt>
                <c:pt idx="334">
                  <c:v>60.334346504559264</c:v>
                </c:pt>
                <c:pt idx="335">
                  <c:v>60.334346504559264</c:v>
                </c:pt>
                <c:pt idx="336">
                  <c:v>60.182370820668694</c:v>
                </c:pt>
                <c:pt idx="337">
                  <c:v>60.334346504559264</c:v>
                </c:pt>
                <c:pt idx="338">
                  <c:v>60.334346504559264</c:v>
                </c:pt>
                <c:pt idx="339">
                  <c:v>60.334346504559264</c:v>
                </c:pt>
                <c:pt idx="340">
                  <c:v>60.486322188449847</c:v>
                </c:pt>
                <c:pt idx="341">
                  <c:v>60.638297872340431</c:v>
                </c:pt>
                <c:pt idx="342">
                  <c:v>60.790273556231</c:v>
                </c:pt>
                <c:pt idx="343">
                  <c:v>60.790273556231</c:v>
                </c:pt>
                <c:pt idx="344">
                  <c:v>60.790273556231</c:v>
                </c:pt>
                <c:pt idx="345">
                  <c:v>60.790273556231</c:v>
                </c:pt>
                <c:pt idx="346">
                  <c:v>60.638297872340431</c:v>
                </c:pt>
                <c:pt idx="347">
                  <c:v>60.638297872340431</c:v>
                </c:pt>
                <c:pt idx="348">
                  <c:v>60.790273556231</c:v>
                </c:pt>
                <c:pt idx="349">
                  <c:v>60.790273556231</c:v>
                </c:pt>
                <c:pt idx="350">
                  <c:v>60.790273556231</c:v>
                </c:pt>
                <c:pt idx="351">
                  <c:v>60.790273556231</c:v>
                </c:pt>
                <c:pt idx="352">
                  <c:v>60.638297872340431</c:v>
                </c:pt>
                <c:pt idx="353">
                  <c:v>60.638297872340431</c:v>
                </c:pt>
                <c:pt idx="354">
                  <c:v>60.790273556231</c:v>
                </c:pt>
                <c:pt idx="355">
                  <c:v>60.790273556231</c:v>
                </c:pt>
                <c:pt idx="356">
                  <c:v>60.790273556231</c:v>
                </c:pt>
                <c:pt idx="357">
                  <c:v>60.638297872340431</c:v>
                </c:pt>
                <c:pt idx="358">
                  <c:v>60.790273556231</c:v>
                </c:pt>
                <c:pt idx="359">
                  <c:v>60.790273556231</c:v>
                </c:pt>
                <c:pt idx="360">
                  <c:v>60.790273556231</c:v>
                </c:pt>
                <c:pt idx="361">
                  <c:v>60.790273556231</c:v>
                </c:pt>
                <c:pt idx="362">
                  <c:v>60.790273556231</c:v>
                </c:pt>
                <c:pt idx="363">
                  <c:v>60.638297872340431</c:v>
                </c:pt>
                <c:pt idx="364">
                  <c:v>60.790273556231</c:v>
                </c:pt>
                <c:pt idx="365">
                  <c:v>60.790273556231</c:v>
                </c:pt>
                <c:pt idx="366">
                  <c:v>60.790273556231</c:v>
                </c:pt>
                <c:pt idx="367">
                  <c:v>60.790273556231</c:v>
                </c:pt>
                <c:pt idx="368">
                  <c:v>60.790273556231</c:v>
                </c:pt>
              </c:numCache>
            </c:numRef>
          </c:yVal>
        </c:ser>
        <c:ser>
          <c:idx val="2"/>
          <c:order val="1"/>
          <c:tx>
            <c:strRef>
              <c:f>GIMME!$U$3</c:f>
              <c:strCache>
                <c:ptCount val="1"/>
                <c:pt idx="0">
                  <c:v>MIRs (%)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GIMME!$D$4:$D$372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5.9053124999999998E-2</c:v>
                </c:pt>
                <c:pt idx="13">
                  <c:v>0.17562475999999999</c:v>
                </c:pt>
                <c:pt idx="14">
                  <c:v>0.29225408000000003</c:v>
                </c:pt>
                <c:pt idx="15">
                  <c:v>0.40888332999999999</c:v>
                </c:pt>
                <c:pt idx="16">
                  <c:v>0.53554013999999994</c:v>
                </c:pt>
                <c:pt idx="17">
                  <c:v>0.77546300000000001</c:v>
                </c:pt>
                <c:pt idx="18">
                  <c:v>1.0320351000000001</c:v>
                </c:pt>
                <c:pt idx="19">
                  <c:v>1.2974912000000001</c:v>
                </c:pt>
                <c:pt idx="20">
                  <c:v>1.5719116</c:v>
                </c:pt>
                <c:pt idx="21">
                  <c:v>1.8665474999999998</c:v>
                </c:pt>
                <c:pt idx="22">
                  <c:v>2.1946398</c:v>
                </c:pt>
                <c:pt idx="23">
                  <c:v>2.5296970000000001</c:v>
                </c:pt>
                <c:pt idx="24">
                  <c:v>2.9033156</c:v>
                </c:pt>
                <c:pt idx="25">
                  <c:v>3.3002637000000004</c:v>
                </c:pt>
                <c:pt idx="26">
                  <c:v>3.7560203000000003</c:v>
                </c:pt>
                <c:pt idx="27">
                  <c:v>4.3247919999999995</c:v>
                </c:pt>
                <c:pt idx="28">
                  <c:v>4.8831008000000002</c:v>
                </c:pt>
                <c:pt idx="29">
                  <c:v>5.5011254000000003</c:v>
                </c:pt>
                <c:pt idx="30">
                  <c:v>6.2299065999999996</c:v>
                </c:pt>
                <c:pt idx="31">
                  <c:v>7.0230929999999994</c:v>
                </c:pt>
                <c:pt idx="32">
                  <c:v>7.8186520000000002</c:v>
                </c:pt>
                <c:pt idx="33">
                  <c:v>8.6354609999999994</c:v>
                </c:pt>
                <c:pt idx="34">
                  <c:v>9.5466940000000005</c:v>
                </c:pt>
                <c:pt idx="35">
                  <c:v>9.0483190000000011</c:v>
                </c:pt>
                <c:pt idx="36">
                  <c:v>9.7737460000000009</c:v>
                </c:pt>
                <c:pt idx="37">
                  <c:v>10.534725</c:v>
                </c:pt>
                <c:pt idx="38">
                  <c:v>11.321410999999999</c:v>
                </c:pt>
                <c:pt idx="39">
                  <c:v>12.119612500000001</c:v>
                </c:pt>
                <c:pt idx="40">
                  <c:v>13.003971</c:v>
                </c:pt>
                <c:pt idx="41">
                  <c:v>13.971714000000002</c:v>
                </c:pt>
                <c:pt idx="42">
                  <c:v>15.060610999999998</c:v>
                </c:pt>
                <c:pt idx="43">
                  <c:v>16.236799999999999</c:v>
                </c:pt>
                <c:pt idx="44">
                  <c:v>17.536583</c:v>
                </c:pt>
                <c:pt idx="45">
                  <c:v>18.919142000000001</c:v>
                </c:pt>
                <c:pt idx="46">
                  <c:v>20.337254999999999</c:v>
                </c:pt>
                <c:pt idx="47">
                  <c:v>21.762426999999999</c:v>
                </c:pt>
                <c:pt idx="48">
                  <c:v>23.226198</c:v>
                </c:pt>
                <c:pt idx="49">
                  <c:v>24.931751999999999</c:v>
                </c:pt>
                <c:pt idx="50">
                  <c:v>27.061005999999999</c:v>
                </c:pt>
                <c:pt idx="51">
                  <c:v>29.190259999999999</c:v>
                </c:pt>
                <c:pt idx="52">
                  <c:v>31.319593999999999</c:v>
                </c:pt>
                <c:pt idx="53">
                  <c:v>33.459062000000003</c:v>
                </c:pt>
                <c:pt idx="54">
                  <c:v>35.606271999999997</c:v>
                </c:pt>
                <c:pt idx="55">
                  <c:v>37.753838000000002</c:v>
                </c:pt>
                <c:pt idx="56">
                  <c:v>39.901578000000001</c:v>
                </c:pt>
                <c:pt idx="57">
                  <c:v>42.049496999999995</c:v>
                </c:pt>
                <c:pt idx="58">
                  <c:v>44.197421999999996</c:v>
                </c:pt>
                <c:pt idx="59">
                  <c:v>46.345365999999999</c:v>
                </c:pt>
                <c:pt idx="60">
                  <c:v>48.493299999999998</c:v>
                </c:pt>
                <c:pt idx="61">
                  <c:v>50.641212000000003</c:v>
                </c:pt>
                <c:pt idx="62">
                  <c:v>52.789140000000003</c:v>
                </c:pt>
                <c:pt idx="63">
                  <c:v>54.939143999999992</c:v>
                </c:pt>
                <c:pt idx="64">
                  <c:v>57.094709999999999</c:v>
                </c:pt>
                <c:pt idx="65">
                  <c:v>59.309519999999992</c:v>
                </c:pt>
                <c:pt idx="66">
                  <c:v>60.763156000000002</c:v>
                </c:pt>
                <c:pt idx="67">
                  <c:v>62.968600000000002</c:v>
                </c:pt>
                <c:pt idx="68">
                  <c:v>65.174040000000005</c:v>
                </c:pt>
                <c:pt idx="69">
                  <c:v>67.379459999999995</c:v>
                </c:pt>
                <c:pt idx="70">
                  <c:v>69.680956000000009</c:v>
                </c:pt>
                <c:pt idx="71">
                  <c:v>72.084919999999997</c:v>
                </c:pt>
                <c:pt idx="72">
                  <c:v>74.560109999999995</c:v>
                </c:pt>
                <c:pt idx="73">
                  <c:v>77.10063000000001</c:v>
                </c:pt>
                <c:pt idx="74">
                  <c:v>79.634860000000003</c:v>
                </c:pt>
                <c:pt idx="75">
                  <c:v>82.169200000000004</c:v>
                </c:pt>
                <c:pt idx="76">
                  <c:v>84.703680000000006</c:v>
                </c:pt>
                <c:pt idx="77">
                  <c:v>87.238330000000005</c:v>
                </c:pt>
                <c:pt idx="78">
                  <c:v>89.773009999999999</c:v>
                </c:pt>
                <c:pt idx="79">
                  <c:v>92.307749999999999</c:v>
                </c:pt>
                <c:pt idx="80">
                  <c:v>94.842430000000007</c:v>
                </c:pt>
                <c:pt idx="81">
                  <c:v>97.377125000000007</c:v>
                </c:pt>
                <c:pt idx="82">
                  <c:v>99.912509999999997</c:v>
                </c:pt>
                <c:pt idx="83">
                  <c:v>102.44801</c:v>
                </c:pt>
                <c:pt idx="84">
                  <c:v>104.98354999999999</c:v>
                </c:pt>
                <c:pt idx="85">
                  <c:v>107.51906000000001</c:v>
                </c:pt>
                <c:pt idx="86">
                  <c:v>110.05459999999999</c:v>
                </c:pt>
                <c:pt idx="87">
                  <c:v>112.59011000000001</c:v>
                </c:pt>
                <c:pt idx="88">
                  <c:v>115.12595</c:v>
                </c:pt>
                <c:pt idx="89">
                  <c:v>117.66252</c:v>
                </c:pt>
                <c:pt idx="90">
                  <c:v>120.19901999999999</c:v>
                </c:pt>
                <c:pt idx="91">
                  <c:v>122.73556000000001</c:v>
                </c:pt>
                <c:pt idx="92">
                  <c:v>125.27206000000001</c:v>
                </c:pt>
                <c:pt idx="93">
                  <c:v>127.80852</c:v>
                </c:pt>
                <c:pt idx="94">
                  <c:v>130.34512000000001</c:v>
                </c:pt>
                <c:pt idx="95">
                  <c:v>132.88158999999999</c:v>
                </c:pt>
                <c:pt idx="96">
                  <c:v>135.41815</c:v>
                </c:pt>
                <c:pt idx="97">
                  <c:v>137.95471000000001</c:v>
                </c:pt>
                <c:pt idx="98">
                  <c:v>140.49161999999998</c:v>
                </c:pt>
                <c:pt idx="99">
                  <c:v>143.02850000000001</c:v>
                </c:pt>
                <c:pt idx="100">
                  <c:v>155.21128000000002</c:v>
                </c:pt>
                <c:pt idx="101">
                  <c:v>157.87798999999998</c:v>
                </c:pt>
                <c:pt idx="102">
                  <c:v>160.54921999999999</c:v>
                </c:pt>
                <c:pt idx="103">
                  <c:v>163.27760000000001</c:v>
                </c:pt>
                <c:pt idx="104">
                  <c:v>166.15608</c:v>
                </c:pt>
                <c:pt idx="105">
                  <c:v>169.03441000000001</c:v>
                </c:pt>
                <c:pt idx="106">
                  <c:v>171.91272000000001</c:v>
                </c:pt>
                <c:pt idx="107">
                  <c:v>174.79112000000001</c:v>
                </c:pt>
                <c:pt idx="108">
                  <c:v>177.66947999999999</c:v>
                </c:pt>
                <c:pt idx="109">
                  <c:v>180.54785000000001</c:v>
                </c:pt>
                <c:pt idx="110">
                  <c:v>174.26602</c:v>
                </c:pt>
                <c:pt idx="111">
                  <c:v>177.03578000000002</c:v>
                </c:pt>
                <c:pt idx="112">
                  <c:v>179.80548999999999</c:v>
                </c:pt>
                <c:pt idx="113">
                  <c:v>182.58566000000002</c:v>
                </c:pt>
                <c:pt idx="114">
                  <c:v>185.38869</c:v>
                </c:pt>
                <c:pt idx="115">
                  <c:v>188.19177999999999</c:v>
                </c:pt>
                <c:pt idx="116">
                  <c:v>190.99481</c:v>
                </c:pt>
                <c:pt idx="117">
                  <c:v>193.79785000000001</c:v>
                </c:pt>
                <c:pt idx="118">
                  <c:v>196.60135</c:v>
                </c:pt>
                <c:pt idx="119">
                  <c:v>199.40511999999998</c:v>
                </c:pt>
                <c:pt idx="120">
                  <c:v>202.45176000000001</c:v>
                </c:pt>
                <c:pt idx="121">
                  <c:v>205.51403999999999</c:v>
                </c:pt>
                <c:pt idx="122">
                  <c:v>208.62088</c:v>
                </c:pt>
                <c:pt idx="123">
                  <c:v>211.76849999999999</c:v>
                </c:pt>
                <c:pt idx="124">
                  <c:v>214.9376</c:v>
                </c:pt>
                <c:pt idx="125">
                  <c:v>218.11105000000001</c:v>
                </c:pt>
                <c:pt idx="126">
                  <c:v>221.28552000000002</c:v>
                </c:pt>
                <c:pt idx="127">
                  <c:v>224.46012000000002</c:v>
                </c:pt>
                <c:pt idx="128">
                  <c:v>227.63489999999999</c:v>
                </c:pt>
                <c:pt idx="129">
                  <c:v>230.80940000000001</c:v>
                </c:pt>
                <c:pt idx="130">
                  <c:v>233.98402000000002</c:v>
                </c:pt>
                <c:pt idx="131">
                  <c:v>237.15885</c:v>
                </c:pt>
                <c:pt idx="132">
                  <c:v>240.33892000000003</c:v>
                </c:pt>
                <c:pt idx="133">
                  <c:v>243.52119999999999</c:v>
                </c:pt>
                <c:pt idx="134">
                  <c:v>246.70474999999999</c:v>
                </c:pt>
                <c:pt idx="135">
                  <c:v>249.9496</c:v>
                </c:pt>
                <c:pt idx="136">
                  <c:v>253.23269999999999</c:v>
                </c:pt>
                <c:pt idx="137">
                  <c:v>256.51555000000002</c:v>
                </c:pt>
                <c:pt idx="138">
                  <c:v>259.80027999999999</c:v>
                </c:pt>
                <c:pt idx="139">
                  <c:v>263.17959999999999</c:v>
                </c:pt>
                <c:pt idx="140">
                  <c:v>266.59482000000003</c:v>
                </c:pt>
                <c:pt idx="141">
                  <c:v>270.01990000000001</c:v>
                </c:pt>
                <c:pt idx="142">
                  <c:v>273.44457999999997</c:v>
                </c:pt>
                <c:pt idx="143">
                  <c:v>276.86944999999997</c:v>
                </c:pt>
                <c:pt idx="144">
                  <c:v>280.29462000000001</c:v>
                </c:pt>
                <c:pt idx="145">
                  <c:v>283.71949999999998</c:v>
                </c:pt>
                <c:pt idx="146">
                  <c:v>287.14429999999999</c:v>
                </c:pt>
                <c:pt idx="147">
                  <c:v>290.57052000000004</c:v>
                </c:pt>
                <c:pt idx="148">
                  <c:v>293.99925000000002</c:v>
                </c:pt>
                <c:pt idx="149">
                  <c:v>297.42797999999999</c:v>
                </c:pt>
                <c:pt idx="150">
                  <c:v>300.85655000000003</c:v>
                </c:pt>
                <c:pt idx="151">
                  <c:v>304.28517999999997</c:v>
                </c:pt>
                <c:pt idx="152">
                  <c:v>307.71402</c:v>
                </c:pt>
                <c:pt idx="153">
                  <c:v>311.14260000000002</c:v>
                </c:pt>
                <c:pt idx="154">
                  <c:v>314.66505000000001</c:v>
                </c:pt>
                <c:pt idx="155">
                  <c:v>318.21100000000001</c:v>
                </c:pt>
                <c:pt idx="156">
                  <c:v>321.75715000000002</c:v>
                </c:pt>
                <c:pt idx="157">
                  <c:v>325.31332000000003</c:v>
                </c:pt>
                <c:pt idx="158">
                  <c:v>328.95942000000002</c:v>
                </c:pt>
                <c:pt idx="159">
                  <c:v>332.70332000000002</c:v>
                </c:pt>
                <c:pt idx="160">
                  <c:v>336.4579</c:v>
                </c:pt>
                <c:pt idx="161">
                  <c:v>340.21217999999999</c:v>
                </c:pt>
                <c:pt idx="162">
                  <c:v>343.9667</c:v>
                </c:pt>
                <c:pt idx="163">
                  <c:v>347.72112000000004</c:v>
                </c:pt>
                <c:pt idx="164">
                  <c:v>351.47561999999999</c:v>
                </c:pt>
                <c:pt idx="165">
                  <c:v>355.23007999999999</c:v>
                </c:pt>
                <c:pt idx="166">
                  <c:v>358.98432000000003</c:v>
                </c:pt>
                <c:pt idx="167">
                  <c:v>362.73882000000003</c:v>
                </c:pt>
                <c:pt idx="168">
                  <c:v>366.49329999999998</c:v>
                </c:pt>
                <c:pt idx="169">
                  <c:v>370.24785000000003</c:v>
                </c:pt>
                <c:pt idx="170">
                  <c:v>374.00229999999999</c:v>
                </c:pt>
                <c:pt idx="171">
                  <c:v>377.75682</c:v>
                </c:pt>
                <c:pt idx="172">
                  <c:v>381.51114999999999</c:v>
                </c:pt>
                <c:pt idx="173">
                  <c:v>385.26575000000003</c:v>
                </c:pt>
                <c:pt idx="174">
                  <c:v>389.02015</c:v>
                </c:pt>
                <c:pt idx="175">
                  <c:v>392.77467999999999</c:v>
                </c:pt>
                <c:pt idx="176">
                  <c:v>396.52904999999998</c:v>
                </c:pt>
                <c:pt idx="177">
                  <c:v>400.28352000000001</c:v>
                </c:pt>
                <c:pt idx="178">
                  <c:v>404.03800000000001</c:v>
                </c:pt>
                <c:pt idx="179">
                  <c:v>407.79257999999999</c:v>
                </c:pt>
                <c:pt idx="180">
                  <c:v>411.54689999999999</c:v>
                </c:pt>
                <c:pt idx="181">
                  <c:v>415.30135000000001</c:v>
                </c:pt>
                <c:pt idx="182">
                  <c:v>419.05579999999998</c:v>
                </c:pt>
                <c:pt idx="183">
                  <c:v>422.81025</c:v>
                </c:pt>
                <c:pt idx="184">
                  <c:v>426.56475</c:v>
                </c:pt>
                <c:pt idx="185">
                  <c:v>430.43095</c:v>
                </c:pt>
                <c:pt idx="186">
                  <c:v>434.38459999999998</c:v>
                </c:pt>
                <c:pt idx="187">
                  <c:v>438.33850000000001</c:v>
                </c:pt>
                <c:pt idx="188">
                  <c:v>442.29205000000002</c:v>
                </c:pt>
                <c:pt idx="189">
                  <c:v>446.24585000000002</c:v>
                </c:pt>
                <c:pt idx="190">
                  <c:v>450.1995</c:v>
                </c:pt>
                <c:pt idx="191">
                  <c:v>454.1533</c:v>
                </c:pt>
                <c:pt idx="192">
                  <c:v>458.10714999999999</c:v>
                </c:pt>
                <c:pt idx="193">
                  <c:v>462.06079999999997</c:v>
                </c:pt>
                <c:pt idx="194">
                  <c:v>466.01440000000002</c:v>
                </c:pt>
                <c:pt idx="195">
                  <c:v>469.96845000000002</c:v>
                </c:pt>
                <c:pt idx="196">
                  <c:v>473.9221</c:v>
                </c:pt>
                <c:pt idx="197">
                  <c:v>477.87599999999998</c:v>
                </c:pt>
                <c:pt idx="198">
                  <c:v>481.8297</c:v>
                </c:pt>
                <c:pt idx="199">
                  <c:v>485.78334999999998</c:v>
                </c:pt>
                <c:pt idx="200">
                  <c:v>489.73714999999999</c:v>
                </c:pt>
                <c:pt idx="201">
                  <c:v>493.69094999999999</c:v>
                </c:pt>
                <c:pt idx="202">
                  <c:v>497.64454999999998</c:v>
                </c:pt>
                <c:pt idx="203">
                  <c:v>501.60210000000001</c:v>
                </c:pt>
                <c:pt idx="204">
                  <c:v>505.58674999999999</c:v>
                </c:pt>
                <c:pt idx="205">
                  <c:v>509.57094999999998</c:v>
                </c:pt>
                <c:pt idx="206">
                  <c:v>513.55529999999999</c:v>
                </c:pt>
                <c:pt idx="207">
                  <c:v>517.53985</c:v>
                </c:pt>
                <c:pt idx="208">
                  <c:v>521.52404999999999</c:v>
                </c:pt>
                <c:pt idx="209">
                  <c:v>525.50855000000001</c:v>
                </c:pt>
                <c:pt idx="210">
                  <c:v>529.49279999999999</c:v>
                </c:pt>
                <c:pt idx="211">
                  <c:v>533.47715000000005</c:v>
                </c:pt>
                <c:pt idx="212">
                  <c:v>537.46145000000001</c:v>
                </c:pt>
                <c:pt idx="213">
                  <c:v>541.44584999999995</c:v>
                </c:pt>
                <c:pt idx="214">
                  <c:v>545.41305</c:v>
                </c:pt>
                <c:pt idx="215">
                  <c:v>549.39700000000005</c:v>
                </c:pt>
                <c:pt idx="216">
                  <c:v>553.38075000000003</c:v>
                </c:pt>
                <c:pt idx="217">
                  <c:v>557.36509999999998</c:v>
                </c:pt>
                <c:pt idx="218">
                  <c:v>561.34894999999995</c:v>
                </c:pt>
                <c:pt idx="219">
                  <c:v>565.33275000000003</c:v>
                </c:pt>
                <c:pt idx="220">
                  <c:v>569.31664999999998</c:v>
                </c:pt>
                <c:pt idx="221">
                  <c:v>573.30070000000001</c:v>
                </c:pt>
                <c:pt idx="222">
                  <c:v>577.28449999999998</c:v>
                </c:pt>
                <c:pt idx="223">
                  <c:v>581.26859999999999</c:v>
                </c:pt>
                <c:pt idx="224">
                  <c:v>585.25229999999999</c:v>
                </c:pt>
                <c:pt idx="225">
                  <c:v>589.23620000000005</c:v>
                </c:pt>
                <c:pt idx="226">
                  <c:v>593.22019999999998</c:v>
                </c:pt>
                <c:pt idx="227">
                  <c:v>597.27724999999998</c:v>
                </c:pt>
                <c:pt idx="228">
                  <c:v>601.36045000000001</c:v>
                </c:pt>
                <c:pt idx="229">
                  <c:v>605.44330000000002</c:v>
                </c:pt>
                <c:pt idx="230">
                  <c:v>609.52650000000006</c:v>
                </c:pt>
                <c:pt idx="231">
                  <c:v>613.60934999999995</c:v>
                </c:pt>
                <c:pt idx="232">
                  <c:v>617.69245000000001</c:v>
                </c:pt>
                <c:pt idx="233">
                  <c:v>621.77549999999997</c:v>
                </c:pt>
                <c:pt idx="234">
                  <c:v>625.85874999999999</c:v>
                </c:pt>
                <c:pt idx="235">
                  <c:v>629.94150000000002</c:v>
                </c:pt>
                <c:pt idx="236">
                  <c:v>634.02475000000004</c:v>
                </c:pt>
                <c:pt idx="237">
                  <c:v>638.10765000000004</c:v>
                </c:pt>
                <c:pt idx="238">
                  <c:v>642.19074999999998</c:v>
                </c:pt>
                <c:pt idx="239">
                  <c:v>646.27374999999995</c:v>
                </c:pt>
                <c:pt idx="240">
                  <c:v>650.35694999999998</c:v>
                </c:pt>
                <c:pt idx="241">
                  <c:v>654.43989999999997</c:v>
                </c:pt>
                <c:pt idx="242">
                  <c:v>658.52314999999999</c:v>
                </c:pt>
                <c:pt idx="243">
                  <c:v>662.60609999999997</c:v>
                </c:pt>
                <c:pt idx="244">
                  <c:v>666.6893</c:v>
                </c:pt>
                <c:pt idx="245">
                  <c:v>670.77215000000001</c:v>
                </c:pt>
                <c:pt idx="246">
                  <c:v>674.85514999999998</c:v>
                </c:pt>
                <c:pt idx="247">
                  <c:v>678.93814999999995</c:v>
                </c:pt>
                <c:pt idx="248">
                  <c:v>683.02139999999997</c:v>
                </c:pt>
                <c:pt idx="249">
                  <c:v>703.68499999999995</c:v>
                </c:pt>
                <c:pt idx="250">
                  <c:v>707.76765</c:v>
                </c:pt>
                <c:pt idx="251">
                  <c:v>711.851</c:v>
                </c:pt>
                <c:pt idx="252">
                  <c:v>715.93404999999996</c:v>
                </c:pt>
                <c:pt idx="253">
                  <c:v>720.01705000000004</c:v>
                </c:pt>
                <c:pt idx="254">
                  <c:v>724.10005000000001</c:v>
                </c:pt>
                <c:pt idx="255">
                  <c:v>728.18285000000003</c:v>
                </c:pt>
                <c:pt idx="256">
                  <c:v>732.26610000000005</c:v>
                </c:pt>
                <c:pt idx="257">
                  <c:v>736.34924999999998</c:v>
                </c:pt>
                <c:pt idx="258">
                  <c:v>740.43219999999997</c:v>
                </c:pt>
                <c:pt idx="259">
                  <c:v>744.51520000000005</c:v>
                </c:pt>
                <c:pt idx="260">
                  <c:v>748.59855000000005</c:v>
                </c:pt>
                <c:pt idx="261">
                  <c:v>752.68115</c:v>
                </c:pt>
                <c:pt idx="262">
                  <c:v>756.76464999999996</c:v>
                </c:pt>
                <c:pt idx="263">
                  <c:v>760.84744999999998</c:v>
                </c:pt>
                <c:pt idx="264">
                  <c:v>764.93044999999995</c:v>
                </c:pt>
                <c:pt idx="265">
                  <c:v>769.01364999999998</c:v>
                </c:pt>
                <c:pt idx="266">
                  <c:v>773.09664999999995</c:v>
                </c:pt>
                <c:pt idx="267">
                  <c:v>777.17970000000003</c:v>
                </c:pt>
                <c:pt idx="268">
                  <c:v>781.26284999999996</c:v>
                </c:pt>
                <c:pt idx="269">
                  <c:v>785.34569999999997</c:v>
                </c:pt>
                <c:pt idx="270">
                  <c:v>789.42870000000005</c:v>
                </c:pt>
                <c:pt idx="271">
                  <c:v>793.51170000000002</c:v>
                </c:pt>
                <c:pt idx="272">
                  <c:v>797.59479999999996</c:v>
                </c:pt>
                <c:pt idx="273">
                  <c:v>801.67804999999998</c:v>
                </c:pt>
                <c:pt idx="274">
                  <c:v>805.76099999999997</c:v>
                </c:pt>
                <c:pt idx="275">
                  <c:v>809.84979999999996</c:v>
                </c:pt>
                <c:pt idx="276">
                  <c:v>813.94524999999999</c:v>
                </c:pt>
                <c:pt idx="277">
                  <c:v>818.04015000000004</c:v>
                </c:pt>
                <c:pt idx="278">
                  <c:v>822.13570000000004</c:v>
                </c:pt>
                <c:pt idx="279">
                  <c:v>826.23099999999999</c:v>
                </c:pt>
                <c:pt idx="280">
                  <c:v>830.32624999999996</c:v>
                </c:pt>
                <c:pt idx="281">
                  <c:v>834.42150000000004</c:v>
                </c:pt>
                <c:pt idx="282">
                  <c:v>838.51644999999996</c:v>
                </c:pt>
                <c:pt idx="283">
                  <c:v>842.61180000000002</c:v>
                </c:pt>
                <c:pt idx="284">
                  <c:v>846.70759999999996</c:v>
                </c:pt>
                <c:pt idx="285">
                  <c:v>850.80269999999996</c:v>
                </c:pt>
                <c:pt idx="286">
                  <c:v>854.89779999999996</c:v>
                </c:pt>
                <c:pt idx="287">
                  <c:v>858.99310000000003</c:v>
                </c:pt>
                <c:pt idx="288">
                  <c:v>863.0883</c:v>
                </c:pt>
                <c:pt idx="289">
                  <c:v>867.18370000000004</c:v>
                </c:pt>
                <c:pt idx="290">
                  <c:v>871.27930000000003</c:v>
                </c:pt>
                <c:pt idx="291">
                  <c:v>875.3741</c:v>
                </c:pt>
                <c:pt idx="292">
                  <c:v>879.46950000000004</c:v>
                </c:pt>
                <c:pt idx="293">
                  <c:v>883.56479999999999</c:v>
                </c:pt>
                <c:pt idx="294">
                  <c:v>887.65980000000002</c:v>
                </c:pt>
                <c:pt idx="295">
                  <c:v>891.75540000000001</c:v>
                </c:pt>
                <c:pt idx="296">
                  <c:v>895.88630000000001</c:v>
                </c:pt>
                <c:pt idx="297">
                  <c:v>900.02919999999995</c:v>
                </c:pt>
                <c:pt idx="298">
                  <c:v>904.1721</c:v>
                </c:pt>
                <c:pt idx="299">
                  <c:v>908.31489999999997</c:v>
                </c:pt>
                <c:pt idx="300">
                  <c:v>912.45799999999997</c:v>
                </c:pt>
                <c:pt idx="301">
                  <c:v>916.601</c:v>
                </c:pt>
                <c:pt idx="302">
                  <c:v>920.74369999999999</c:v>
                </c:pt>
                <c:pt idx="303">
                  <c:v>924.88670000000002</c:v>
                </c:pt>
                <c:pt idx="304">
                  <c:v>929.03060000000005</c:v>
                </c:pt>
                <c:pt idx="305">
                  <c:v>933.17669999999998</c:v>
                </c:pt>
                <c:pt idx="306">
                  <c:v>937.32280000000003</c:v>
                </c:pt>
                <c:pt idx="307">
                  <c:v>941.46849999999995</c:v>
                </c:pt>
                <c:pt idx="308">
                  <c:v>945.61469999999997</c:v>
                </c:pt>
                <c:pt idx="309">
                  <c:v>949.76059999999995</c:v>
                </c:pt>
                <c:pt idx="310">
                  <c:v>953.9067</c:v>
                </c:pt>
                <c:pt idx="311">
                  <c:v>958.05359999999996</c:v>
                </c:pt>
                <c:pt idx="312">
                  <c:v>962.19870000000003</c:v>
                </c:pt>
                <c:pt idx="313">
                  <c:v>966.34529999999995</c:v>
                </c:pt>
                <c:pt idx="314">
                  <c:v>970.49090000000001</c:v>
                </c:pt>
                <c:pt idx="315">
                  <c:v>974.63779999999997</c:v>
                </c:pt>
                <c:pt idx="316">
                  <c:v>978.7835</c:v>
                </c:pt>
                <c:pt idx="317">
                  <c:v>982.93</c:v>
                </c:pt>
                <c:pt idx="318">
                  <c:v>987.07650000000001</c:v>
                </c:pt>
                <c:pt idx="319">
                  <c:v>991.22190000000001</c:v>
                </c:pt>
                <c:pt idx="320">
                  <c:v>995.36860000000001</c:v>
                </c:pt>
                <c:pt idx="321">
                  <c:v>999.51400000000001</c:v>
                </c:pt>
                <c:pt idx="322">
                  <c:v>1003.6605</c:v>
                </c:pt>
                <c:pt idx="323">
                  <c:v>1007.8066</c:v>
                </c:pt>
                <c:pt idx="324">
                  <c:v>1011.9528</c:v>
                </c:pt>
                <c:pt idx="325">
                  <c:v>1016.0988</c:v>
                </c:pt>
                <c:pt idx="326">
                  <c:v>1020.245</c:v>
                </c:pt>
                <c:pt idx="327">
                  <c:v>1024.3911000000001</c:v>
                </c:pt>
                <c:pt idx="328">
                  <c:v>1028.5369000000001</c:v>
                </c:pt>
                <c:pt idx="329">
                  <c:v>1032.6831999999999</c:v>
                </c:pt>
                <c:pt idx="330">
                  <c:v>1036.8294000000001</c:v>
                </c:pt>
                <c:pt idx="331">
                  <c:v>1040.9786999999999</c:v>
                </c:pt>
                <c:pt idx="332">
                  <c:v>1045.1300000000001</c:v>
                </c:pt>
                <c:pt idx="333">
                  <c:v>1049.2814000000001</c:v>
                </c:pt>
                <c:pt idx="334">
                  <c:v>1053.4329</c:v>
                </c:pt>
                <c:pt idx="335">
                  <c:v>1057.5844</c:v>
                </c:pt>
                <c:pt idx="336">
                  <c:v>1061.7356</c:v>
                </c:pt>
                <c:pt idx="337">
                  <c:v>1065.8877</c:v>
                </c:pt>
                <c:pt idx="338">
                  <c:v>1070.0391999999999</c:v>
                </c:pt>
                <c:pt idx="339">
                  <c:v>1074.1901</c:v>
                </c:pt>
                <c:pt idx="340">
                  <c:v>1078.3412000000001</c:v>
                </c:pt>
                <c:pt idx="341">
                  <c:v>1082.4930999999999</c:v>
                </c:pt>
                <c:pt idx="342">
                  <c:v>1086.6546000000001</c:v>
                </c:pt>
                <c:pt idx="343">
                  <c:v>1090.8412000000001</c:v>
                </c:pt>
                <c:pt idx="344">
                  <c:v>1095.0274999999999</c:v>
                </c:pt>
                <c:pt idx="345">
                  <c:v>1099.2147</c:v>
                </c:pt>
                <c:pt idx="346">
                  <c:v>1103.4010000000001</c:v>
                </c:pt>
                <c:pt idx="347">
                  <c:v>1107.5878</c:v>
                </c:pt>
                <c:pt idx="348">
                  <c:v>1111.7744</c:v>
                </c:pt>
                <c:pt idx="349">
                  <c:v>1115.9608000000001</c:v>
                </c:pt>
                <c:pt idx="350">
                  <c:v>1120.1469999999999</c:v>
                </c:pt>
                <c:pt idx="351">
                  <c:v>1124.3338000000001</c:v>
                </c:pt>
                <c:pt idx="352">
                  <c:v>1128.5206000000001</c:v>
                </c:pt>
                <c:pt idx="353">
                  <c:v>1132.7076999999999</c:v>
                </c:pt>
                <c:pt idx="354">
                  <c:v>1136.8938000000001</c:v>
                </c:pt>
                <c:pt idx="355">
                  <c:v>1141.0804000000001</c:v>
                </c:pt>
                <c:pt idx="356">
                  <c:v>1145.2669000000001</c:v>
                </c:pt>
                <c:pt idx="357">
                  <c:v>1149.4536000000001</c:v>
                </c:pt>
                <c:pt idx="358">
                  <c:v>1153.6406999999999</c:v>
                </c:pt>
                <c:pt idx="359">
                  <c:v>1157.8269</c:v>
                </c:pt>
                <c:pt idx="360">
                  <c:v>1162.0137</c:v>
                </c:pt>
                <c:pt idx="361">
                  <c:v>1166.1998000000001</c:v>
                </c:pt>
                <c:pt idx="362">
                  <c:v>1170.3869</c:v>
                </c:pt>
                <c:pt idx="363">
                  <c:v>1174.5735</c:v>
                </c:pt>
                <c:pt idx="364">
                  <c:v>1178.7598</c:v>
                </c:pt>
                <c:pt idx="365">
                  <c:v>1182.9462000000001</c:v>
                </c:pt>
                <c:pt idx="366">
                  <c:v>1187.1332</c:v>
                </c:pt>
                <c:pt idx="367">
                  <c:v>1191.32</c:v>
                </c:pt>
                <c:pt idx="368">
                  <c:v>1195.5062</c:v>
                </c:pt>
              </c:numCache>
            </c:numRef>
          </c:xVal>
          <c:yVal>
            <c:numRef>
              <c:f>GIMME!$U$4:$U$372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0.30303030303030304</c:v>
                </c:pt>
                <c:pt idx="3">
                  <c:v>0.30303030303030304</c:v>
                </c:pt>
                <c:pt idx="4">
                  <c:v>0.30303030303030304</c:v>
                </c:pt>
                <c:pt idx="5">
                  <c:v>0.30303030303030304</c:v>
                </c:pt>
                <c:pt idx="6">
                  <c:v>0.30303030303030304</c:v>
                </c:pt>
                <c:pt idx="7">
                  <c:v>0.30303030303030304</c:v>
                </c:pt>
                <c:pt idx="8">
                  <c:v>0.30303030303030304</c:v>
                </c:pt>
                <c:pt idx="9">
                  <c:v>0.30303030303030304</c:v>
                </c:pt>
                <c:pt idx="10">
                  <c:v>0.30303030303030304</c:v>
                </c:pt>
                <c:pt idx="11">
                  <c:v>0.30349013657056145</c:v>
                </c:pt>
                <c:pt idx="12">
                  <c:v>1.0638297872340425</c:v>
                </c:pt>
                <c:pt idx="13">
                  <c:v>1.3677811550151975</c:v>
                </c:pt>
                <c:pt idx="14">
                  <c:v>1.3677811550151975</c:v>
                </c:pt>
                <c:pt idx="15">
                  <c:v>1.5197568389057752</c:v>
                </c:pt>
                <c:pt idx="16">
                  <c:v>2.1276595744680851</c:v>
                </c:pt>
                <c:pt idx="17">
                  <c:v>2.5835866261398177</c:v>
                </c:pt>
                <c:pt idx="18">
                  <c:v>2.8875379939209727</c:v>
                </c:pt>
                <c:pt idx="19">
                  <c:v>3.0395136778115504</c:v>
                </c:pt>
                <c:pt idx="20">
                  <c:v>3.3434650455927049</c:v>
                </c:pt>
                <c:pt idx="21">
                  <c:v>4.2553191489361701</c:v>
                </c:pt>
                <c:pt idx="22">
                  <c:v>4.2553191489361701</c:v>
                </c:pt>
                <c:pt idx="23">
                  <c:v>5.0151975683890582</c:v>
                </c:pt>
                <c:pt idx="24">
                  <c:v>6.231003039513678</c:v>
                </c:pt>
                <c:pt idx="25">
                  <c:v>6.8389057750759878</c:v>
                </c:pt>
                <c:pt idx="26">
                  <c:v>7.7507598784194522</c:v>
                </c:pt>
                <c:pt idx="27">
                  <c:v>7.9027355623100304</c:v>
                </c:pt>
                <c:pt idx="28">
                  <c:v>8.3586626139817621</c:v>
                </c:pt>
                <c:pt idx="29">
                  <c:v>8.6626139817629184</c:v>
                </c:pt>
                <c:pt idx="30">
                  <c:v>9.4224924012158056</c:v>
                </c:pt>
                <c:pt idx="31">
                  <c:v>9.7264437689969601</c:v>
                </c:pt>
                <c:pt idx="32">
                  <c:v>11.246200607902736</c:v>
                </c:pt>
                <c:pt idx="33">
                  <c:v>11.550151975683891</c:v>
                </c:pt>
                <c:pt idx="34">
                  <c:v>11.854103343465045</c:v>
                </c:pt>
                <c:pt idx="35">
                  <c:v>12.006079027355623</c:v>
                </c:pt>
                <c:pt idx="36">
                  <c:v>12.006079027355623</c:v>
                </c:pt>
                <c:pt idx="37">
                  <c:v>12.462006079027356</c:v>
                </c:pt>
                <c:pt idx="38">
                  <c:v>12.76595744680851</c:v>
                </c:pt>
                <c:pt idx="39">
                  <c:v>12.76595744680851</c:v>
                </c:pt>
                <c:pt idx="40">
                  <c:v>13.373860182370819</c:v>
                </c:pt>
                <c:pt idx="41">
                  <c:v>13.829787234042554</c:v>
                </c:pt>
                <c:pt idx="42">
                  <c:v>14.741641337386019</c:v>
                </c:pt>
                <c:pt idx="43">
                  <c:v>15.045592705167174</c:v>
                </c:pt>
                <c:pt idx="44">
                  <c:v>16.261398176291795</c:v>
                </c:pt>
                <c:pt idx="45">
                  <c:v>16.565349544072948</c:v>
                </c:pt>
                <c:pt idx="46">
                  <c:v>16.717325227963524</c:v>
                </c:pt>
                <c:pt idx="47">
                  <c:v>17.021276595744681</c:v>
                </c:pt>
                <c:pt idx="48">
                  <c:v>18.085106382978726</c:v>
                </c:pt>
                <c:pt idx="49">
                  <c:v>18.389057750759878</c:v>
                </c:pt>
                <c:pt idx="50">
                  <c:v>18.389057750759878</c:v>
                </c:pt>
                <c:pt idx="51">
                  <c:v>18.541033434650455</c:v>
                </c:pt>
                <c:pt idx="52">
                  <c:v>18.541033434650455</c:v>
                </c:pt>
                <c:pt idx="53">
                  <c:v>18.693009118541035</c:v>
                </c:pt>
                <c:pt idx="54">
                  <c:v>19.148936170212767</c:v>
                </c:pt>
                <c:pt idx="55">
                  <c:v>19.148936170212767</c:v>
                </c:pt>
                <c:pt idx="56">
                  <c:v>19.6048632218845</c:v>
                </c:pt>
                <c:pt idx="57">
                  <c:v>19.6048632218845</c:v>
                </c:pt>
                <c:pt idx="58">
                  <c:v>19.6048632218845</c:v>
                </c:pt>
                <c:pt idx="59">
                  <c:v>19.6048632218845</c:v>
                </c:pt>
                <c:pt idx="60">
                  <c:v>19.756838905775076</c:v>
                </c:pt>
                <c:pt idx="61">
                  <c:v>19.756838905775076</c:v>
                </c:pt>
                <c:pt idx="62">
                  <c:v>19.756838905775076</c:v>
                </c:pt>
                <c:pt idx="63">
                  <c:v>20.364741641337385</c:v>
                </c:pt>
                <c:pt idx="64">
                  <c:v>20.668693009118542</c:v>
                </c:pt>
                <c:pt idx="65">
                  <c:v>21.276595744680851</c:v>
                </c:pt>
                <c:pt idx="66">
                  <c:v>21.124620060790271</c:v>
                </c:pt>
                <c:pt idx="67">
                  <c:v>21.124620060790271</c:v>
                </c:pt>
                <c:pt idx="68">
                  <c:v>21.276595744680851</c:v>
                </c:pt>
                <c:pt idx="69">
                  <c:v>21.276595744680851</c:v>
                </c:pt>
                <c:pt idx="70">
                  <c:v>21.88449848024316</c:v>
                </c:pt>
                <c:pt idx="71">
                  <c:v>22.036474164133736</c:v>
                </c:pt>
                <c:pt idx="72">
                  <c:v>22.644376899696049</c:v>
                </c:pt>
                <c:pt idx="73">
                  <c:v>22.796352583586625</c:v>
                </c:pt>
                <c:pt idx="74">
                  <c:v>22.948328267477201</c:v>
                </c:pt>
                <c:pt idx="75">
                  <c:v>22.948328267477201</c:v>
                </c:pt>
                <c:pt idx="76">
                  <c:v>23.100303951367781</c:v>
                </c:pt>
                <c:pt idx="77">
                  <c:v>23.556231003039514</c:v>
                </c:pt>
                <c:pt idx="78">
                  <c:v>23.860182370820667</c:v>
                </c:pt>
                <c:pt idx="79">
                  <c:v>23.860182370820667</c:v>
                </c:pt>
                <c:pt idx="80">
                  <c:v>23.860182370820667</c:v>
                </c:pt>
                <c:pt idx="81">
                  <c:v>24.012158054711247</c:v>
                </c:pt>
                <c:pt idx="82">
                  <c:v>24.164133738601823</c:v>
                </c:pt>
                <c:pt idx="83">
                  <c:v>24.468085106382979</c:v>
                </c:pt>
                <c:pt idx="84">
                  <c:v>24.468085106382979</c:v>
                </c:pt>
                <c:pt idx="85">
                  <c:v>24.468085106382979</c:v>
                </c:pt>
                <c:pt idx="86">
                  <c:v>24.468085106382979</c:v>
                </c:pt>
                <c:pt idx="87">
                  <c:v>24.468085106382979</c:v>
                </c:pt>
                <c:pt idx="88">
                  <c:v>24.620060790273556</c:v>
                </c:pt>
                <c:pt idx="89">
                  <c:v>24.620060790273556</c:v>
                </c:pt>
                <c:pt idx="90">
                  <c:v>24.620060790273556</c:v>
                </c:pt>
                <c:pt idx="91">
                  <c:v>24.620060790273556</c:v>
                </c:pt>
                <c:pt idx="92">
                  <c:v>24.620060790273556</c:v>
                </c:pt>
                <c:pt idx="93">
                  <c:v>24.620060790273556</c:v>
                </c:pt>
                <c:pt idx="94">
                  <c:v>24.620060790273556</c:v>
                </c:pt>
                <c:pt idx="95">
                  <c:v>24.772036474164132</c:v>
                </c:pt>
                <c:pt idx="96">
                  <c:v>24.772036474164132</c:v>
                </c:pt>
                <c:pt idx="97">
                  <c:v>24.924012158054712</c:v>
                </c:pt>
                <c:pt idx="98">
                  <c:v>24.924012158054712</c:v>
                </c:pt>
                <c:pt idx="99">
                  <c:v>24.924012158054712</c:v>
                </c:pt>
                <c:pt idx="100">
                  <c:v>25.075987841945292</c:v>
                </c:pt>
                <c:pt idx="101">
                  <c:v>25.227963525835868</c:v>
                </c:pt>
                <c:pt idx="102">
                  <c:v>25.379939209726444</c:v>
                </c:pt>
                <c:pt idx="103">
                  <c:v>25.531914893617021</c:v>
                </c:pt>
                <c:pt idx="104">
                  <c:v>25.531914893617021</c:v>
                </c:pt>
                <c:pt idx="105">
                  <c:v>25.683890577507601</c:v>
                </c:pt>
                <c:pt idx="106">
                  <c:v>25.683890577507601</c:v>
                </c:pt>
                <c:pt idx="107">
                  <c:v>25.835866261398177</c:v>
                </c:pt>
                <c:pt idx="108">
                  <c:v>25.835866261398177</c:v>
                </c:pt>
                <c:pt idx="109">
                  <c:v>25.835866261398177</c:v>
                </c:pt>
                <c:pt idx="110">
                  <c:v>25.835866261398177</c:v>
                </c:pt>
                <c:pt idx="111">
                  <c:v>25.835866261398177</c:v>
                </c:pt>
                <c:pt idx="112">
                  <c:v>25.835866261398177</c:v>
                </c:pt>
                <c:pt idx="113">
                  <c:v>26.29179331306991</c:v>
                </c:pt>
                <c:pt idx="114">
                  <c:v>26.29179331306991</c:v>
                </c:pt>
                <c:pt idx="115">
                  <c:v>26.29179331306991</c:v>
                </c:pt>
                <c:pt idx="116">
                  <c:v>26.29179331306991</c:v>
                </c:pt>
                <c:pt idx="117">
                  <c:v>26.29179331306991</c:v>
                </c:pt>
                <c:pt idx="118">
                  <c:v>26.747720364741639</c:v>
                </c:pt>
                <c:pt idx="119">
                  <c:v>26.747720364741639</c:v>
                </c:pt>
                <c:pt idx="120">
                  <c:v>28.11550151975684</c:v>
                </c:pt>
                <c:pt idx="121">
                  <c:v>28.11550151975684</c:v>
                </c:pt>
                <c:pt idx="122">
                  <c:v>29.331306990881462</c:v>
                </c:pt>
                <c:pt idx="123">
                  <c:v>29.483282674772038</c:v>
                </c:pt>
                <c:pt idx="124">
                  <c:v>29.483282674772038</c:v>
                </c:pt>
                <c:pt idx="125">
                  <c:v>29.787234042553191</c:v>
                </c:pt>
                <c:pt idx="126">
                  <c:v>29.787234042553191</c:v>
                </c:pt>
                <c:pt idx="127">
                  <c:v>29.787234042553191</c:v>
                </c:pt>
                <c:pt idx="128">
                  <c:v>29.787234042553191</c:v>
                </c:pt>
                <c:pt idx="129">
                  <c:v>30.091185410334347</c:v>
                </c:pt>
                <c:pt idx="130">
                  <c:v>29.939209726443771</c:v>
                </c:pt>
                <c:pt idx="131">
                  <c:v>30.091185410334347</c:v>
                </c:pt>
                <c:pt idx="132">
                  <c:v>30.091185410334347</c:v>
                </c:pt>
                <c:pt idx="133">
                  <c:v>30.547112462006076</c:v>
                </c:pt>
                <c:pt idx="134">
                  <c:v>30.547112462006076</c:v>
                </c:pt>
                <c:pt idx="135">
                  <c:v>30.69908814589666</c:v>
                </c:pt>
                <c:pt idx="136">
                  <c:v>30.69908814589666</c:v>
                </c:pt>
                <c:pt idx="137">
                  <c:v>30.69908814589666</c:v>
                </c:pt>
                <c:pt idx="138">
                  <c:v>30.851063829787233</c:v>
                </c:pt>
                <c:pt idx="139">
                  <c:v>31.003039513677809</c:v>
                </c:pt>
                <c:pt idx="140">
                  <c:v>32.52279635258359</c:v>
                </c:pt>
                <c:pt idx="141">
                  <c:v>32.52279635258359</c:v>
                </c:pt>
                <c:pt idx="142">
                  <c:v>32.370820668693007</c:v>
                </c:pt>
                <c:pt idx="143">
                  <c:v>32.218844984802431</c:v>
                </c:pt>
                <c:pt idx="144">
                  <c:v>32.370820668693007</c:v>
                </c:pt>
                <c:pt idx="145">
                  <c:v>32.218844984802431</c:v>
                </c:pt>
                <c:pt idx="146">
                  <c:v>32.218844984802431</c:v>
                </c:pt>
                <c:pt idx="147">
                  <c:v>32.370820668693007</c:v>
                </c:pt>
                <c:pt idx="148">
                  <c:v>32.370820668693007</c:v>
                </c:pt>
                <c:pt idx="149">
                  <c:v>32.370820668693007</c:v>
                </c:pt>
                <c:pt idx="150">
                  <c:v>32.370820668693007</c:v>
                </c:pt>
                <c:pt idx="151">
                  <c:v>32.674772036474167</c:v>
                </c:pt>
                <c:pt idx="152">
                  <c:v>32.370820668693007</c:v>
                </c:pt>
                <c:pt idx="153">
                  <c:v>32.370820668693007</c:v>
                </c:pt>
                <c:pt idx="154">
                  <c:v>32.826747720364743</c:v>
                </c:pt>
                <c:pt idx="155">
                  <c:v>32.52279635258359</c:v>
                </c:pt>
                <c:pt idx="156">
                  <c:v>32.674772036474167</c:v>
                </c:pt>
                <c:pt idx="157">
                  <c:v>32.978723404255319</c:v>
                </c:pt>
                <c:pt idx="158">
                  <c:v>32.978723404255319</c:v>
                </c:pt>
                <c:pt idx="159">
                  <c:v>32.978723404255319</c:v>
                </c:pt>
                <c:pt idx="160">
                  <c:v>32.978723404255319</c:v>
                </c:pt>
                <c:pt idx="161">
                  <c:v>33.130699088145896</c:v>
                </c:pt>
                <c:pt idx="162">
                  <c:v>33.130699088145896</c:v>
                </c:pt>
                <c:pt idx="163">
                  <c:v>32.978723404255319</c:v>
                </c:pt>
                <c:pt idx="164">
                  <c:v>32.978723404255319</c:v>
                </c:pt>
                <c:pt idx="165">
                  <c:v>32.978723404255319</c:v>
                </c:pt>
                <c:pt idx="166">
                  <c:v>33.130699088145896</c:v>
                </c:pt>
                <c:pt idx="167">
                  <c:v>33.282674772036472</c:v>
                </c:pt>
                <c:pt idx="168">
                  <c:v>33.130699088145896</c:v>
                </c:pt>
                <c:pt idx="169">
                  <c:v>32.978723404255319</c:v>
                </c:pt>
                <c:pt idx="170">
                  <c:v>33.130699088145896</c:v>
                </c:pt>
                <c:pt idx="171">
                  <c:v>33.130699088145896</c:v>
                </c:pt>
                <c:pt idx="172">
                  <c:v>33.130699088145896</c:v>
                </c:pt>
                <c:pt idx="173">
                  <c:v>33.282674772036472</c:v>
                </c:pt>
                <c:pt idx="174">
                  <c:v>32.978723404255319</c:v>
                </c:pt>
                <c:pt idx="175">
                  <c:v>33.130699088145896</c:v>
                </c:pt>
                <c:pt idx="176">
                  <c:v>33.130699088145896</c:v>
                </c:pt>
                <c:pt idx="177">
                  <c:v>32.978723404255319</c:v>
                </c:pt>
                <c:pt idx="178">
                  <c:v>32.978723404255319</c:v>
                </c:pt>
                <c:pt idx="179">
                  <c:v>32.978723404255319</c:v>
                </c:pt>
                <c:pt idx="180">
                  <c:v>32.978723404255319</c:v>
                </c:pt>
                <c:pt idx="181">
                  <c:v>33.130699088145896</c:v>
                </c:pt>
                <c:pt idx="182">
                  <c:v>33.130699088145896</c:v>
                </c:pt>
                <c:pt idx="183">
                  <c:v>33.130699088145896</c:v>
                </c:pt>
                <c:pt idx="184">
                  <c:v>33.130699088145896</c:v>
                </c:pt>
                <c:pt idx="185">
                  <c:v>33.434650455927049</c:v>
                </c:pt>
                <c:pt idx="186">
                  <c:v>33.434650455927049</c:v>
                </c:pt>
                <c:pt idx="187">
                  <c:v>33.586626139817625</c:v>
                </c:pt>
                <c:pt idx="188">
                  <c:v>33.434650455927049</c:v>
                </c:pt>
                <c:pt idx="189">
                  <c:v>33.434650455927049</c:v>
                </c:pt>
                <c:pt idx="190">
                  <c:v>33.434650455927049</c:v>
                </c:pt>
                <c:pt idx="191">
                  <c:v>33.434650455927049</c:v>
                </c:pt>
                <c:pt idx="192">
                  <c:v>33.282674772036472</c:v>
                </c:pt>
                <c:pt idx="193">
                  <c:v>33.434650455927049</c:v>
                </c:pt>
                <c:pt idx="194">
                  <c:v>33.282674772036472</c:v>
                </c:pt>
                <c:pt idx="195">
                  <c:v>33.282674772036472</c:v>
                </c:pt>
                <c:pt idx="196">
                  <c:v>33.282674772036472</c:v>
                </c:pt>
                <c:pt idx="197">
                  <c:v>33.282674772036472</c:v>
                </c:pt>
                <c:pt idx="198">
                  <c:v>33.434650455927049</c:v>
                </c:pt>
                <c:pt idx="199">
                  <c:v>33.434650455927049</c:v>
                </c:pt>
                <c:pt idx="200">
                  <c:v>33.586626139817625</c:v>
                </c:pt>
                <c:pt idx="201">
                  <c:v>33.282674772036472</c:v>
                </c:pt>
                <c:pt idx="202">
                  <c:v>33.282674772036472</c:v>
                </c:pt>
                <c:pt idx="203">
                  <c:v>34.650455927051674</c:v>
                </c:pt>
                <c:pt idx="204">
                  <c:v>34.650455927051674</c:v>
                </c:pt>
                <c:pt idx="205">
                  <c:v>34.650455927051674</c:v>
                </c:pt>
                <c:pt idx="206">
                  <c:v>34.650455927051674</c:v>
                </c:pt>
                <c:pt idx="207">
                  <c:v>34.650455927051674</c:v>
                </c:pt>
                <c:pt idx="208">
                  <c:v>34.650455927051674</c:v>
                </c:pt>
                <c:pt idx="209">
                  <c:v>34.650455927051674</c:v>
                </c:pt>
                <c:pt idx="210">
                  <c:v>34.650455927051674</c:v>
                </c:pt>
                <c:pt idx="211">
                  <c:v>34.650455927051674</c:v>
                </c:pt>
                <c:pt idx="212">
                  <c:v>34.650455927051674</c:v>
                </c:pt>
                <c:pt idx="213">
                  <c:v>34.650455927051674</c:v>
                </c:pt>
                <c:pt idx="214">
                  <c:v>34.650455927051674</c:v>
                </c:pt>
                <c:pt idx="215">
                  <c:v>34.650455927051674</c:v>
                </c:pt>
                <c:pt idx="216">
                  <c:v>34.650455927051674</c:v>
                </c:pt>
                <c:pt idx="217">
                  <c:v>34.650455927051674</c:v>
                </c:pt>
                <c:pt idx="218">
                  <c:v>34.650455927051674</c:v>
                </c:pt>
                <c:pt idx="219">
                  <c:v>34.650455927051674</c:v>
                </c:pt>
                <c:pt idx="220">
                  <c:v>34.650455927051674</c:v>
                </c:pt>
                <c:pt idx="221">
                  <c:v>34.650455927051674</c:v>
                </c:pt>
                <c:pt idx="222">
                  <c:v>34.650455927051674</c:v>
                </c:pt>
                <c:pt idx="223">
                  <c:v>34.650455927051674</c:v>
                </c:pt>
                <c:pt idx="224">
                  <c:v>34.650455927051674</c:v>
                </c:pt>
                <c:pt idx="225">
                  <c:v>34.650455927051674</c:v>
                </c:pt>
                <c:pt idx="226">
                  <c:v>34.650455927051674</c:v>
                </c:pt>
                <c:pt idx="227">
                  <c:v>34.80243161094225</c:v>
                </c:pt>
                <c:pt idx="228">
                  <c:v>34.80243161094225</c:v>
                </c:pt>
                <c:pt idx="229">
                  <c:v>34.80243161094225</c:v>
                </c:pt>
                <c:pt idx="230">
                  <c:v>34.80243161094225</c:v>
                </c:pt>
                <c:pt idx="231">
                  <c:v>34.80243161094225</c:v>
                </c:pt>
                <c:pt idx="232">
                  <c:v>34.80243161094225</c:v>
                </c:pt>
                <c:pt idx="233">
                  <c:v>34.80243161094225</c:v>
                </c:pt>
                <c:pt idx="234">
                  <c:v>34.80243161094225</c:v>
                </c:pt>
                <c:pt idx="235">
                  <c:v>34.80243161094225</c:v>
                </c:pt>
                <c:pt idx="236">
                  <c:v>34.80243161094225</c:v>
                </c:pt>
                <c:pt idx="237">
                  <c:v>34.80243161094225</c:v>
                </c:pt>
                <c:pt idx="238">
                  <c:v>34.954407294832826</c:v>
                </c:pt>
                <c:pt idx="239">
                  <c:v>34.954407294832826</c:v>
                </c:pt>
                <c:pt idx="240">
                  <c:v>34.80243161094225</c:v>
                </c:pt>
                <c:pt idx="241">
                  <c:v>34.80243161094225</c:v>
                </c:pt>
                <c:pt idx="242">
                  <c:v>34.80243161094225</c:v>
                </c:pt>
                <c:pt idx="243">
                  <c:v>34.80243161094225</c:v>
                </c:pt>
                <c:pt idx="244">
                  <c:v>34.80243161094225</c:v>
                </c:pt>
                <c:pt idx="245">
                  <c:v>34.80243161094225</c:v>
                </c:pt>
                <c:pt idx="246">
                  <c:v>35.106382978723403</c:v>
                </c:pt>
                <c:pt idx="247">
                  <c:v>35.106382978723403</c:v>
                </c:pt>
                <c:pt idx="248">
                  <c:v>35.106382978723403</c:v>
                </c:pt>
                <c:pt idx="249">
                  <c:v>35.106382978723403</c:v>
                </c:pt>
                <c:pt idx="250">
                  <c:v>34.954407294832826</c:v>
                </c:pt>
                <c:pt idx="251">
                  <c:v>35.106382978723403</c:v>
                </c:pt>
                <c:pt idx="252">
                  <c:v>35.106382978723403</c:v>
                </c:pt>
                <c:pt idx="253">
                  <c:v>35.106382978723403</c:v>
                </c:pt>
                <c:pt idx="254">
                  <c:v>34.80243161094225</c:v>
                </c:pt>
                <c:pt idx="255">
                  <c:v>34.80243161094225</c:v>
                </c:pt>
                <c:pt idx="256">
                  <c:v>34.80243161094225</c:v>
                </c:pt>
                <c:pt idx="257">
                  <c:v>34.80243161094225</c:v>
                </c:pt>
                <c:pt idx="258">
                  <c:v>34.80243161094225</c:v>
                </c:pt>
                <c:pt idx="259">
                  <c:v>34.80243161094225</c:v>
                </c:pt>
                <c:pt idx="260">
                  <c:v>35.106382978723403</c:v>
                </c:pt>
                <c:pt idx="261">
                  <c:v>34.954407294832826</c:v>
                </c:pt>
                <c:pt idx="262">
                  <c:v>34.954407294832826</c:v>
                </c:pt>
                <c:pt idx="263">
                  <c:v>34.954407294832826</c:v>
                </c:pt>
                <c:pt idx="264">
                  <c:v>34.954407294832826</c:v>
                </c:pt>
                <c:pt idx="265">
                  <c:v>34.954407294832826</c:v>
                </c:pt>
                <c:pt idx="266">
                  <c:v>34.80243161094225</c:v>
                </c:pt>
                <c:pt idx="267">
                  <c:v>34.80243161094225</c:v>
                </c:pt>
                <c:pt idx="268">
                  <c:v>34.80243161094225</c:v>
                </c:pt>
                <c:pt idx="269">
                  <c:v>34.80243161094225</c:v>
                </c:pt>
                <c:pt idx="270">
                  <c:v>34.80243161094225</c:v>
                </c:pt>
                <c:pt idx="271">
                  <c:v>35.106382978723403</c:v>
                </c:pt>
                <c:pt idx="272">
                  <c:v>34.80243161094225</c:v>
                </c:pt>
                <c:pt idx="273">
                  <c:v>34.80243161094225</c:v>
                </c:pt>
                <c:pt idx="274">
                  <c:v>34.954407294832826</c:v>
                </c:pt>
                <c:pt idx="275">
                  <c:v>35.866261398176292</c:v>
                </c:pt>
                <c:pt idx="276">
                  <c:v>35.866261398176292</c:v>
                </c:pt>
                <c:pt idx="277">
                  <c:v>35.866261398176292</c:v>
                </c:pt>
                <c:pt idx="278">
                  <c:v>35.866261398176292</c:v>
                </c:pt>
                <c:pt idx="279">
                  <c:v>35.866261398176292</c:v>
                </c:pt>
                <c:pt idx="280">
                  <c:v>35.866261398176292</c:v>
                </c:pt>
                <c:pt idx="281">
                  <c:v>35.866261398176292</c:v>
                </c:pt>
                <c:pt idx="282">
                  <c:v>35.866261398176292</c:v>
                </c:pt>
                <c:pt idx="283">
                  <c:v>35.866261398176292</c:v>
                </c:pt>
                <c:pt idx="284">
                  <c:v>35.866261398176292</c:v>
                </c:pt>
                <c:pt idx="285">
                  <c:v>35.866261398176292</c:v>
                </c:pt>
                <c:pt idx="286">
                  <c:v>35.866261398176292</c:v>
                </c:pt>
                <c:pt idx="287">
                  <c:v>35.866261398176292</c:v>
                </c:pt>
                <c:pt idx="288">
                  <c:v>35.866261398176292</c:v>
                </c:pt>
                <c:pt idx="289">
                  <c:v>35.866261398176292</c:v>
                </c:pt>
                <c:pt idx="290">
                  <c:v>35.866261398176292</c:v>
                </c:pt>
                <c:pt idx="291">
                  <c:v>35.866261398176292</c:v>
                </c:pt>
                <c:pt idx="292">
                  <c:v>35.866261398176292</c:v>
                </c:pt>
                <c:pt idx="293">
                  <c:v>35.866261398176292</c:v>
                </c:pt>
                <c:pt idx="294">
                  <c:v>35.866261398176292</c:v>
                </c:pt>
                <c:pt idx="295">
                  <c:v>35.866261398176292</c:v>
                </c:pt>
                <c:pt idx="296">
                  <c:v>36.170212765957451</c:v>
                </c:pt>
                <c:pt idx="297">
                  <c:v>36.170212765957451</c:v>
                </c:pt>
                <c:pt idx="298">
                  <c:v>36.170212765957451</c:v>
                </c:pt>
                <c:pt idx="299">
                  <c:v>36.170212765957451</c:v>
                </c:pt>
                <c:pt idx="300">
                  <c:v>36.170212765957451</c:v>
                </c:pt>
                <c:pt idx="301">
                  <c:v>36.170212765957451</c:v>
                </c:pt>
                <c:pt idx="302">
                  <c:v>36.170212765957451</c:v>
                </c:pt>
                <c:pt idx="303">
                  <c:v>36.170212765957451</c:v>
                </c:pt>
                <c:pt idx="304">
                  <c:v>37.537993920972646</c:v>
                </c:pt>
                <c:pt idx="305">
                  <c:v>37.537993920972646</c:v>
                </c:pt>
                <c:pt idx="306">
                  <c:v>37.537993920972646</c:v>
                </c:pt>
                <c:pt idx="307">
                  <c:v>37.537993920972646</c:v>
                </c:pt>
                <c:pt idx="308">
                  <c:v>37.537993920972646</c:v>
                </c:pt>
                <c:pt idx="309">
                  <c:v>37.537993920972646</c:v>
                </c:pt>
                <c:pt idx="310">
                  <c:v>37.537993920972646</c:v>
                </c:pt>
                <c:pt idx="311">
                  <c:v>37.537993920972646</c:v>
                </c:pt>
                <c:pt idx="312">
                  <c:v>37.689969604863222</c:v>
                </c:pt>
                <c:pt idx="313">
                  <c:v>37.537993920972646</c:v>
                </c:pt>
                <c:pt idx="314">
                  <c:v>37.689969604863222</c:v>
                </c:pt>
                <c:pt idx="315">
                  <c:v>37.537993920972646</c:v>
                </c:pt>
                <c:pt idx="316">
                  <c:v>37.537993920972646</c:v>
                </c:pt>
                <c:pt idx="317">
                  <c:v>37.537993920972646</c:v>
                </c:pt>
                <c:pt idx="318">
                  <c:v>37.537993920972646</c:v>
                </c:pt>
                <c:pt idx="319">
                  <c:v>37.689969604863222</c:v>
                </c:pt>
                <c:pt idx="320">
                  <c:v>37.537993920972646</c:v>
                </c:pt>
                <c:pt idx="321">
                  <c:v>37.537993920972646</c:v>
                </c:pt>
                <c:pt idx="322">
                  <c:v>37.537993920972646</c:v>
                </c:pt>
                <c:pt idx="323">
                  <c:v>37.537993920972646</c:v>
                </c:pt>
                <c:pt idx="324">
                  <c:v>37.537993920972646</c:v>
                </c:pt>
                <c:pt idx="325">
                  <c:v>37.537993920972646</c:v>
                </c:pt>
                <c:pt idx="326">
                  <c:v>37.537993920972646</c:v>
                </c:pt>
                <c:pt idx="327">
                  <c:v>37.689969604863222</c:v>
                </c:pt>
                <c:pt idx="328">
                  <c:v>37.537993920972646</c:v>
                </c:pt>
                <c:pt idx="329">
                  <c:v>37.537993920972646</c:v>
                </c:pt>
                <c:pt idx="330">
                  <c:v>37.537993920972646</c:v>
                </c:pt>
                <c:pt idx="331">
                  <c:v>37.689969604863222</c:v>
                </c:pt>
                <c:pt idx="332">
                  <c:v>37.841945288753799</c:v>
                </c:pt>
                <c:pt idx="333">
                  <c:v>37.841945288753799</c:v>
                </c:pt>
                <c:pt idx="334">
                  <c:v>37.689969604863222</c:v>
                </c:pt>
                <c:pt idx="335">
                  <c:v>37.689969604863222</c:v>
                </c:pt>
                <c:pt idx="336">
                  <c:v>37.841945288753799</c:v>
                </c:pt>
                <c:pt idx="337">
                  <c:v>37.689969604863222</c:v>
                </c:pt>
                <c:pt idx="338">
                  <c:v>37.689969604863222</c:v>
                </c:pt>
                <c:pt idx="339">
                  <c:v>37.689969604863222</c:v>
                </c:pt>
                <c:pt idx="340">
                  <c:v>37.993920972644382</c:v>
                </c:pt>
                <c:pt idx="341">
                  <c:v>37.841945288753799</c:v>
                </c:pt>
                <c:pt idx="342">
                  <c:v>37.841945288753799</c:v>
                </c:pt>
                <c:pt idx="343">
                  <c:v>37.841945288753799</c:v>
                </c:pt>
                <c:pt idx="344">
                  <c:v>37.841945288753799</c:v>
                </c:pt>
                <c:pt idx="345">
                  <c:v>37.841945288753799</c:v>
                </c:pt>
                <c:pt idx="346">
                  <c:v>37.993920972644382</c:v>
                </c:pt>
                <c:pt idx="347">
                  <c:v>37.993920972644382</c:v>
                </c:pt>
                <c:pt idx="348">
                  <c:v>37.841945288753799</c:v>
                </c:pt>
                <c:pt idx="349">
                  <c:v>37.841945288753799</c:v>
                </c:pt>
                <c:pt idx="350">
                  <c:v>37.841945288753799</c:v>
                </c:pt>
                <c:pt idx="351">
                  <c:v>37.841945288753799</c:v>
                </c:pt>
                <c:pt idx="352">
                  <c:v>37.993920972644382</c:v>
                </c:pt>
                <c:pt idx="353">
                  <c:v>37.993920972644382</c:v>
                </c:pt>
                <c:pt idx="354">
                  <c:v>37.841945288753799</c:v>
                </c:pt>
                <c:pt idx="355">
                  <c:v>37.841945288753799</c:v>
                </c:pt>
                <c:pt idx="356">
                  <c:v>37.841945288753799</c:v>
                </c:pt>
                <c:pt idx="357">
                  <c:v>37.993920972644382</c:v>
                </c:pt>
                <c:pt idx="358">
                  <c:v>37.841945288753799</c:v>
                </c:pt>
                <c:pt idx="359">
                  <c:v>37.841945288753799</c:v>
                </c:pt>
                <c:pt idx="360">
                  <c:v>37.841945288753799</c:v>
                </c:pt>
                <c:pt idx="361">
                  <c:v>37.841945288753799</c:v>
                </c:pt>
                <c:pt idx="362">
                  <c:v>37.841945288753799</c:v>
                </c:pt>
                <c:pt idx="363">
                  <c:v>37.993920972644382</c:v>
                </c:pt>
                <c:pt idx="364">
                  <c:v>37.841945288753799</c:v>
                </c:pt>
                <c:pt idx="365">
                  <c:v>37.841945288753799</c:v>
                </c:pt>
                <c:pt idx="366">
                  <c:v>37.841945288753799</c:v>
                </c:pt>
                <c:pt idx="367">
                  <c:v>37.841945288753799</c:v>
                </c:pt>
                <c:pt idx="368">
                  <c:v>37.841945288753799</c:v>
                </c:pt>
              </c:numCache>
            </c:numRef>
          </c:yVal>
        </c:ser>
        <c:axId val="106480768"/>
        <c:axId val="106482304"/>
      </c:scatterChart>
      <c:valAx>
        <c:axId val="10648076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i-FI"/>
          </a:p>
        </c:txPr>
        <c:crossAx val="106482304"/>
        <c:crosses val="autoZero"/>
        <c:crossBetween val="midCat"/>
      </c:valAx>
      <c:valAx>
        <c:axId val="106482304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lang="en-US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i-FI"/>
          </a:p>
        </c:txPr>
        <c:crossAx val="106480768"/>
        <c:crosses val="autoZero"/>
        <c:crossBetween val="midCat"/>
      </c:valAx>
      <c:spPr>
        <a:ln>
          <a:miter lim="800000"/>
        </a:ln>
      </c:spPr>
    </c:plotArea>
    <c:legend>
      <c:legendPos val="r"/>
      <c:layout>
        <c:manualLayout>
          <c:xMode val="edge"/>
          <c:yMode val="edge"/>
          <c:x val="0.80004056078639307"/>
          <c:y val="0.27807060541273398"/>
          <c:w val="0.19463793108144162"/>
          <c:h val="0.35049773165771497"/>
        </c:manualLayout>
      </c:layout>
      <c:txPr>
        <a:bodyPr/>
        <a:lstStyle/>
        <a:p>
          <a:pPr>
            <a:defRPr lang="en-US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fi-FI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i-FI"/>
  <c:chart>
    <c:plotArea>
      <c:layout>
        <c:manualLayout>
          <c:layoutTarget val="inner"/>
          <c:xMode val="edge"/>
          <c:yMode val="edge"/>
          <c:x val="0.18299975089475731"/>
          <c:y val="0.16512410700318075"/>
          <c:w val="0.60887397097431573"/>
          <c:h val="0.61079835219273149"/>
        </c:manualLayout>
      </c:layout>
      <c:scatterChart>
        <c:scatterStyle val="lineMarker"/>
        <c:ser>
          <c:idx val="0"/>
          <c:order val="0"/>
          <c:tx>
            <c:strRef>
              <c:f>GIMME!$S$3</c:f>
              <c:strCache>
                <c:ptCount val="1"/>
                <c:pt idx="0">
                  <c:v>MURs 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GIMME!$D$4:$D$24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5.9053124999999998E-2</c:v>
                </c:pt>
                <c:pt idx="13">
                  <c:v>0.17562475999999999</c:v>
                </c:pt>
                <c:pt idx="14">
                  <c:v>0.29225408000000003</c:v>
                </c:pt>
                <c:pt idx="15">
                  <c:v>0.40888332999999999</c:v>
                </c:pt>
                <c:pt idx="16">
                  <c:v>0.53554013999999994</c:v>
                </c:pt>
                <c:pt idx="17">
                  <c:v>0.77546300000000001</c:v>
                </c:pt>
                <c:pt idx="18">
                  <c:v>1.0320351000000001</c:v>
                </c:pt>
                <c:pt idx="19">
                  <c:v>1.2974912000000001</c:v>
                </c:pt>
                <c:pt idx="20">
                  <c:v>1.5719116</c:v>
                </c:pt>
              </c:numCache>
            </c:numRef>
          </c:xVal>
          <c:yVal>
            <c:numRef>
              <c:f>GIMME!$S$4:$S$24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0.15151515151515152</c:v>
                </c:pt>
                <c:pt idx="3">
                  <c:v>0.15151515151515152</c:v>
                </c:pt>
                <c:pt idx="4">
                  <c:v>0.15151515151515152</c:v>
                </c:pt>
                <c:pt idx="5">
                  <c:v>0.15151515151515152</c:v>
                </c:pt>
                <c:pt idx="6">
                  <c:v>0.15151515151515152</c:v>
                </c:pt>
                <c:pt idx="7">
                  <c:v>0.45454545454545453</c:v>
                </c:pt>
                <c:pt idx="8">
                  <c:v>0.45454545454545453</c:v>
                </c:pt>
                <c:pt idx="9">
                  <c:v>0.75757575757575757</c:v>
                </c:pt>
                <c:pt idx="10">
                  <c:v>1.2121212121212122</c:v>
                </c:pt>
                <c:pt idx="11">
                  <c:v>1.3657056145675266</c:v>
                </c:pt>
                <c:pt idx="12">
                  <c:v>2.43161094224924</c:v>
                </c:pt>
                <c:pt idx="13">
                  <c:v>2.8875379939209727</c:v>
                </c:pt>
                <c:pt idx="14">
                  <c:v>3.0395136778115504</c:v>
                </c:pt>
                <c:pt idx="15">
                  <c:v>3.6474164133738598</c:v>
                </c:pt>
                <c:pt idx="16">
                  <c:v>4.2553191489361701</c:v>
                </c:pt>
                <c:pt idx="17">
                  <c:v>5.1671732522796354</c:v>
                </c:pt>
                <c:pt idx="18">
                  <c:v>6.9908814589665651</c:v>
                </c:pt>
                <c:pt idx="19">
                  <c:v>7.2948328267477196</c:v>
                </c:pt>
                <c:pt idx="20">
                  <c:v>8.5106382978723403</c:v>
                </c:pt>
              </c:numCache>
            </c:numRef>
          </c:yVal>
        </c:ser>
        <c:ser>
          <c:idx val="2"/>
          <c:order val="1"/>
          <c:tx>
            <c:strRef>
              <c:f>GIMME!$U$3</c:f>
              <c:strCache>
                <c:ptCount val="1"/>
                <c:pt idx="0">
                  <c:v>MIRs (%)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GIMME!$D$4:$D$24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5.9053124999999998E-2</c:v>
                </c:pt>
                <c:pt idx="13">
                  <c:v>0.17562475999999999</c:v>
                </c:pt>
                <c:pt idx="14">
                  <c:v>0.29225408000000003</c:v>
                </c:pt>
                <c:pt idx="15">
                  <c:v>0.40888332999999999</c:v>
                </c:pt>
                <c:pt idx="16">
                  <c:v>0.53554013999999994</c:v>
                </c:pt>
                <c:pt idx="17">
                  <c:v>0.77546300000000001</c:v>
                </c:pt>
                <c:pt idx="18">
                  <c:v>1.0320351000000001</c:v>
                </c:pt>
                <c:pt idx="19">
                  <c:v>1.2974912000000001</c:v>
                </c:pt>
                <c:pt idx="20">
                  <c:v>1.5719116</c:v>
                </c:pt>
              </c:numCache>
            </c:numRef>
          </c:xVal>
          <c:yVal>
            <c:numRef>
              <c:f>GIMME!$U$4:$U$24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0.30303030303030304</c:v>
                </c:pt>
                <c:pt idx="3">
                  <c:v>0.30303030303030304</c:v>
                </c:pt>
                <c:pt idx="4">
                  <c:v>0.30303030303030304</c:v>
                </c:pt>
                <c:pt idx="5">
                  <c:v>0.30303030303030304</c:v>
                </c:pt>
                <c:pt idx="6">
                  <c:v>0.30303030303030304</c:v>
                </c:pt>
                <c:pt idx="7">
                  <c:v>0.30303030303030304</c:v>
                </c:pt>
                <c:pt idx="8">
                  <c:v>0.30303030303030304</c:v>
                </c:pt>
                <c:pt idx="9">
                  <c:v>0.30303030303030304</c:v>
                </c:pt>
                <c:pt idx="10">
                  <c:v>0.30303030303030304</c:v>
                </c:pt>
                <c:pt idx="11">
                  <c:v>0.30349013657056145</c:v>
                </c:pt>
                <c:pt idx="12">
                  <c:v>1.0638297872340425</c:v>
                </c:pt>
                <c:pt idx="13">
                  <c:v>1.3677811550151975</c:v>
                </c:pt>
                <c:pt idx="14">
                  <c:v>1.3677811550151975</c:v>
                </c:pt>
                <c:pt idx="15">
                  <c:v>1.5197568389057752</c:v>
                </c:pt>
                <c:pt idx="16">
                  <c:v>2.1276595744680851</c:v>
                </c:pt>
                <c:pt idx="17">
                  <c:v>2.5835866261398177</c:v>
                </c:pt>
                <c:pt idx="18">
                  <c:v>2.8875379939209727</c:v>
                </c:pt>
                <c:pt idx="19">
                  <c:v>3.0395136778115504</c:v>
                </c:pt>
                <c:pt idx="20">
                  <c:v>3.3434650455927049</c:v>
                </c:pt>
              </c:numCache>
            </c:numRef>
          </c:yVal>
        </c:ser>
        <c:axId val="106630528"/>
        <c:axId val="106561536"/>
      </c:scatterChart>
      <c:valAx>
        <c:axId val="10663052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i-FI"/>
          </a:p>
        </c:txPr>
        <c:crossAx val="106561536"/>
        <c:crosses val="autoZero"/>
        <c:crossBetween val="midCat"/>
      </c:valAx>
      <c:valAx>
        <c:axId val="106561536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lang="en-US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i-FI"/>
          </a:p>
        </c:txPr>
        <c:crossAx val="106630528"/>
        <c:crosses val="autoZero"/>
        <c:crossBetween val="midCat"/>
      </c:valAx>
      <c:spPr>
        <a:ln>
          <a:miter lim="800000"/>
        </a:ln>
      </c:spPr>
    </c:plotArea>
    <c:legend>
      <c:legendPos val="r"/>
      <c:layout>
        <c:manualLayout>
          <c:xMode val="edge"/>
          <c:yMode val="edge"/>
          <c:x val="0.80004056078639307"/>
          <c:y val="0.27807060541273398"/>
          <c:w val="0.19463793108144162"/>
          <c:h val="0.35049773165771497"/>
        </c:manualLayout>
      </c:layout>
      <c:txPr>
        <a:bodyPr/>
        <a:lstStyle/>
        <a:p>
          <a:pPr>
            <a:defRPr lang="en-US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fi-FI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40</xdr:row>
      <xdr:rowOff>133349</xdr:rowOff>
    </xdr:from>
    <xdr:to>
      <xdr:col>17</xdr:col>
      <xdr:colOff>400050</xdr:colOff>
      <xdr:row>55</xdr:row>
      <xdr:rowOff>157161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390524</xdr:colOff>
      <xdr:row>7</xdr:row>
      <xdr:rowOff>33336</xdr:rowOff>
    </xdr:from>
    <xdr:to>
      <xdr:col>54</xdr:col>
      <xdr:colOff>76199</xdr:colOff>
      <xdr:row>29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40</xdr:col>
      <xdr:colOff>114300</xdr:colOff>
      <xdr:row>34</xdr:row>
      <xdr:rowOff>180975</xdr:rowOff>
    </xdr:from>
    <xdr:ext cx="184731" cy="264560"/>
    <xdr:sp macro="" textlink="">
      <xdr:nvSpPr>
        <xdr:cNvPr id="7" name="TextBox 6"/>
        <xdr:cNvSpPr txBox="1"/>
      </xdr:nvSpPr>
      <xdr:spPr>
        <a:xfrm>
          <a:off x="35585400" y="680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0.27888</cdr:x>
      <cdr:y>0.84925</cdr:y>
    </cdr:from>
    <cdr:to>
      <cdr:x>0.40466</cdr:x>
      <cdr:y>0.91327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4931" y="3870646"/>
          <a:ext cx="823020" cy="2917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Sensitivity</a:t>
          </a:r>
        </a:p>
      </cdr:txBody>
    </cdr:sp>
  </cdr:relSizeAnchor>
  <cdr:relSizeAnchor xmlns:cdr="http://schemas.openxmlformats.org/drawingml/2006/chartDrawing">
    <cdr:from>
      <cdr:x>0.58855</cdr:x>
      <cdr:y>0.84918</cdr:y>
    </cdr:from>
    <cdr:to>
      <cdr:x>0.71432</cdr:x>
      <cdr:y>0.9132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851275" y="3870325"/>
          <a:ext cx="823020" cy="2917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Specificity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342901</xdr:colOff>
      <xdr:row>2</xdr:row>
      <xdr:rowOff>47625</xdr:rowOff>
    </xdr:from>
    <xdr:to>
      <xdr:col>52</xdr:col>
      <xdr:colOff>542925</xdr:colOff>
      <xdr:row>27</xdr:row>
      <xdr:rowOff>104775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2</xdr:row>
      <xdr:rowOff>66675</xdr:rowOff>
    </xdr:from>
    <xdr:to>
      <xdr:col>40</xdr:col>
      <xdr:colOff>200024</xdr:colOff>
      <xdr:row>27</xdr:row>
      <xdr:rowOff>123825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57150</xdr:colOff>
      <xdr:row>29</xdr:row>
      <xdr:rowOff>85725</xdr:rowOff>
    </xdr:from>
    <xdr:to>
      <xdr:col>40</xdr:col>
      <xdr:colOff>257174</xdr:colOff>
      <xdr:row>55</xdr:row>
      <xdr:rowOff>57150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304800</xdr:colOff>
      <xdr:row>29</xdr:row>
      <xdr:rowOff>104775</xdr:rowOff>
    </xdr:from>
    <xdr:to>
      <xdr:col>52</xdr:col>
      <xdr:colOff>504824</xdr:colOff>
      <xdr:row>55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29</xdr:row>
      <xdr:rowOff>169333</xdr:rowOff>
    </xdr:from>
    <xdr:to>
      <xdr:col>26</xdr:col>
      <xdr:colOff>560917</xdr:colOff>
      <xdr:row>50</xdr:row>
      <xdr:rowOff>4233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60</xdr:row>
      <xdr:rowOff>116417</xdr:rowOff>
    </xdr:from>
    <xdr:to>
      <xdr:col>28</xdr:col>
      <xdr:colOff>285750</xdr:colOff>
      <xdr:row>82</xdr:row>
      <xdr:rowOff>83344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0.26751</cdr:x>
      <cdr:y>0.87458</cdr:y>
    </cdr:from>
    <cdr:to>
      <cdr:x>0.59415</cdr:x>
      <cdr:y>0.94072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10422" y="4306795"/>
          <a:ext cx="2454772" cy="325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Gene expression threshold</a:t>
          </a:r>
        </a:p>
      </cdr:txBody>
    </cdr:sp>
  </cdr:relSizeAnchor>
  <cdr:relSizeAnchor xmlns:cdr="http://schemas.openxmlformats.org/drawingml/2006/chartDrawing">
    <cdr:from>
      <cdr:x>0.00422</cdr:x>
      <cdr:y>0.29465</cdr:y>
    </cdr:from>
    <cdr:to>
      <cdr:x>0.06503</cdr:x>
      <cdr:y>0.57046</cdr:y>
    </cdr:to>
    <cdr:sp macro="" textlink="">
      <cdr:nvSpPr>
        <cdr:cNvPr id="8" name="TextBox 15"/>
        <cdr:cNvSpPr txBox="1"/>
      </cdr:nvSpPr>
      <cdr:spPr>
        <a:xfrm xmlns:a="http://schemas.openxmlformats.org/drawingml/2006/main" rot="16200000">
          <a:off x="-418869" y="1901594"/>
          <a:ext cx="1358212" cy="45697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Inconsistency Score</a:t>
          </a:r>
        </a:p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(×</a:t>
          </a:r>
          <a:r>
            <a:rPr lang="pt-PT" sz="1100" b="1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〖𝟏𝟎〗^𝟒</a:t>
          </a:r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200">
            <a:effectLst/>
          </a:endParaRPr>
        </a:p>
      </cdr:txBody>
    </cdr:sp>
  </cdr:relSizeAnchor>
  <cdr:relSizeAnchor xmlns:cdr="http://schemas.openxmlformats.org/drawingml/2006/chartDrawing">
    <cdr:from>
      <cdr:x>0.79383</cdr:x>
      <cdr:y>0.28498</cdr:y>
    </cdr:from>
    <cdr:to>
      <cdr:x>0.85467</cdr:x>
      <cdr:y>0.69328</cdr:y>
    </cdr:to>
    <cdr:sp macro="" textlink="">
      <cdr:nvSpPr>
        <cdr:cNvPr id="9" name="TextBox 15"/>
        <cdr:cNvSpPr txBox="1"/>
      </cdr:nvSpPr>
      <cdr:spPr>
        <a:xfrm xmlns:a="http://schemas.openxmlformats.org/drawingml/2006/main" rot="16200000">
          <a:off x="5189072" y="2180101"/>
          <a:ext cx="2010680" cy="45717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PT" sz="1200" b="1">
              <a:latin typeface="Times New Roman" panose="02020603050405020304" pitchFamily="18" charset="0"/>
              <a:cs typeface="Times New Roman" panose="02020603050405020304" pitchFamily="18" charset="0"/>
            </a:rPr>
            <a:t>Reaction count</a:t>
          </a:r>
        </a:p>
        <a:p xmlns:a="http://schemas.openxmlformats.org/drawingml/2006/main">
          <a:pPr algn="ctr"/>
          <a:r>
            <a:rPr lang="pt-PT" sz="1200" b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(gene</a:t>
          </a:r>
          <a:r>
            <a:rPr lang="pt-PT" sz="1200" b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expression &gt; threshold)</a:t>
          </a:r>
          <a:endParaRPr lang="en-US" sz="1200" b="0">
            <a:effectLst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0.26751</cdr:x>
      <cdr:y>0.87458</cdr:y>
    </cdr:from>
    <cdr:to>
      <cdr:x>0.59415</cdr:x>
      <cdr:y>0.94072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10422" y="4306795"/>
          <a:ext cx="2454772" cy="325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Gene expression threshold</a:t>
          </a:r>
        </a:p>
      </cdr:txBody>
    </cdr:sp>
  </cdr:relSizeAnchor>
  <cdr:relSizeAnchor xmlns:cdr="http://schemas.openxmlformats.org/drawingml/2006/chartDrawing">
    <cdr:from>
      <cdr:x>0.00422</cdr:x>
      <cdr:y>0.29465</cdr:y>
    </cdr:from>
    <cdr:to>
      <cdr:x>0.06503</cdr:x>
      <cdr:y>0.57046</cdr:y>
    </cdr:to>
    <cdr:sp macro="" textlink="">
      <cdr:nvSpPr>
        <cdr:cNvPr id="8" name="TextBox 15"/>
        <cdr:cNvSpPr txBox="1"/>
      </cdr:nvSpPr>
      <cdr:spPr>
        <a:xfrm xmlns:a="http://schemas.openxmlformats.org/drawingml/2006/main" rot="16200000">
          <a:off x="-418869" y="1901594"/>
          <a:ext cx="1358212" cy="45697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Inconsistency Score</a:t>
          </a:r>
        </a:p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(×</a:t>
          </a:r>
          <a:r>
            <a:rPr lang="pt-PT" sz="1100" b="1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〖𝟏𝟎〗^𝟒</a:t>
          </a:r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200">
            <a:effectLst/>
          </a:endParaRPr>
        </a:p>
      </cdr:txBody>
    </cdr:sp>
  </cdr:relSizeAnchor>
  <cdr:relSizeAnchor xmlns:cdr="http://schemas.openxmlformats.org/drawingml/2006/chartDrawing">
    <cdr:from>
      <cdr:x>0.79624</cdr:x>
      <cdr:y>0.28515</cdr:y>
    </cdr:from>
    <cdr:to>
      <cdr:x>0.85226</cdr:x>
      <cdr:y>0.69311</cdr:y>
    </cdr:to>
    <cdr:sp macro="" textlink="">
      <cdr:nvSpPr>
        <cdr:cNvPr id="9" name="TextBox 15"/>
        <cdr:cNvSpPr txBox="1"/>
      </cdr:nvSpPr>
      <cdr:spPr>
        <a:xfrm xmlns:a="http://schemas.openxmlformats.org/drawingml/2006/main" rot="16200000">
          <a:off x="5720707" y="2182092"/>
          <a:ext cx="2010679" cy="45717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PT" sz="1200" b="1">
              <a:latin typeface="Times New Roman" panose="02020603050405020304" pitchFamily="18" charset="0"/>
              <a:cs typeface="Times New Roman" panose="02020603050405020304" pitchFamily="18" charset="0"/>
            </a:rPr>
            <a:t>Reaction count</a:t>
          </a:r>
        </a:p>
        <a:p xmlns:a="http://schemas.openxmlformats.org/drawingml/2006/main">
          <a:pPr algn="ctr"/>
          <a:r>
            <a:rPr lang="pt-PT" sz="1200" b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(gene</a:t>
          </a:r>
          <a:r>
            <a:rPr lang="pt-PT" sz="1200" b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expression &lt; threshold)</a:t>
          </a:r>
          <a:endParaRPr lang="en-US" sz="1200" b="0">
            <a:effectLst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0.26751</cdr:x>
      <cdr:y>0.87458</cdr:y>
    </cdr:from>
    <cdr:to>
      <cdr:x>0.59415</cdr:x>
      <cdr:y>0.94072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10422" y="4306795"/>
          <a:ext cx="2454772" cy="325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Gene expression threshold</a:t>
          </a:r>
        </a:p>
      </cdr:txBody>
    </cdr:sp>
  </cdr:relSizeAnchor>
  <cdr:relSizeAnchor xmlns:cdr="http://schemas.openxmlformats.org/drawingml/2006/chartDrawing">
    <cdr:from>
      <cdr:x>0.00422</cdr:x>
      <cdr:y>0.29465</cdr:y>
    </cdr:from>
    <cdr:to>
      <cdr:x>0.06503</cdr:x>
      <cdr:y>0.57046</cdr:y>
    </cdr:to>
    <cdr:sp macro="" textlink="">
      <cdr:nvSpPr>
        <cdr:cNvPr id="8" name="TextBox 15"/>
        <cdr:cNvSpPr txBox="1"/>
      </cdr:nvSpPr>
      <cdr:spPr>
        <a:xfrm xmlns:a="http://schemas.openxmlformats.org/drawingml/2006/main" rot="16200000">
          <a:off x="-418869" y="1901594"/>
          <a:ext cx="1358212" cy="45697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Inconsistency Score</a:t>
          </a:r>
        </a:p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(×</a:t>
          </a:r>
          <a:r>
            <a:rPr lang="pt-PT" sz="1100" b="1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〖𝟏𝟎〗^𝟒</a:t>
          </a:r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200">
            <a:effectLst/>
          </a:endParaRPr>
        </a:p>
      </cdr:txBody>
    </cdr:sp>
  </cdr:relSizeAnchor>
  <cdr:relSizeAnchor xmlns:cdr="http://schemas.openxmlformats.org/drawingml/2006/chartDrawing">
    <cdr:from>
      <cdr:x>0.7899</cdr:x>
      <cdr:y>0.28498</cdr:y>
    </cdr:from>
    <cdr:to>
      <cdr:x>0.84592</cdr:x>
      <cdr:y>0.69328</cdr:y>
    </cdr:to>
    <cdr:sp macro="" textlink="">
      <cdr:nvSpPr>
        <cdr:cNvPr id="9" name="TextBox 15"/>
        <cdr:cNvSpPr txBox="1"/>
      </cdr:nvSpPr>
      <cdr:spPr>
        <a:xfrm xmlns:a="http://schemas.openxmlformats.org/drawingml/2006/main" rot="16200000">
          <a:off x="5668972" y="2180095"/>
          <a:ext cx="2010679" cy="45717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PT" sz="1200" b="1">
              <a:latin typeface="Times New Roman" panose="02020603050405020304" pitchFamily="18" charset="0"/>
              <a:cs typeface="Times New Roman" panose="02020603050405020304" pitchFamily="18" charset="0"/>
            </a:rPr>
            <a:t>Reaction count</a:t>
          </a:r>
        </a:p>
        <a:p xmlns:a="http://schemas.openxmlformats.org/drawingml/2006/main">
          <a:pPr algn="ctr"/>
          <a:r>
            <a:rPr lang="pt-PT" sz="1200" b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(gene</a:t>
          </a:r>
          <a:r>
            <a:rPr lang="pt-PT" sz="1200" b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expression &lt; threshold)</a:t>
          </a:r>
          <a:endParaRPr lang="en-US" sz="1200" b="0">
            <a:effectLst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0.26751</cdr:x>
      <cdr:y>0.87458</cdr:y>
    </cdr:from>
    <cdr:to>
      <cdr:x>0.59415</cdr:x>
      <cdr:y>0.94072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10422" y="4306795"/>
          <a:ext cx="2454772" cy="325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Gene expression threshold</a:t>
          </a:r>
        </a:p>
      </cdr:txBody>
    </cdr:sp>
  </cdr:relSizeAnchor>
  <cdr:relSizeAnchor xmlns:cdr="http://schemas.openxmlformats.org/drawingml/2006/chartDrawing">
    <cdr:from>
      <cdr:x>0.00422</cdr:x>
      <cdr:y>0.29465</cdr:y>
    </cdr:from>
    <cdr:to>
      <cdr:x>0.06503</cdr:x>
      <cdr:y>0.57046</cdr:y>
    </cdr:to>
    <cdr:sp macro="" textlink="">
      <cdr:nvSpPr>
        <cdr:cNvPr id="8" name="TextBox 15"/>
        <cdr:cNvSpPr txBox="1"/>
      </cdr:nvSpPr>
      <cdr:spPr>
        <a:xfrm xmlns:a="http://schemas.openxmlformats.org/drawingml/2006/main" rot="16200000">
          <a:off x="-418869" y="1901594"/>
          <a:ext cx="1358212" cy="45697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Inconsistency Score</a:t>
          </a:r>
        </a:p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(×</a:t>
          </a:r>
          <a:r>
            <a:rPr lang="pt-PT" sz="1100" b="1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〖𝟏𝟎〗^𝟒</a:t>
          </a:r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200">
            <a:effectLst/>
          </a:endParaRPr>
        </a:p>
      </cdr:txBody>
    </cdr:sp>
  </cdr:relSizeAnchor>
  <cdr:relSizeAnchor xmlns:cdr="http://schemas.openxmlformats.org/drawingml/2006/chartDrawing">
    <cdr:from>
      <cdr:x>0.79383</cdr:x>
      <cdr:y>0.28498</cdr:y>
    </cdr:from>
    <cdr:to>
      <cdr:x>0.85467</cdr:x>
      <cdr:y>0.69328</cdr:y>
    </cdr:to>
    <cdr:sp macro="" textlink="">
      <cdr:nvSpPr>
        <cdr:cNvPr id="9" name="TextBox 15"/>
        <cdr:cNvSpPr txBox="1"/>
      </cdr:nvSpPr>
      <cdr:spPr>
        <a:xfrm xmlns:a="http://schemas.openxmlformats.org/drawingml/2006/main" rot="16200000">
          <a:off x="5189072" y="2180101"/>
          <a:ext cx="2010680" cy="45717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PT" sz="1200" b="1">
              <a:latin typeface="Times New Roman" panose="02020603050405020304" pitchFamily="18" charset="0"/>
              <a:cs typeface="Times New Roman" panose="02020603050405020304" pitchFamily="18" charset="0"/>
            </a:rPr>
            <a:t>Reaction count</a:t>
          </a:r>
        </a:p>
        <a:p xmlns:a="http://schemas.openxmlformats.org/drawingml/2006/main">
          <a:pPr algn="ctr"/>
          <a:r>
            <a:rPr lang="pt-PT" sz="1200" b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(gene</a:t>
          </a:r>
          <a:r>
            <a:rPr lang="pt-PT" sz="1200" b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expression &gt; threshold)</a:t>
          </a:r>
          <a:endParaRPr lang="en-US" sz="1200" b="0">
            <a:effectLst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0.00736</cdr:x>
      <cdr:y>0.24582</cdr:y>
    </cdr:from>
    <cdr:to>
      <cdr:x>0.11086</cdr:x>
      <cdr:y>0.65232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497390" y="1475344"/>
          <a:ext cx="1559080" cy="494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Reaction counts</a:t>
          </a:r>
        </a:p>
        <a:p xmlns:a="http://schemas.openxmlformats.org/drawingml/2006/main"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(%)</a:t>
          </a:r>
        </a:p>
      </cdr:txBody>
    </cdr:sp>
  </cdr:relSizeAnchor>
  <cdr:relSizeAnchor xmlns:cdr="http://schemas.openxmlformats.org/drawingml/2006/chartDrawing">
    <cdr:from>
      <cdr:x>0.25277</cdr:x>
      <cdr:y>0.81966</cdr:y>
    </cdr:from>
    <cdr:to>
      <cdr:x>0.70953</cdr:x>
      <cdr:y>0.9366</cdr:y>
    </cdr:to>
    <cdr:sp macro="" textlink="">
      <cdr:nvSpPr>
        <cdr:cNvPr id="8" name="TextBox 15"/>
        <cdr:cNvSpPr txBox="1"/>
      </cdr:nvSpPr>
      <cdr:spPr>
        <a:xfrm xmlns:a="http://schemas.openxmlformats.org/drawingml/2006/main">
          <a:off x="1206501" y="3143729"/>
          <a:ext cx="2180166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Inconsistency Score</a:t>
          </a:r>
        </a:p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(×</a:t>
          </a:r>
          <a:r>
            <a:rPr lang="pt-PT" sz="1100" b="1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〖𝟏𝟎〗^𝟒</a:t>
          </a:r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200">
            <a:effectLst/>
          </a:endParaRPr>
        </a:p>
      </cdr:txBody>
    </cdr:sp>
  </cdr:relSizeAnchor>
  <cdr:relSizeAnchor xmlns:cdr="http://schemas.openxmlformats.org/drawingml/2006/chartDrawing">
    <cdr:from>
      <cdr:x>0.00736</cdr:x>
      <cdr:y>0.24582</cdr:y>
    </cdr:from>
    <cdr:to>
      <cdr:x>0.11086</cdr:x>
      <cdr:y>0.65232</cdr:y>
    </cdr:to>
    <cdr:sp macro="" textlink="">
      <cdr:nvSpPr>
        <cdr:cNvPr id="2" name="TextBox 2"/>
        <cdr:cNvSpPr txBox="1"/>
      </cdr:nvSpPr>
      <cdr:spPr>
        <a:xfrm xmlns:a="http://schemas.openxmlformats.org/drawingml/2006/main" rot="16200000">
          <a:off x="-497390" y="1475344"/>
          <a:ext cx="1559080" cy="494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Reaction counts</a:t>
          </a:r>
        </a:p>
        <a:p xmlns:a="http://schemas.openxmlformats.org/drawingml/2006/main"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(%)</a:t>
          </a:r>
        </a:p>
      </cdr:txBody>
    </cdr:sp>
  </cdr:relSizeAnchor>
  <cdr:relSizeAnchor xmlns:cdr="http://schemas.openxmlformats.org/drawingml/2006/chartDrawing">
    <cdr:from>
      <cdr:x>0.25277</cdr:x>
      <cdr:y>0.81966</cdr:y>
    </cdr:from>
    <cdr:to>
      <cdr:x>0.70953</cdr:x>
      <cdr:y>0.9366</cdr:y>
    </cdr:to>
    <cdr:sp macro="" textlink="">
      <cdr:nvSpPr>
        <cdr:cNvPr id="4" name="TextBox 15"/>
        <cdr:cNvSpPr txBox="1"/>
      </cdr:nvSpPr>
      <cdr:spPr>
        <a:xfrm xmlns:a="http://schemas.openxmlformats.org/drawingml/2006/main">
          <a:off x="1206501" y="3143729"/>
          <a:ext cx="2180166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Inconsistency Score</a:t>
          </a:r>
        </a:p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(×</a:t>
          </a:r>
          <a:r>
            <a:rPr lang="pt-PT" sz="1100" b="1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〖𝟏𝟎〗^𝟒</a:t>
          </a:r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200">
            <a:effectLst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0.00736</cdr:x>
      <cdr:y>0.24582</cdr:y>
    </cdr:from>
    <cdr:to>
      <cdr:x>0.11086</cdr:x>
      <cdr:y>0.65232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497390" y="1475344"/>
          <a:ext cx="1559080" cy="494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Reaction counts</a:t>
          </a:r>
        </a:p>
        <a:p xmlns:a="http://schemas.openxmlformats.org/drawingml/2006/main"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(%)</a:t>
          </a:r>
        </a:p>
      </cdr:txBody>
    </cdr:sp>
  </cdr:relSizeAnchor>
  <cdr:relSizeAnchor xmlns:cdr="http://schemas.openxmlformats.org/drawingml/2006/chartDrawing">
    <cdr:from>
      <cdr:x>0.25277</cdr:x>
      <cdr:y>0.81966</cdr:y>
    </cdr:from>
    <cdr:to>
      <cdr:x>0.70953</cdr:x>
      <cdr:y>0.9366</cdr:y>
    </cdr:to>
    <cdr:sp macro="" textlink="">
      <cdr:nvSpPr>
        <cdr:cNvPr id="8" name="TextBox 15"/>
        <cdr:cNvSpPr txBox="1"/>
      </cdr:nvSpPr>
      <cdr:spPr>
        <a:xfrm xmlns:a="http://schemas.openxmlformats.org/drawingml/2006/main">
          <a:off x="1206501" y="3143729"/>
          <a:ext cx="2180166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Inconsistency Score</a:t>
          </a:r>
        </a:p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(×</a:t>
          </a:r>
          <a:r>
            <a:rPr lang="pt-PT" sz="1100" b="1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〖𝟏𝟎〗^𝟒</a:t>
          </a:r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200">
            <a:effectLst/>
          </a:endParaRPr>
        </a:p>
      </cdr:txBody>
    </cdr:sp>
  </cdr:relSizeAnchor>
  <cdr:relSizeAnchor xmlns:cdr="http://schemas.openxmlformats.org/drawingml/2006/chartDrawing">
    <cdr:from>
      <cdr:x>0.00736</cdr:x>
      <cdr:y>0.24582</cdr:y>
    </cdr:from>
    <cdr:to>
      <cdr:x>0.11086</cdr:x>
      <cdr:y>0.65232</cdr:y>
    </cdr:to>
    <cdr:sp macro="" textlink="">
      <cdr:nvSpPr>
        <cdr:cNvPr id="2" name="TextBox 2"/>
        <cdr:cNvSpPr txBox="1"/>
      </cdr:nvSpPr>
      <cdr:spPr>
        <a:xfrm xmlns:a="http://schemas.openxmlformats.org/drawingml/2006/main" rot="16200000">
          <a:off x="-497390" y="1475344"/>
          <a:ext cx="1559080" cy="494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Reaction counts</a:t>
          </a:r>
        </a:p>
        <a:p xmlns:a="http://schemas.openxmlformats.org/drawingml/2006/main"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(%)</a:t>
          </a:r>
        </a:p>
      </cdr:txBody>
    </cdr:sp>
  </cdr:relSizeAnchor>
  <cdr:relSizeAnchor xmlns:cdr="http://schemas.openxmlformats.org/drawingml/2006/chartDrawing">
    <cdr:from>
      <cdr:x>0.25277</cdr:x>
      <cdr:y>0.81966</cdr:y>
    </cdr:from>
    <cdr:to>
      <cdr:x>0.70953</cdr:x>
      <cdr:y>0.9366</cdr:y>
    </cdr:to>
    <cdr:sp macro="" textlink="">
      <cdr:nvSpPr>
        <cdr:cNvPr id="4" name="TextBox 15"/>
        <cdr:cNvSpPr txBox="1"/>
      </cdr:nvSpPr>
      <cdr:spPr>
        <a:xfrm xmlns:a="http://schemas.openxmlformats.org/drawingml/2006/main">
          <a:off x="1206501" y="3143729"/>
          <a:ext cx="2180166" cy="4485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Inconsistency Score</a:t>
          </a:r>
        </a:p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(×</a:t>
          </a:r>
          <a:r>
            <a:rPr lang="pt-PT" sz="1100" b="1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〖𝟏𝟎〗^𝟒</a:t>
          </a:r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2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93"/>
  <sheetViews>
    <sheetView zoomScale="80" zoomScaleNormal="80" workbookViewId="0">
      <selection activeCell="N3" sqref="N3"/>
    </sheetView>
  </sheetViews>
  <sheetFormatPr defaultRowHeight="15"/>
  <cols>
    <col min="1" max="1" width="27.42578125" customWidth="1"/>
    <col min="2" max="2" width="11.28515625" customWidth="1"/>
    <col min="3" max="3" width="11.7109375" customWidth="1"/>
    <col min="4" max="4" width="11.5703125" customWidth="1"/>
    <col min="5" max="5" width="14.140625" customWidth="1"/>
    <col min="6" max="6" width="11.42578125" customWidth="1"/>
    <col min="7" max="7" width="14.42578125" customWidth="1"/>
    <col min="8" max="8" width="12.28515625" customWidth="1"/>
    <col min="9" max="9" width="15.5703125" customWidth="1"/>
    <col min="10" max="10" width="11.5703125" customWidth="1"/>
    <col min="11" max="11" width="20.140625" customWidth="1"/>
    <col min="12" max="12" width="22.42578125" customWidth="1"/>
    <col min="13" max="13" width="16.5703125" customWidth="1"/>
    <col min="14" max="14" width="15.85546875" customWidth="1"/>
    <col min="15" max="15" width="15.42578125" customWidth="1"/>
    <col min="16" max="16" width="15.140625" customWidth="1"/>
    <col min="21" max="21" width="10" bestFit="1" customWidth="1"/>
    <col min="23" max="23" width="16.140625" customWidth="1"/>
    <col min="25" max="25" width="14.5703125" customWidth="1"/>
    <col min="26" max="26" width="16.7109375" customWidth="1"/>
    <col min="27" max="27" width="13.140625" customWidth="1"/>
  </cols>
  <sheetData>
    <row r="1" spans="1:36" ht="18.75">
      <c r="B1" s="174" t="s">
        <v>63</v>
      </c>
      <c r="C1" s="174"/>
      <c r="D1" s="174"/>
      <c r="E1" s="174"/>
      <c r="F1" s="174"/>
    </row>
    <row r="2" spans="1:36" ht="15.75" thickBot="1">
      <c r="B2" s="175"/>
      <c r="C2" s="175"/>
      <c r="D2" s="175"/>
      <c r="E2" s="175"/>
      <c r="F2" s="175"/>
      <c r="G2" s="175"/>
    </row>
    <row r="3" spans="1:36" ht="29.25" thickBot="1">
      <c r="B3" s="38" t="s">
        <v>38</v>
      </c>
      <c r="C3" s="39" t="s">
        <v>39</v>
      </c>
      <c r="D3" s="39" t="s">
        <v>40</v>
      </c>
      <c r="E3" s="40" t="s">
        <v>41</v>
      </c>
      <c r="F3" s="41" t="s">
        <v>42</v>
      </c>
      <c r="G3" s="39" t="s">
        <v>43</v>
      </c>
      <c r="H3" s="21" t="s">
        <v>8</v>
      </c>
      <c r="W3" s="172" t="s">
        <v>18</v>
      </c>
      <c r="X3" s="172"/>
      <c r="Y3" s="124"/>
      <c r="Z3" s="172" t="s">
        <v>19</v>
      </c>
      <c r="AA3" s="172"/>
    </row>
    <row r="4" spans="1:36" ht="19.5" thickBot="1">
      <c r="A4" s="13" t="s">
        <v>583</v>
      </c>
      <c r="B4" s="70">
        <v>50.9</v>
      </c>
      <c r="C4" s="71">
        <v>2.7</v>
      </c>
      <c r="D4" s="71">
        <v>4.5</v>
      </c>
      <c r="E4" s="71">
        <v>26.5</v>
      </c>
      <c r="F4" s="71">
        <v>15</v>
      </c>
      <c r="G4" s="71">
        <v>0.4</v>
      </c>
      <c r="H4" s="75">
        <f>SUM(B4:G4)</f>
        <v>100</v>
      </c>
      <c r="M4" s="176" t="s">
        <v>138</v>
      </c>
      <c r="N4" s="176"/>
      <c r="W4" s="122" t="s">
        <v>47</v>
      </c>
      <c r="X4" s="120" t="s">
        <v>37</v>
      </c>
      <c r="Z4" s="122" t="s">
        <v>47</v>
      </c>
      <c r="AA4" t="s">
        <v>37</v>
      </c>
      <c r="AE4" s="173" t="s">
        <v>162</v>
      </c>
      <c r="AF4" s="170"/>
      <c r="AG4" s="170"/>
      <c r="AH4" s="170"/>
      <c r="AI4" s="170"/>
      <c r="AJ4" s="170"/>
    </row>
    <row r="5" spans="1:36" ht="15.75" thickBot="1">
      <c r="A5" s="7" t="s">
        <v>584</v>
      </c>
      <c r="B5" s="72">
        <f>B4/SUM($B$4:$D$4,$F$4:$G$4)*(100-$E$5)</f>
        <v>46.11759930936055</v>
      </c>
      <c r="C5" s="72">
        <f>C4/SUM($B$4:$D$4,$F$4:$G$4)*(100-$E$5)</f>
        <v>2.4463166627755104</v>
      </c>
      <c r="D5" s="72">
        <f>D4/SUM($B$4:$D$4,$F$4:$G$4)*(100-$E$5)</f>
        <v>4.077194437959184</v>
      </c>
      <c r="E5" s="76">
        <v>33.405824180000003</v>
      </c>
      <c r="F5" s="72">
        <f>F4/SUM($B$4:$D$4,$F$4:$G$4)*(100-$E$5)</f>
        <v>13.590648126530613</v>
      </c>
      <c r="G5" s="72">
        <f>G4/SUM($B$4:$D$4,$F$4:$G$4)*(100-$E$5)</f>
        <v>0.36241728337414969</v>
      </c>
      <c r="H5" s="81">
        <f>SUM(B5:G5)</f>
        <v>100</v>
      </c>
      <c r="M5" s="121"/>
      <c r="N5" s="121"/>
      <c r="O5" s="124"/>
      <c r="V5" t="s">
        <v>16</v>
      </c>
      <c r="W5">
        <v>5000000</v>
      </c>
      <c r="X5">
        <f>W5*100/W8</f>
        <v>32.258064516129032</v>
      </c>
      <c r="Y5" s="170"/>
      <c r="Z5">
        <f>5000000/4</f>
        <v>1250000</v>
      </c>
      <c r="AA5">
        <f>Z5*100/Z8</f>
        <v>10.989010989010989</v>
      </c>
      <c r="AE5" s="169" t="s">
        <v>163</v>
      </c>
      <c r="AF5" s="169"/>
      <c r="AG5" s="169"/>
      <c r="AH5" s="169"/>
      <c r="AI5" s="169"/>
      <c r="AJ5" s="15"/>
    </row>
    <row r="6" spans="1:36">
      <c r="E6" s="177"/>
      <c r="F6" s="177"/>
      <c r="G6" s="177"/>
      <c r="H6" s="177"/>
      <c r="M6" s="172" t="s">
        <v>18</v>
      </c>
      <c r="N6" s="172"/>
      <c r="O6" s="124"/>
      <c r="P6" s="172" t="s">
        <v>19</v>
      </c>
      <c r="Q6" s="172"/>
      <c r="V6" t="s">
        <v>15</v>
      </c>
      <c r="W6">
        <v>10000000</v>
      </c>
      <c r="X6">
        <f>W6*100/W8</f>
        <v>64.516129032258064</v>
      </c>
      <c r="Y6" s="170"/>
      <c r="Z6">
        <v>10000000</v>
      </c>
      <c r="AA6">
        <f>Z6*100/Z8</f>
        <v>87.912087912087912</v>
      </c>
    </row>
    <row r="7" spans="1:36">
      <c r="A7" s="77"/>
      <c r="B7" s="77"/>
      <c r="C7" s="77"/>
      <c r="D7" s="77"/>
      <c r="E7" s="77"/>
      <c r="F7" s="77"/>
      <c r="G7" s="77"/>
      <c r="H7" s="77"/>
      <c r="I7" s="77"/>
      <c r="J7" s="77"/>
      <c r="M7" s="122" t="s">
        <v>47</v>
      </c>
      <c r="N7" s="120" t="s">
        <v>37</v>
      </c>
      <c r="P7" s="122" t="s">
        <v>47</v>
      </c>
      <c r="Q7" t="s">
        <v>37</v>
      </c>
      <c r="V7" t="s">
        <v>26</v>
      </c>
      <c r="W7">
        <v>500000</v>
      </c>
      <c r="X7">
        <f>W7*100/W8</f>
        <v>3.225806451612903</v>
      </c>
      <c r="Z7">
        <f>500000/4</f>
        <v>125000</v>
      </c>
      <c r="AA7">
        <f>Z7*100/Z8</f>
        <v>1.098901098901099</v>
      </c>
      <c r="AG7" s="7"/>
    </row>
    <row r="8" spans="1:36">
      <c r="L8" t="s">
        <v>16</v>
      </c>
      <c r="M8">
        <v>5000000</v>
      </c>
      <c r="N8">
        <f>M8*100/M11</f>
        <v>32.258064516129032</v>
      </c>
      <c r="O8" s="170"/>
      <c r="P8">
        <f>5000000/4</f>
        <v>1250000</v>
      </c>
      <c r="Q8">
        <f>P8*100/P11</f>
        <v>10.989010989010989</v>
      </c>
      <c r="W8">
        <f>SUM(W5:W7)</f>
        <v>15500000</v>
      </c>
      <c r="Z8">
        <f>SUM(Z5:Z7)</f>
        <v>11375000</v>
      </c>
      <c r="AE8" s="169"/>
      <c r="AF8" s="169"/>
    </row>
    <row r="9" spans="1:36" ht="18.75">
      <c r="C9" s="68" t="s">
        <v>64</v>
      </c>
      <c r="D9" s="68"/>
      <c r="E9" s="68"/>
      <c r="F9" s="68"/>
      <c r="L9" t="s">
        <v>15</v>
      </c>
      <c r="M9">
        <v>10000000</v>
      </c>
      <c r="N9">
        <f>M9*100/M11</f>
        <v>64.516129032258064</v>
      </c>
      <c r="O9" s="170"/>
      <c r="P9">
        <v>10000000</v>
      </c>
      <c r="Q9">
        <f>P9*100/P11</f>
        <v>87.912087912087912</v>
      </c>
      <c r="AE9" s="169"/>
      <c r="AF9" s="169"/>
    </row>
    <row r="10" spans="1:36">
      <c r="C10" s="124" t="s">
        <v>35</v>
      </c>
      <c r="D10" s="124" t="s">
        <v>16</v>
      </c>
      <c r="E10" s="124" t="s">
        <v>15</v>
      </c>
      <c r="F10" s="124" t="s">
        <v>62</v>
      </c>
      <c r="G10" s="79" t="s">
        <v>8</v>
      </c>
      <c r="L10" t="s">
        <v>26</v>
      </c>
      <c r="M10">
        <v>500000</v>
      </c>
      <c r="N10">
        <f>M10*100/M11</f>
        <v>3.225806451612903</v>
      </c>
      <c r="P10">
        <f>500000/4</f>
        <v>125000</v>
      </c>
      <c r="Q10">
        <f>P10*100/P11</f>
        <v>1.098901098901099</v>
      </c>
    </row>
    <row r="11" spans="1:36">
      <c r="B11" t="s">
        <v>18</v>
      </c>
      <c r="C11">
        <f>$E$4*Y14/100</f>
        <v>10.052570634553037</v>
      </c>
      <c r="D11">
        <f>$E$4*Y15/100</f>
        <v>6.1371005094951379</v>
      </c>
      <c r="E11">
        <f>$E$4*Y16/100</f>
        <v>9.8193608151922191</v>
      </c>
      <c r="F11">
        <f>$E$4*Y17/100</f>
        <v>0.49096804075961104</v>
      </c>
      <c r="G11" s="80">
        <f>SUM(C11:F11)</f>
        <v>26.500000000000007</v>
      </c>
      <c r="M11">
        <f>SUM(M8:M10)</f>
        <v>15500000</v>
      </c>
      <c r="P11">
        <f>SUM(P8:P10)</f>
        <v>11375000</v>
      </c>
      <c r="U11" s="171" t="s">
        <v>164</v>
      </c>
      <c r="V11" s="171"/>
      <c r="W11" s="171"/>
      <c r="X11" s="171"/>
      <c r="Y11" s="171"/>
      <c r="Z11" s="171"/>
    </row>
    <row r="12" spans="1:36">
      <c r="B12" t="s">
        <v>19</v>
      </c>
      <c r="C12">
        <f>$E$5*Y23/100</f>
        <v>30.065241762000007</v>
      </c>
      <c r="D12">
        <f>$E$5*Y24/100</f>
        <v>0.36709696901098909</v>
      </c>
      <c r="E12">
        <f>$E$5*Y25/100</f>
        <v>2.9367757520879127</v>
      </c>
      <c r="F12">
        <f>$E$5*Y26/100</f>
        <v>3.6709696901098904E-2</v>
      </c>
      <c r="G12" s="80">
        <f>SUM(C12:F12)</f>
        <v>33.40582418000001</v>
      </c>
      <c r="V12" s="166" t="s">
        <v>18</v>
      </c>
      <c r="W12" s="166"/>
      <c r="X12" s="166"/>
      <c r="Y12" s="166"/>
      <c r="Z12" s="166"/>
    </row>
    <row r="13" spans="1:36">
      <c r="Y13" s="47" t="s">
        <v>37</v>
      </c>
    </row>
    <row r="14" spans="1:36">
      <c r="D14" s="54"/>
      <c r="E14" s="54"/>
      <c r="F14" s="54"/>
      <c r="V14" t="s">
        <v>35</v>
      </c>
      <c r="W14" s="20">
        <f>90/10</f>
        <v>9</v>
      </c>
      <c r="Y14">
        <f>W14/$W$18*100</f>
        <v>37.934228809634099</v>
      </c>
    </row>
    <row r="15" spans="1:36">
      <c r="D15" s="54"/>
      <c r="E15" s="54"/>
      <c r="F15" s="54"/>
      <c r="V15" t="s">
        <v>16</v>
      </c>
      <c r="W15" s="20">
        <f>W24*5</f>
        <v>5.4945054945054945</v>
      </c>
      <c r="Y15">
        <f>W15/$W$18*100</f>
        <v>23.158869847151461</v>
      </c>
    </row>
    <row r="16" spans="1:36">
      <c r="V16" t="s">
        <v>15</v>
      </c>
      <c r="W16" s="20">
        <f>W25</f>
        <v>8.791208791208792</v>
      </c>
      <c r="Y16">
        <f>W16/$W$18*100</f>
        <v>37.054191755442339</v>
      </c>
    </row>
    <row r="17" spans="1:28">
      <c r="M17" s="164" t="s">
        <v>18</v>
      </c>
      <c r="N17" s="164"/>
      <c r="O17" s="165" t="s">
        <v>19</v>
      </c>
      <c r="P17" s="165"/>
      <c r="V17" t="s">
        <v>161</v>
      </c>
      <c r="W17" s="20">
        <f>W26*4</f>
        <v>0.43956043956043955</v>
      </c>
      <c r="Y17">
        <f>W17/$W$18*100</f>
        <v>1.8527095877721171</v>
      </c>
    </row>
    <row r="18" spans="1:28">
      <c r="B18" s="166" t="s">
        <v>35</v>
      </c>
      <c r="C18" s="166"/>
      <c r="D18" s="166"/>
      <c r="E18" s="166"/>
      <c r="F18" s="166"/>
      <c r="H18" s="13" t="s">
        <v>8</v>
      </c>
      <c r="I18" s="23" t="s">
        <v>46</v>
      </c>
      <c r="J18" s="24" t="s">
        <v>14</v>
      </c>
      <c r="K18" s="44" t="s">
        <v>17</v>
      </c>
      <c r="L18" s="44"/>
      <c r="M18" s="36" t="s">
        <v>0</v>
      </c>
      <c r="N18" s="28" t="s">
        <v>65</v>
      </c>
      <c r="O18" s="35" t="s">
        <v>0</v>
      </c>
      <c r="P18" s="37" t="s">
        <v>65</v>
      </c>
      <c r="V18" s="124" t="s">
        <v>8</v>
      </c>
      <c r="W18" s="69">
        <f>SUM(W14:W17)</f>
        <v>23.725274725274723</v>
      </c>
    </row>
    <row r="19" spans="1:28" s="8" customFormat="1">
      <c r="B19" s="9"/>
      <c r="C19" s="9"/>
      <c r="D19" s="9"/>
      <c r="E19" s="9"/>
      <c r="F19" s="9"/>
      <c r="I19" s="42"/>
      <c r="J19" s="43"/>
      <c r="K19" s="44"/>
      <c r="L19" s="44"/>
      <c r="M19" s="44"/>
      <c r="N19" s="45"/>
      <c r="O19" s="44"/>
      <c r="P19" s="45"/>
    </row>
    <row r="20" spans="1:28" s="8" customFormat="1">
      <c r="A20" s="8" t="s">
        <v>35</v>
      </c>
      <c r="B20" s="9"/>
      <c r="C20" s="9"/>
      <c r="D20" s="9"/>
      <c r="E20" s="9"/>
      <c r="F20" s="9"/>
      <c r="I20" s="42"/>
      <c r="J20" s="43">
        <v>70000</v>
      </c>
      <c r="K20" s="44"/>
      <c r="L20" s="44"/>
      <c r="M20" s="58">
        <f>(C11/100)/J20*1000</f>
        <v>1.4360815192218626E-3</v>
      </c>
      <c r="N20" s="22">
        <f>M20*J20/1000</f>
        <v>0.10052570634553037</v>
      </c>
      <c r="O20" s="58">
        <f>(C12/100)/J20*1000</f>
        <v>4.2950345374285718E-3</v>
      </c>
      <c r="P20" s="46">
        <f>O20*J20/1000</f>
        <v>0.30065241762000006</v>
      </c>
      <c r="V20" s="166" t="s">
        <v>19</v>
      </c>
      <c r="W20" s="166"/>
      <c r="X20" s="166"/>
      <c r="Y20" s="166"/>
      <c r="Z20" s="166"/>
    </row>
    <row r="21" spans="1:28" s="8" customFormat="1">
      <c r="B21" s="9"/>
      <c r="C21" s="9"/>
      <c r="D21" s="9"/>
      <c r="E21" s="9"/>
      <c r="F21" s="9"/>
      <c r="I21" s="42"/>
      <c r="J21" s="43"/>
      <c r="K21" s="44"/>
      <c r="L21" s="44"/>
      <c r="M21" s="44"/>
      <c r="N21" s="45"/>
      <c r="O21" s="44"/>
      <c r="P21" s="45"/>
      <c r="V21" s="168" t="s">
        <v>165</v>
      </c>
      <c r="W21" s="168"/>
      <c r="X21" s="168"/>
      <c r="Y21" s="168"/>
      <c r="Z21" s="168"/>
      <c r="AA21" s="74"/>
      <c r="AB21" s="74"/>
    </row>
    <row r="22" spans="1:28">
      <c r="V22" s="74"/>
      <c r="W22" s="74"/>
      <c r="X22" s="74"/>
      <c r="Y22" s="47" t="s">
        <v>37</v>
      </c>
      <c r="Z22" s="74"/>
      <c r="AA22" s="74"/>
      <c r="AB22" s="74"/>
    </row>
    <row r="23" spans="1:28">
      <c r="M23" s="164" t="s">
        <v>18</v>
      </c>
      <c r="N23" s="164"/>
      <c r="O23" s="165" t="s">
        <v>19</v>
      </c>
      <c r="P23" s="165"/>
      <c r="V23" t="s">
        <v>35</v>
      </c>
      <c r="W23">
        <v>90</v>
      </c>
      <c r="X23" s="74"/>
      <c r="Y23" s="74">
        <f>W23/$W$28*100</f>
        <v>90</v>
      </c>
      <c r="Z23" s="74"/>
      <c r="AA23" s="74"/>
      <c r="AB23" s="74"/>
    </row>
    <row r="24" spans="1:28">
      <c r="B24" s="166" t="s">
        <v>16</v>
      </c>
      <c r="C24" s="166"/>
      <c r="D24" s="166"/>
      <c r="E24" s="166"/>
      <c r="F24" s="166"/>
      <c r="H24" s="13" t="s">
        <v>8</v>
      </c>
      <c r="I24" s="62" t="s">
        <v>139</v>
      </c>
      <c r="J24" s="24" t="s">
        <v>14</v>
      </c>
      <c r="K24" s="26" t="s">
        <v>55</v>
      </c>
      <c r="L24" s="26" t="s">
        <v>56</v>
      </c>
      <c r="M24" s="36" t="s">
        <v>0</v>
      </c>
      <c r="N24" s="28" t="s">
        <v>54</v>
      </c>
      <c r="O24" s="35" t="s">
        <v>0</v>
      </c>
      <c r="P24" s="37" t="s">
        <v>54</v>
      </c>
      <c r="V24" t="s">
        <v>16</v>
      </c>
      <c r="W24">
        <f>10*AA5/100</f>
        <v>1.098901098901099</v>
      </c>
      <c r="X24" s="74"/>
      <c r="Y24" s="74">
        <f>W24/$W$28*100</f>
        <v>1.098901098901099</v>
      </c>
      <c r="Z24" s="74"/>
      <c r="AA24" s="74"/>
      <c r="AB24" s="74"/>
    </row>
    <row r="25" spans="1:28">
      <c r="B25" s="120" t="s">
        <v>16</v>
      </c>
      <c r="C25" s="120"/>
      <c r="V25" t="s">
        <v>15</v>
      </c>
      <c r="W25">
        <f>10*AA6/100</f>
        <v>8.791208791208792</v>
      </c>
      <c r="Y25" s="74">
        <f>W25/$W$28*100</f>
        <v>8.791208791208792</v>
      </c>
    </row>
    <row r="26" spans="1:28">
      <c r="A26" s="3" t="s">
        <v>1</v>
      </c>
      <c r="B26" s="120"/>
      <c r="C26" s="120"/>
      <c r="H26" s="20"/>
      <c r="I26" s="20"/>
      <c r="J26" s="4">
        <v>162.30000000000001</v>
      </c>
      <c r="K26" s="4"/>
      <c r="L26" s="4"/>
      <c r="M26" s="4"/>
      <c r="N26" s="4"/>
      <c r="V26" t="s">
        <v>161</v>
      </c>
      <c r="W26">
        <f>10*AA7/100</f>
        <v>0.10989010989010989</v>
      </c>
      <c r="Y26" s="74">
        <f>W26/$W$28*100</f>
        <v>0.10989010989010989</v>
      </c>
    </row>
    <row r="27" spans="1:28">
      <c r="A27" s="3" t="s">
        <v>2</v>
      </c>
      <c r="B27">
        <v>32</v>
      </c>
      <c r="C27" s="120"/>
      <c r="H27" s="20">
        <v>32</v>
      </c>
      <c r="I27" s="55">
        <f>H27/H33</f>
        <v>0.47058823529411764</v>
      </c>
      <c r="J27" s="4">
        <v>162.30000000000001</v>
      </c>
      <c r="K27" s="59">
        <f>I27*J27</f>
        <v>76.376470588235293</v>
      </c>
      <c r="L27" s="59">
        <f>I27/$K$33*1000</f>
        <v>3.0133131943568179</v>
      </c>
      <c r="M27" s="59">
        <f>L27*($D$11/100)</f>
        <v>0.18493005940355647</v>
      </c>
      <c r="N27" s="59">
        <f>M27*J27/1000</f>
        <v>3.0014148641197218E-2</v>
      </c>
      <c r="O27" s="59">
        <f>(L27*$D$12/100)</f>
        <v>1.1061781403292092E-2</v>
      </c>
      <c r="P27" s="55">
        <f>O27*J27/1000</f>
        <v>1.7953271217543067E-3</v>
      </c>
    </row>
    <row r="28" spans="1:28">
      <c r="A28" s="3" t="s">
        <v>3</v>
      </c>
      <c r="B28">
        <v>1</v>
      </c>
      <c r="C28" s="120"/>
      <c r="H28" s="20">
        <v>1</v>
      </c>
      <c r="I28" s="55">
        <f>H28/H33</f>
        <v>1.4705882352941176E-2</v>
      </c>
      <c r="J28" s="4">
        <v>203.35</v>
      </c>
      <c r="K28" s="59">
        <f>I28*J28</f>
        <v>2.990441176470588</v>
      </c>
      <c r="L28" s="59">
        <f>I28/$K$33*1000</f>
        <v>9.4166037323650559E-2</v>
      </c>
      <c r="M28" s="59">
        <f>L28*($D$11/100)</f>
        <v>5.7790643563611398E-3</v>
      </c>
      <c r="N28" s="59">
        <f>M28*J28/1000</f>
        <v>1.1751727368660377E-3</v>
      </c>
      <c r="O28" s="59">
        <f>(L28*$D$12/100)</f>
        <v>3.4568066885287788E-4</v>
      </c>
      <c r="P28" s="55">
        <f>O28*J28/1000</f>
        <v>7.0294164011232711E-5</v>
      </c>
      <c r="V28" s="124" t="s">
        <v>8</v>
      </c>
      <c r="W28" s="69">
        <f>SUM(W23:W26)</f>
        <v>100</v>
      </c>
    </row>
    <row r="29" spans="1:28">
      <c r="A29" s="3" t="s">
        <v>4</v>
      </c>
      <c r="B29">
        <v>19</v>
      </c>
      <c r="C29" s="120"/>
      <c r="H29" s="20">
        <v>19</v>
      </c>
      <c r="I29" s="55">
        <f>H29/H33</f>
        <v>0.27941176470588236</v>
      </c>
      <c r="J29" s="4">
        <v>162.13999999999999</v>
      </c>
      <c r="K29" s="59">
        <f>I29*J29</f>
        <v>45.303823529411765</v>
      </c>
      <c r="L29" s="59">
        <f>I29/$K$33*1000</f>
        <v>1.7891547091493607</v>
      </c>
      <c r="M29" s="59">
        <f>L29*($D$11/100)</f>
        <v>0.10980222277086167</v>
      </c>
      <c r="N29" s="59">
        <f>M29*J29/1000</f>
        <v>1.7803332400067512E-2</v>
      </c>
      <c r="O29" s="59">
        <f>(L29*$D$12/100)</f>
        <v>6.5679327082046809E-3</v>
      </c>
      <c r="P29" s="55">
        <f>O29*J29/1000</f>
        <v>1.0649246093083068E-3</v>
      </c>
    </row>
    <row r="30" spans="1:28">
      <c r="A30" s="3" t="s">
        <v>5</v>
      </c>
      <c r="C30" s="120"/>
      <c r="H30" s="20"/>
      <c r="I30" s="55"/>
      <c r="J30" s="4">
        <v>146.13999999999999</v>
      </c>
      <c r="K30" s="59"/>
      <c r="L30" s="59"/>
      <c r="M30" s="59"/>
      <c r="N30" s="59"/>
      <c r="O30" s="59"/>
      <c r="P30" s="55"/>
    </row>
    <row r="31" spans="1:28">
      <c r="A31" s="3" t="s">
        <v>6</v>
      </c>
      <c r="B31">
        <v>1</v>
      </c>
      <c r="C31" s="120"/>
      <c r="H31" s="20">
        <v>1</v>
      </c>
      <c r="I31" s="55">
        <f>H31/H33</f>
        <v>1.4705882352941176E-2</v>
      </c>
      <c r="J31" s="4">
        <v>160.28</v>
      </c>
      <c r="K31" s="59">
        <f>I31*J31</f>
        <v>2.3570588235294117</v>
      </c>
      <c r="L31" s="59">
        <f>I31/$K$33*1000</f>
        <v>9.4166037323650559E-2</v>
      </c>
      <c r="M31" s="59">
        <f>L31*($D$11/100)</f>
        <v>5.7790643563611398E-3</v>
      </c>
      <c r="N31" s="59">
        <f>M31*J31/1000</f>
        <v>9.2626843503756354E-4</v>
      </c>
      <c r="O31" s="59">
        <f>(L31*$D$12/100)</f>
        <v>3.4568066885287788E-4</v>
      </c>
      <c r="P31" s="55">
        <f>O31*J31/1000</f>
        <v>5.5405697603739263E-5</v>
      </c>
      <c r="V31" s="169" t="s">
        <v>237</v>
      </c>
      <c r="W31" s="169"/>
      <c r="X31" s="169"/>
      <c r="Y31" s="169"/>
      <c r="Z31" s="169"/>
      <c r="AA31">
        <f>W28/W18</f>
        <v>4.2149143121815662</v>
      </c>
    </row>
    <row r="32" spans="1:28">
      <c r="A32" s="3" t="s">
        <v>7</v>
      </c>
      <c r="B32">
        <v>15</v>
      </c>
      <c r="H32" s="20">
        <v>15</v>
      </c>
      <c r="I32" s="55">
        <f>H32/H33</f>
        <v>0.22058823529411764</v>
      </c>
      <c r="J32" s="4">
        <v>132.11000000000001</v>
      </c>
      <c r="K32" s="59">
        <f>I32*J32</f>
        <v>29.141911764705885</v>
      </c>
      <c r="L32" s="59">
        <f>I32/$K$33*1000</f>
        <v>1.4124905598547584</v>
      </c>
      <c r="M32" s="59">
        <f>L32*($D$11/100)</f>
        <v>8.6685965345417101E-2</v>
      </c>
      <c r="N32" s="59">
        <f>M32*J32/1000</f>
        <v>1.1452082881783055E-2</v>
      </c>
      <c r="O32" s="59">
        <f>(L32*$D$12/100)</f>
        <v>5.1852100327931683E-3</v>
      </c>
      <c r="P32" s="55">
        <f>O32*J32/1000</f>
        <v>6.8501809743230562E-4</v>
      </c>
    </row>
    <row r="33" spans="1:27">
      <c r="A33" s="22"/>
      <c r="G33" t="s">
        <v>45</v>
      </c>
      <c r="H33" s="16">
        <f>SUM(H27:H32)</f>
        <v>68</v>
      </c>
      <c r="K33" s="60">
        <f>SUM(K27:K32)</f>
        <v>156.16970588235293</v>
      </c>
      <c r="L33" s="60"/>
      <c r="M33" s="54"/>
      <c r="N33" s="61">
        <f>SUM(N27:N32)</f>
        <v>6.1371005094951386E-2</v>
      </c>
      <c r="O33" s="54"/>
      <c r="P33" s="60">
        <f>SUM(P27:P32)</f>
        <v>3.6709696901098912E-3</v>
      </c>
      <c r="V33" s="169" t="s">
        <v>166</v>
      </c>
      <c r="W33" s="169"/>
      <c r="X33" s="169"/>
      <c r="Y33" s="169"/>
      <c r="Z33" s="169"/>
      <c r="AA33">
        <f>27+27/AA31</f>
        <v>33.405824175824172</v>
      </c>
    </row>
    <row r="34" spans="1:27">
      <c r="A34" s="22"/>
      <c r="H34" s="16"/>
      <c r="K34" s="25" t="s">
        <v>59</v>
      </c>
    </row>
    <row r="35" spans="1:27">
      <c r="A35" s="22"/>
      <c r="H35" s="16"/>
      <c r="K35" s="25"/>
    </row>
    <row r="36" spans="1:27">
      <c r="A36" s="22"/>
      <c r="H36" s="16"/>
      <c r="K36" s="25"/>
    </row>
    <row r="37" spans="1:27">
      <c r="M37" s="164" t="s">
        <v>18</v>
      </c>
      <c r="N37" s="164"/>
      <c r="O37" s="165" t="s">
        <v>19</v>
      </c>
      <c r="P37" s="165"/>
    </row>
    <row r="38" spans="1:27">
      <c r="B38" s="166" t="s">
        <v>15</v>
      </c>
      <c r="C38" s="166"/>
      <c r="D38" s="166"/>
      <c r="E38" s="166"/>
      <c r="F38" s="166"/>
      <c r="H38" s="13" t="s">
        <v>8</v>
      </c>
      <c r="I38" s="62" t="s">
        <v>140</v>
      </c>
      <c r="J38" s="24" t="s">
        <v>14</v>
      </c>
      <c r="K38" s="26" t="s">
        <v>58</v>
      </c>
      <c r="L38" s="26" t="s">
        <v>57</v>
      </c>
      <c r="M38" s="36" t="s">
        <v>0</v>
      </c>
      <c r="N38" s="28" t="s">
        <v>54</v>
      </c>
      <c r="O38" s="35" t="s">
        <v>0</v>
      </c>
      <c r="P38" s="37" t="s">
        <v>54</v>
      </c>
    </row>
    <row r="39" spans="1:27">
      <c r="B39" s="120" t="s">
        <v>22</v>
      </c>
      <c r="C39" s="120" t="s">
        <v>21</v>
      </c>
      <c r="D39" s="120" t="s">
        <v>23</v>
      </c>
      <c r="E39" s="120" t="s">
        <v>24</v>
      </c>
      <c r="F39" s="120" t="s">
        <v>44</v>
      </c>
    </row>
    <row r="40" spans="1:27">
      <c r="A40" s="3" t="s">
        <v>1</v>
      </c>
      <c r="B40" s="120"/>
      <c r="C40" s="120"/>
      <c r="D40" s="120"/>
      <c r="E40" s="120"/>
      <c r="H40" s="20"/>
      <c r="I40" s="20"/>
      <c r="J40" s="4">
        <v>162.30000000000001</v>
      </c>
      <c r="K40" s="33"/>
      <c r="L40" s="33"/>
      <c r="M40" s="33"/>
      <c r="N40" s="33"/>
      <c r="O40" s="20"/>
    </row>
    <row r="41" spans="1:27">
      <c r="A41" s="3" t="s">
        <v>2</v>
      </c>
      <c r="B41" s="120">
        <v>2</v>
      </c>
      <c r="C41" s="120">
        <v>1</v>
      </c>
      <c r="D41" s="120"/>
      <c r="E41" s="120"/>
      <c r="H41" s="123">
        <v>3</v>
      </c>
      <c r="I41" s="55">
        <f>H41/H47</f>
        <v>0.13043478260869565</v>
      </c>
      <c r="J41" s="4">
        <v>162.30000000000001</v>
      </c>
      <c r="K41" s="59">
        <f>I41*J41</f>
        <v>21.169565217391305</v>
      </c>
      <c r="L41" s="59">
        <f>I41/$K$47*1000</f>
        <v>0.76296467727865769</v>
      </c>
      <c r="M41" s="59">
        <f>L41*($E$11/100)</f>
        <v>7.4918254554458275E-2</v>
      </c>
      <c r="N41" s="59">
        <f>M41*J41/1000</f>
        <v>1.2159232714188579E-2</v>
      </c>
      <c r="O41" s="59">
        <f>L41*($E$12/100)</f>
        <v>2.2406561639315415E-2</v>
      </c>
      <c r="P41" s="55">
        <f>O41*J41/1000</f>
        <v>3.6365849540608919E-3</v>
      </c>
    </row>
    <row r="42" spans="1:27">
      <c r="A42" s="3" t="s">
        <v>3</v>
      </c>
      <c r="B42" s="120">
        <v>1</v>
      </c>
      <c r="C42" s="120">
        <v>1</v>
      </c>
      <c r="D42" s="120">
        <v>1</v>
      </c>
      <c r="E42" s="120">
        <v>1</v>
      </c>
      <c r="F42" s="120">
        <v>1</v>
      </c>
      <c r="H42" s="123">
        <v>5</v>
      </c>
      <c r="I42" s="55">
        <f>H42/H47</f>
        <v>0.21739130434782608</v>
      </c>
      <c r="J42" s="4">
        <v>203.35</v>
      </c>
      <c r="K42" s="59">
        <f>I42*J42</f>
        <v>44.20652173913043</v>
      </c>
      <c r="L42" s="59">
        <f>I42/$K$47*1000</f>
        <v>1.2716077954644294</v>
      </c>
      <c r="M42" s="59">
        <f>L42*($E$11/100)</f>
        <v>0.12486375759076379</v>
      </c>
      <c r="N42" s="59">
        <f>M42*J42/1000</f>
        <v>2.5391045106081814E-2</v>
      </c>
      <c r="O42" s="59">
        <f>L42*($E$12/100)</f>
        <v>3.7344269398859022E-2</v>
      </c>
      <c r="P42" s="55">
        <f>O42*J42/1000</f>
        <v>7.5939571822579814E-3</v>
      </c>
    </row>
    <row r="43" spans="1:27">
      <c r="A43" s="3" t="s">
        <v>4</v>
      </c>
      <c r="B43" s="120">
        <v>2</v>
      </c>
      <c r="C43" s="120">
        <v>2</v>
      </c>
      <c r="D43" s="120">
        <v>3</v>
      </c>
      <c r="E43" s="120">
        <v>4</v>
      </c>
      <c r="F43" s="120">
        <v>2</v>
      </c>
      <c r="H43" s="123">
        <v>13</v>
      </c>
      <c r="I43" s="55">
        <f>H43/H47</f>
        <v>0.56521739130434778</v>
      </c>
      <c r="J43" s="4">
        <v>162.13999999999999</v>
      </c>
      <c r="K43" s="59">
        <f>I43*J43</f>
        <v>91.644347826086943</v>
      </c>
      <c r="L43" s="59">
        <f>I43/$K$47*1000</f>
        <v>3.3061802682075165</v>
      </c>
      <c r="M43" s="59">
        <f>L43*($E$11/100)</f>
        <v>0.32464576973598586</v>
      </c>
      <c r="N43" s="59">
        <f>M43*J43/1000</f>
        <v>5.2638065104992741E-2</v>
      </c>
      <c r="O43" s="59">
        <f>L43*($E$12/100)</f>
        <v>9.7095100437033455E-2</v>
      </c>
      <c r="P43" s="55">
        <f>O43*J43/1000</f>
        <v>1.5742999584860605E-2</v>
      </c>
    </row>
    <row r="44" spans="1:27">
      <c r="A44" s="3" t="s">
        <v>5</v>
      </c>
      <c r="B44" s="120"/>
      <c r="C44" s="120"/>
      <c r="D44" s="120"/>
      <c r="E44" s="120"/>
      <c r="H44" s="123"/>
      <c r="I44" s="55"/>
      <c r="J44" s="4">
        <v>146.13999999999999</v>
      </c>
      <c r="K44" s="59"/>
      <c r="L44" s="59"/>
      <c r="M44" s="59"/>
      <c r="N44" s="59"/>
      <c r="O44" s="59"/>
      <c r="P44" s="55"/>
    </row>
    <row r="45" spans="1:27">
      <c r="A45" s="3" t="s">
        <v>6</v>
      </c>
      <c r="B45" s="120">
        <v>1</v>
      </c>
      <c r="C45" s="120">
        <v>1</v>
      </c>
      <c r="D45" s="120"/>
      <c r="E45" s="120"/>
      <c r="H45" s="123">
        <v>2</v>
      </c>
      <c r="I45" s="55">
        <f>H45/H47</f>
        <v>8.6956521739130432E-2</v>
      </c>
      <c r="J45" s="4">
        <v>160.28</v>
      </c>
      <c r="K45" s="59">
        <f>I45*J45</f>
        <v>13.937391304347825</v>
      </c>
      <c r="L45" s="59">
        <f>I45/$K$47*1000</f>
        <v>0.5086431181857719</v>
      </c>
      <c r="M45" s="59">
        <f>L45*($E$11/100)</f>
        <v>4.994550303630553E-2</v>
      </c>
      <c r="N45" s="59">
        <f>M45*J45/1000</f>
        <v>8.0052652266590502E-3</v>
      </c>
      <c r="O45" s="59">
        <f>L45*($E$12/100)</f>
        <v>1.4937707759543613E-2</v>
      </c>
      <c r="P45" s="55">
        <f>O45*J45/1000</f>
        <v>2.3942157996996506E-3</v>
      </c>
    </row>
    <row r="46" spans="1:27">
      <c r="A46" s="3" t="s">
        <v>7</v>
      </c>
      <c r="H46" s="123"/>
      <c r="I46" s="20"/>
      <c r="J46" s="4">
        <v>132.11000000000001</v>
      </c>
      <c r="K46" s="33"/>
      <c r="L46" s="33"/>
      <c r="M46" s="33"/>
      <c r="N46" s="33"/>
      <c r="O46" s="20"/>
      <c r="P46" s="20"/>
    </row>
    <row r="47" spans="1:27">
      <c r="G47" t="s">
        <v>48</v>
      </c>
      <c r="H47" s="25">
        <f>SUM(H41:H45)</f>
        <v>23</v>
      </c>
      <c r="I47" s="25"/>
      <c r="J47" s="25"/>
      <c r="K47" s="60">
        <f>SUM(K41:K45)</f>
        <v>170.95782608695649</v>
      </c>
      <c r="L47" s="60"/>
      <c r="M47" s="60"/>
      <c r="N47" s="61">
        <f>SUM(N41:N45)</f>
        <v>9.8193608151922185E-2</v>
      </c>
      <c r="O47" s="55"/>
      <c r="P47" s="60">
        <f>SUM(P41:P45)</f>
        <v>2.9367757520879129E-2</v>
      </c>
    </row>
    <row r="48" spans="1:27">
      <c r="H48" s="25"/>
      <c r="I48" s="25"/>
      <c r="J48" s="25"/>
      <c r="K48" s="25"/>
      <c r="L48" s="25"/>
      <c r="M48" s="25"/>
      <c r="N48" s="34"/>
      <c r="O48" s="20"/>
    </row>
    <row r="49" spans="1:16">
      <c r="M49" s="164" t="s">
        <v>18</v>
      </c>
      <c r="N49" s="164"/>
      <c r="O49" s="165" t="s">
        <v>19</v>
      </c>
      <c r="P49" s="165"/>
    </row>
    <row r="50" spans="1:16">
      <c r="B50" s="166" t="s">
        <v>26</v>
      </c>
      <c r="C50" s="166"/>
      <c r="D50" s="166"/>
      <c r="E50" s="166"/>
      <c r="F50" s="166"/>
      <c r="H50" s="13" t="s">
        <v>8</v>
      </c>
      <c r="I50" s="62" t="s">
        <v>141</v>
      </c>
      <c r="J50" s="24" t="s">
        <v>14</v>
      </c>
      <c r="K50" s="26" t="s">
        <v>60</v>
      </c>
      <c r="L50" s="26" t="s">
        <v>61</v>
      </c>
      <c r="M50" s="36" t="s">
        <v>0</v>
      </c>
      <c r="N50" s="28" t="s">
        <v>54</v>
      </c>
      <c r="O50" s="35" t="s">
        <v>0</v>
      </c>
      <c r="P50" s="37" t="s">
        <v>54</v>
      </c>
    </row>
    <row r="51" spans="1:16">
      <c r="B51" s="4" t="s">
        <v>27</v>
      </c>
      <c r="C51" s="4" t="s">
        <v>10</v>
      </c>
      <c r="D51" s="4" t="s">
        <v>11</v>
      </c>
      <c r="E51" s="4" t="s">
        <v>12</v>
      </c>
      <c r="M51" s="2"/>
      <c r="O51" s="2"/>
    </row>
    <row r="52" spans="1:16">
      <c r="A52" s="3" t="s">
        <v>1</v>
      </c>
      <c r="B52">
        <v>1</v>
      </c>
      <c r="H52" s="20">
        <v>1</v>
      </c>
      <c r="I52" s="55">
        <f>H52/H59</f>
        <v>3.3333333333333333E-2</v>
      </c>
      <c r="J52" s="4">
        <v>162.30000000000001</v>
      </c>
      <c r="K52" s="33">
        <f>I52*J52</f>
        <v>5.41</v>
      </c>
      <c r="L52" s="59">
        <f>I52/$K$59*1000</f>
        <v>0.19252835942734367</v>
      </c>
      <c r="M52" s="59">
        <f>L52*($F$11/100)</f>
        <v>9.4525271418705102E-4</v>
      </c>
      <c r="N52" s="55">
        <f>M52*J52/1000</f>
        <v>1.5341451551255839E-4</v>
      </c>
      <c r="O52" s="59">
        <f>(L52*$F$12/100)</f>
        <v>7.0676577194436139E-5</v>
      </c>
      <c r="P52" s="55">
        <f>O52*J52/1000</f>
        <v>1.1470808478656986E-5</v>
      </c>
    </row>
    <row r="53" spans="1:16">
      <c r="A53" s="3" t="s">
        <v>2</v>
      </c>
      <c r="H53" s="20"/>
      <c r="I53" s="55"/>
      <c r="J53" s="4">
        <v>162.30000000000001</v>
      </c>
      <c r="K53" s="33"/>
      <c r="L53" s="59"/>
      <c r="M53" s="59"/>
      <c r="N53" s="55"/>
      <c r="O53" s="59"/>
      <c r="P53" s="55"/>
    </row>
    <row r="54" spans="1:16">
      <c r="A54" s="3" t="s">
        <v>3</v>
      </c>
      <c r="B54">
        <v>2</v>
      </c>
      <c r="C54">
        <v>2</v>
      </c>
      <c r="D54">
        <v>2</v>
      </c>
      <c r="E54">
        <v>2</v>
      </c>
      <c r="H54" s="20">
        <v>8</v>
      </c>
      <c r="I54" s="55">
        <f>H54/H59</f>
        <v>0.26666666666666666</v>
      </c>
      <c r="J54" s="4">
        <v>203.35</v>
      </c>
      <c r="K54" s="59">
        <f>I54*J54</f>
        <v>54.226666666666667</v>
      </c>
      <c r="L54" s="59">
        <f>I54/$K$59*1000</f>
        <v>1.5402268754187494</v>
      </c>
      <c r="M54" s="59">
        <f>L54*($F$11/100)</f>
        <v>7.5620217134964082E-3</v>
      </c>
      <c r="N54" s="55">
        <f>M54*J54/1000</f>
        <v>1.5377371154394945E-3</v>
      </c>
      <c r="O54" s="59">
        <f>(L54*$F$12/100)</f>
        <v>5.6541261755548911E-4</v>
      </c>
      <c r="P54" s="55">
        <f>O54*J54/1000</f>
        <v>1.1497665577990871E-4</v>
      </c>
    </row>
    <row r="55" spans="1:16">
      <c r="A55" s="3" t="s">
        <v>4</v>
      </c>
      <c r="B55">
        <v>6</v>
      </c>
      <c r="C55">
        <v>6</v>
      </c>
      <c r="D55">
        <v>5</v>
      </c>
      <c r="E55">
        <v>4</v>
      </c>
      <c r="H55" s="20">
        <v>21</v>
      </c>
      <c r="I55" s="20">
        <f>H55/H59</f>
        <v>0.7</v>
      </c>
      <c r="J55" s="4">
        <v>162.13999999999999</v>
      </c>
      <c r="K55" s="33">
        <f>I55*J55</f>
        <v>113.49799999999998</v>
      </c>
      <c r="L55" s="59">
        <f>I55/$K$59*1000</f>
        <v>4.0430955479742172</v>
      </c>
      <c r="M55" s="59">
        <f>L55*($F$11/100)</f>
        <v>1.9850306997928072E-2</v>
      </c>
      <c r="N55" s="55">
        <f>M55*J55/1000</f>
        <v>3.2185287766440572E-3</v>
      </c>
      <c r="O55" s="59">
        <f>(L55*$F$12/100)</f>
        <v>1.484208121083159E-3</v>
      </c>
      <c r="P55" s="55">
        <f>O55*J55/1000</f>
        <v>2.4064950475242338E-4</v>
      </c>
    </row>
    <row r="56" spans="1:16">
      <c r="A56" s="3" t="s">
        <v>5</v>
      </c>
      <c r="H56" s="20"/>
      <c r="I56" s="20"/>
      <c r="J56" s="4">
        <v>146.13999999999999</v>
      </c>
      <c r="K56" s="33"/>
      <c r="L56" s="33"/>
      <c r="M56" s="33"/>
      <c r="N56" s="20"/>
      <c r="O56" s="4"/>
    </row>
    <row r="57" spans="1:16">
      <c r="A57" s="3" t="s">
        <v>6</v>
      </c>
      <c r="H57" s="20"/>
      <c r="I57" s="20"/>
      <c r="J57" s="4">
        <v>160.28</v>
      </c>
      <c r="K57" s="33" t="s">
        <v>49</v>
      </c>
      <c r="L57" s="33"/>
      <c r="M57" s="4"/>
      <c r="N57" s="20"/>
      <c r="O57" s="4"/>
    </row>
    <row r="58" spans="1:16">
      <c r="A58" s="3" t="s">
        <v>7</v>
      </c>
      <c r="H58" s="20"/>
      <c r="I58" s="20"/>
      <c r="J58" s="4">
        <v>132.11000000000001</v>
      </c>
      <c r="K58" s="33"/>
      <c r="L58" s="33"/>
      <c r="M58" s="4"/>
      <c r="N58" s="4"/>
      <c r="O58" s="4"/>
    </row>
    <row r="59" spans="1:16">
      <c r="G59" t="s">
        <v>48</v>
      </c>
      <c r="H59" s="16">
        <f>SUM(H52:H55)</f>
        <v>30</v>
      </c>
      <c r="K59" s="60">
        <f>SUM(K52:K58)</f>
        <v>173.13466666666665</v>
      </c>
      <c r="L59" s="54"/>
      <c r="M59" s="54"/>
      <c r="N59" s="60">
        <f>SUM(N52:N55)</f>
        <v>4.9096804075961101E-3</v>
      </c>
      <c r="O59" s="53"/>
      <c r="P59" s="60">
        <f>SUM(P52:P55)</f>
        <v>3.6709696901098909E-4</v>
      </c>
    </row>
    <row r="60" spans="1:16">
      <c r="H60" s="16"/>
      <c r="K60" s="60"/>
      <c r="L60" s="54"/>
      <c r="M60" s="54"/>
      <c r="N60" s="60"/>
      <c r="O60" s="53"/>
      <c r="P60" s="60"/>
    </row>
    <row r="61" spans="1:16">
      <c r="H61" s="16"/>
      <c r="K61" s="60"/>
      <c r="L61" s="54"/>
      <c r="M61" s="54"/>
      <c r="N61" s="60"/>
      <c r="O61" s="53"/>
      <c r="P61" s="60"/>
    </row>
    <row r="62" spans="1:16">
      <c r="H62" s="16"/>
      <c r="K62" s="60"/>
      <c r="L62" s="54"/>
      <c r="M62" s="54"/>
      <c r="N62" s="60"/>
      <c r="O62" s="53"/>
      <c r="P62" s="60"/>
    </row>
    <row r="63" spans="1:16">
      <c r="H63" s="16"/>
      <c r="K63" s="60"/>
      <c r="L63" s="54"/>
      <c r="M63" s="54"/>
      <c r="N63" s="60"/>
      <c r="O63" s="53"/>
      <c r="P63" s="60"/>
    </row>
    <row r="64" spans="1:16">
      <c r="H64" s="16"/>
      <c r="K64" s="60"/>
      <c r="L64" s="54"/>
      <c r="M64" s="54"/>
      <c r="N64" s="60"/>
      <c r="O64" s="53"/>
      <c r="P64" s="60"/>
    </row>
    <row r="65" spans="1:16">
      <c r="H65" s="16"/>
      <c r="K65" s="60"/>
      <c r="L65" s="54"/>
      <c r="M65" s="54"/>
      <c r="N65" s="60"/>
      <c r="O65" s="53"/>
      <c r="P65" s="60"/>
    </row>
    <row r="66" spans="1:16">
      <c r="H66" s="16"/>
      <c r="K66" s="60"/>
      <c r="L66" s="54"/>
      <c r="M66" s="54"/>
      <c r="N66" s="60"/>
      <c r="O66" s="53"/>
      <c r="P66" s="60"/>
    </row>
    <row r="67" spans="1:16">
      <c r="H67" s="16"/>
      <c r="K67" s="60"/>
      <c r="L67" s="54"/>
      <c r="M67" s="54"/>
      <c r="N67" s="60"/>
      <c r="O67" s="53"/>
      <c r="P67" s="60"/>
    </row>
    <row r="69" spans="1:16">
      <c r="A69" s="167" t="s">
        <v>8</v>
      </c>
      <c r="B69" s="167"/>
      <c r="C69" s="167"/>
      <c r="D69" s="167"/>
    </row>
    <row r="70" spans="1:16">
      <c r="A70" s="9"/>
      <c r="B70" s="29" t="s">
        <v>18</v>
      </c>
      <c r="C70" s="30" t="s">
        <v>19</v>
      </c>
      <c r="D70" s="9"/>
    </row>
    <row r="72" spans="1:16">
      <c r="A72" s="3" t="s">
        <v>35</v>
      </c>
      <c r="B72" s="55">
        <f>M20</f>
        <v>1.4360815192218626E-3</v>
      </c>
      <c r="C72" s="55">
        <f>O20</f>
        <v>4.2950345374285718E-3</v>
      </c>
    </row>
    <row r="73" spans="1:16">
      <c r="A73" s="3" t="s">
        <v>1</v>
      </c>
      <c r="B73" s="55">
        <f>SUM(M52,M40,M26)</f>
        <v>9.4525271418705102E-4</v>
      </c>
      <c r="C73" s="55">
        <f>SUM(O52,O40,O26)</f>
        <v>7.0676577194436139E-5</v>
      </c>
    </row>
    <row r="74" spans="1:16">
      <c r="A74" s="3" t="s">
        <v>2</v>
      </c>
      <c r="B74" s="55">
        <f>SUM(M53,M41,M27)</f>
        <v>0.25984831395801478</v>
      </c>
      <c r="C74" s="55">
        <f>SUM(O53,O41,O27)</f>
        <v>3.3468343042607505E-2</v>
      </c>
    </row>
    <row r="75" spans="1:16">
      <c r="A75" s="3" t="s">
        <v>3</v>
      </c>
      <c r="B75" s="55">
        <f>SUM(M54,M42,M28)</f>
        <v>0.13820484366062133</v>
      </c>
      <c r="C75" s="55">
        <f>SUM(O54,O42,O28)</f>
        <v>3.8255362685267386E-2</v>
      </c>
    </row>
    <row r="76" spans="1:16">
      <c r="A76" s="3" t="s">
        <v>4</v>
      </c>
      <c r="B76" s="55">
        <f>SUM(M55,M43,M29)</f>
        <v>0.45429829950477557</v>
      </c>
      <c r="C76" s="55">
        <f>SUM(O55,O43,O29)</f>
        <v>0.1051472412663213</v>
      </c>
    </row>
    <row r="77" spans="1:16">
      <c r="A77" s="3" t="s">
        <v>6</v>
      </c>
      <c r="B77" s="55">
        <f>SUM(M57,M45,M31)</f>
        <v>5.5724567392666673E-2</v>
      </c>
      <c r="C77" s="55">
        <f>SUM(O57,O45,O31)</f>
        <v>1.5283388428396492E-2</v>
      </c>
    </row>
    <row r="78" spans="1:16">
      <c r="A78" s="3" t="s">
        <v>7</v>
      </c>
      <c r="B78" s="55">
        <f>SUM(M58,M46,M32)</f>
        <v>8.6685965345417101E-2</v>
      </c>
      <c r="C78" s="55">
        <f>SUM(O58,O46,O32)</f>
        <v>5.1852100327931683E-3</v>
      </c>
    </row>
    <row r="84" spans="1:12">
      <c r="A84" s="167" t="s">
        <v>236</v>
      </c>
      <c r="B84" s="167"/>
      <c r="C84" s="167"/>
      <c r="D84" s="167"/>
    </row>
    <row r="85" spans="1:12">
      <c r="A85" s="9"/>
      <c r="B85" s="29" t="s">
        <v>18</v>
      </c>
      <c r="C85" s="30" t="s">
        <v>19</v>
      </c>
      <c r="D85" s="9"/>
    </row>
    <row r="86" spans="1:12" ht="15.75">
      <c r="L86" s="1"/>
    </row>
    <row r="87" spans="1:12">
      <c r="A87" s="3" t="s">
        <v>35</v>
      </c>
      <c r="B87" s="55">
        <f>M35</f>
        <v>0</v>
      </c>
      <c r="C87" s="55"/>
    </row>
    <row r="88" spans="1:12">
      <c r="A88" s="3" t="s">
        <v>1</v>
      </c>
      <c r="B88" s="55">
        <f>SUM(M26,M40)</f>
        <v>0</v>
      </c>
      <c r="C88" s="55"/>
    </row>
    <row r="89" spans="1:12">
      <c r="A89" s="3" t="s">
        <v>2</v>
      </c>
      <c r="B89" s="55">
        <f>SUM(M27,M41)</f>
        <v>0.25984831395801478</v>
      </c>
      <c r="C89" s="55"/>
    </row>
    <row r="90" spans="1:12">
      <c r="A90" s="3" t="s">
        <v>3</v>
      </c>
      <c r="B90" s="55">
        <f>SUM(M28,M42)</f>
        <v>0.13064282194712493</v>
      </c>
      <c r="C90" s="55"/>
    </row>
    <row r="91" spans="1:12">
      <c r="A91" s="3" t="s">
        <v>4</v>
      </c>
      <c r="B91" s="55">
        <f>SUM(M29,M43)</f>
        <v>0.43444799250684751</v>
      </c>
      <c r="C91" s="55"/>
    </row>
    <row r="92" spans="1:12">
      <c r="A92" s="3" t="s">
        <v>6</v>
      </c>
      <c r="B92" s="55">
        <f>SUM(M31,M45)</f>
        <v>5.5724567392666673E-2</v>
      </c>
      <c r="C92" s="55"/>
    </row>
    <row r="93" spans="1:12">
      <c r="A93" s="3" t="s">
        <v>7</v>
      </c>
      <c r="B93" s="55">
        <f>SUM(M32,M46)</f>
        <v>8.6685965345417101E-2</v>
      </c>
      <c r="C93" s="55"/>
    </row>
  </sheetData>
  <mergeCells count="34">
    <mergeCell ref="AE4:AJ4"/>
    <mergeCell ref="AE5:AI5"/>
    <mergeCell ref="AE8:AF8"/>
    <mergeCell ref="AE9:AF9"/>
    <mergeCell ref="B1:F1"/>
    <mergeCell ref="B2:G2"/>
    <mergeCell ref="W3:X3"/>
    <mergeCell ref="Z3:AA3"/>
    <mergeCell ref="M4:N4"/>
    <mergeCell ref="E6:H6"/>
    <mergeCell ref="M17:N17"/>
    <mergeCell ref="O17:P17"/>
    <mergeCell ref="Y5:Y6"/>
    <mergeCell ref="U11:Z11"/>
    <mergeCell ref="V12:Z12"/>
    <mergeCell ref="O8:O9"/>
    <mergeCell ref="M6:N6"/>
    <mergeCell ref="P6:Q6"/>
    <mergeCell ref="B38:F38"/>
    <mergeCell ref="B18:F18"/>
    <mergeCell ref="V20:Z20"/>
    <mergeCell ref="V21:Z21"/>
    <mergeCell ref="M23:N23"/>
    <mergeCell ref="O23:P23"/>
    <mergeCell ref="B24:F24"/>
    <mergeCell ref="V31:Z31"/>
    <mergeCell ref="V33:Z33"/>
    <mergeCell ref="M37:N37"/>
    <mergeCell ref="O37:P37"/>
    <mergeCell ref="M49:N49"/>
    <mergeCell ref="O49:P49"/>
    <mergeCell ref="B50:F50"/>
    <mergeCell ref="A69:D69"/>
    <mergeCell ref="A84:D8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2"/>
  <sheetViews>
    <sheetView workbookViewId="0">
      <selection activeCell="H18" sqref="H18"/>
    </sheetView>
  </sheetViews>
  <sheetFormatPr defaultRowHeight="15"/>
  <cols>
    <col min="1" max="1" width="15.7109375" customWidth="1"/>
    <col min="2" max="2" width="15" customWidth="1"/>
    <col min="3" max="3" width="13.42578125" customWidth="1"/>
    <col min="4" max="4" width="13.140625" customWidth="1"/>
    <col min="5" max="5" width="13.5703125" customWidth="1"/>
    <col min="6" max="6" width="12.85546875" customWidth="1"/>
    <col min="7" max="7" width="14" customWidth="1"/>
    <col min="9" max="9" width="12.85546875" customWidth="1"/>
    <col min="10" max="10" width="12" customWidth="1"/>
    <col min="13" max="13" width="12.5703125" customWidth="1"/>
    <col min="14" max="14" width="9.7109375" customWidth="1"/>
    <col min="18" max="19" width="15.85546875" customWidth="1"/>
    <col min="20" max="20" width="14.7109375" customWidth="1"/>
    <col min="21" max="21" width="15.5703125" customWidth="1"/>
    <col min="22" max="22" width="7.42578125" customWidth="1"/>
  </cols>
  <sheetData>
    <row r="1" spans="1:23" ht="18.75">
      <c r="B1" s="174" t="s">
        <v>63</v>
      </c>
      <c r="C1" s="174"/>
      <c r="D1" s="174"/>
      <c r="E1" s="174"/>
      <c r="F1" s="174"/>
    </row>
    <row r="2" spans="1:23" ht="15.75" thickBot="1">
      <c r="B2" s="175"/>
      <c r="C2" s="175"/>
      <c r="D2" s="175"/>
      <c r="E2" s="175"/>
      <c r="F2" s="175"/>
      <c r="G2" s="175"/>
    </row>
    <row r="3" spans="1:23" ht="29.25" thickBot="1">
      <c r="B3" s="38" t="s">
        <v>38</v>
      </c>
      <c r="C3" s="39" t="s">
        <v>39</v>
      </c>
      <c r="D3" s="39" t="s">
        <v>40</v>
      </c>
      <c r="E3" s="40" t="s">
        <v>41</v>
      </c>
      <c r="F3" s="41" t="s">
        <v>42</v>
      </c>
      <c r="G3" s="39" t="s">
        <v>43</v>
      </c>
      <c r="H3" s="21" t="s">
        <v>8</v>
      </c>
    </row>
    <row r="4" spans="1:23" ht="15.75" thickBot="1">
      <c r="A4" s="13" t="s">
        <v>583</v>
      </c>
      <c r="B4" s="70">
        <v>50.9</v>
      </c>
      <c r="C4" s="71">
        <v>2.7</v>
      </c>
      <c r="D4" s="71">
        <v>4.5</v>
      </c>
      <c r="E4" s="71">
        <v>26.5</v>
      </c>
      <c r="F4" s="71">
        <v>15</v>
      </c>
      <c r="G4" s="71">
        <v>0.4</v>
      </c>
      <c r="H4" s="75">
        <f>SUM(B4:G4)</f>
        <v>100</v>
      </c>
      <c r="T4" s="11" t="s">
        <v>18</v>
      </c>
      <c r="U4" s="18" t="s">
        <v>19</v>
      </c>
    </row>
    <row r="5" spans="1:23" ht="15.75" thickBot="1">
      <c r="A5" s="7" t="s">
        <v>584</v>
      </c>
      <c r="B5" s="72">
        <f>B4/SUM($B$4:$D$4,$F$4:$G$4)*(100-$E$5)</f>
        <v>46.11759930936055</v>
      </c>
      <c r="C5" s="72">
        <f>C4/SUM($B$4:$D$4,$F$4:$G$4)*(100-$E$5)</f>
        <v>2.4463166627755104</v>
      </c>
      <c r="D5" s="72">
        <f>D4/SUM($B$4:$D$4,$F$4:$G$4)*(100-$E$5)</f>
        <v>4.077194437959184</v>
      </c>
      <c r="E5" s="76">
        <v>33.405824180000003</v>
      </c>
      <c r="F5" s="72">
        <f>F4/SUM($B$4:$D$4,$F$4:$G$4)*(100-$E$5)</f>
        <v>13.590648126530613</v>
      </c>
      <c r="G5" s="72">
        <f>G4/SUM($B$4:$D$4,$F$4:$G$4)*(100-$E$5)</f>
        <v>0.36241728337414969</v>
      </c>
      <c r="H5" s="81">
        <f>SUM(B5:G5)</f>
        <v>100</v>
      </c>
      <c r="R5" s="12" t="s">
        <v>168</v>
      </c>
      <c r="S5" s="12" t="s">
        <v>100</v>
      </c>
      <c r="T5">
        <f>E10</f>
        <v>0.48413587871982039</v>
      </c>
      <c r="U5">
        <f>F10</f>
        <v>0.43864802487398535</v>
      </c>
      <c r="W5" s="122"/>
    </row>
    <row r="6" spans="1:23">
      <c r="R6" s="12" t="s">
        <v>169</v>
      </c>
      <c r="S6" s="12" t="s">
        <v>87</v>
      </c>
      <c r="T6">
        <f>E11</f>
        <v>0.28922106104734163</v>
      </c>
      <c r="U6">
        <f t="shared" ref="U6:U24" si="0">F11</f>
        <v>0.2620467780984167</v>
      </c>
      <c r="W6" s="122"/>
    </row>
    <row r="7" spans="1:23">
      <c r="A7" s="166" t="s">
        <v>167</v>
      </c>
      <c r="B7" s="166"/>
      <c r="C7" s="166"/>
      <c r="D7" s="166"/>
      <c r="E7" s="166"/>
      <c r="F7" s="166"/>
      <c r="R7" s="12" t="s">
        <v>170</v>
      </c>
      <c r="S7" s="12" t="s">
        <v>94</v>
      </c>
      <c r="T7">
        <f t="shared" ref="T7:T24" si="1">E12</f>
        <v>0.10523059447179099</v>
      </c>
      <c r="U7">
        <f t="shared" si="0"/>
        <v>9.5343465440783259E-2</v>
      </c>
      <c r="W7" s="122"/>
    </row>
    <row r="8" spans="1:23">
      <c r="E8" s="11" t="s">
        <v>18</v>
      </c>
      <c r="F8" s="18" t="s">
        <v>19</v>
      </c>
      <c r="R8" s="12" t="s">
        <v>171</v>
      </c>
      <c r="S8" s="12" t="s">
        <v>75</v>
      </c>
      <c r="T8">
        <f t="shared" si="1"/>
        <v>0.19544304756134506</v>
      </c>
      <c r="U8">
        <f t="shared" si="0"/>
        <v>0.17707984587886855</v>
      </c>
      <c r="W8" s="122"/>
    </row>
    <row r="9" spans="1:23">
      <c r="B9" t="s">
        <v>188</v>
      </c>
      <c r="C9" t="s">
        <v>9</v>
      </c>
      <c r="D9" t="s">
        <v>189</v>
      </c>
      <c r="E9" t="s">
        <v>0</v>
      </c>
      <c r="F9" t="s">
        <v>0</v>
      </c>
      <c r="R9" s="12" t="s">
        <v>172</v>
      </c>
      <c r="S9" s="12" t="s">
        <v>85</v>
      </c>
      <c r="T9">
        <f t="shared" si="1"/>
        <v>7.6127086431994728E-2</v>
      </c>
      <c r="U9">
        <f t="shared" si="0"/>
        <v>6.8974429639681548E-2</v>
      </c>
      <c r="W9" s="122"/>
    </row>
    <row r="10" spans="1:23">
      <c r="A10" t="s">
        <v>168</v>
      </c>
      <c r="B10">
        <v>12.04</v>
      </c>
      <c r="C10">
        <v>89.05</v>
      </c>
      <c r="D10">
        <v>8.4700000000000006</v>
      </c>
      <c r="E10">
        <f>(D10/100)*($B$4/100)/C10*1000</f>
        <v>0.48413587871982039</v>
      </c>
      <c r="F10">
        <f>(D10/100)*($B$5/100)/C10*1000</f>
        <v>0.43864802487398535</v>
      </c>
      <c r="R10" s="12" t="s">
        <v>173</v>
      </c>
      <c r="S10" s="12" t="s">
        <v>76</v>
      </c>
      <c r="T10">
        <f t="shared" si="1"/>
        <v>0.24116946251283805</v>
      </c>
      <c r="U10">
        <f t="shared" si="0"/>
        <v>0.2185099535917665</v>
      </c>
    </row>
    <row r="11" spans="1:23">
      <c r="A11" t="s">
        <v>169</v>
      </c>
      <c r="B11">
        <v>7.19</v>
      </c>
      <c r="C11">
        <v>175.11</v>
      </c>
      <c r="D11">
        <v>9.9499999999999993</v>
      </c>
      <c r="E11">
        <f t="shared" ref="E11:E29" si="2">(D11/100)*($B$4/100)/C11*1000</f>
        <v>0.28922106104734163</v>
      </c>
      <c r="F11">
        <f t="shared" ref="F11:F29" si="3">(D11/100)*($B$5/100)/C11*1000</f>
        <v>0.2620467780984167</v>
      </c>
      <c r="R11" s="12" t="s">
        <v>174</v>
      </c>
      <c r="S11" s="12" t="s">
        <v>81</v>
      </c>
      <c r="T11">
        <f t="shared" si="1"/>
        <v>0.16482303005408369</v>
      </c>
      <c r="U11">
        <f t="shared" si="0"/>
        <v>0.14933678697424208</v>
      </c>
    </row>
    <row r="12" spans="1:23">
      <c r="A12" t="s">
        <v>170</v>
      </c>
      <c r="B12">
        <v>2.62</v>
      </c>
      <c r="C12">
        <v>132.05000000000001</v>
      </c>
      <c r="D12">
        <v>2.73</v>
      </c>
      <c r="E12">
        <f t="shared" si="2"/>
        <v>0.10523059447179099</v>
      </c>
      <c r="F12">
        <f t="shared" si="3"/>
        <v>9.5343465440783259E-2</v>
      </c>
      <c r="R12" s="12" t="s">
        <v>175</v>
      </c>
      <c r="S12" s="12" t="s">
        <v>96</v>
      </c>
      <c r="T12">
        <f t="shared" si="1"/>
        <v>0.25982540317206454</v>
      </c>
      <c r="U12">
        <f t="shared" si="0"/>
        <v>0.235413041923032</v>
      </c>
    </row>
    <row r="13" spans="1:23">
      <c r="A13" t="s">
        <v>171</v>
      </c>
      <c r="B13">
        <v>4.8600000000000003</v>
      </c>
      <c r="C13">
        <v>132.04</v>
      </c>
      <c r="D13">
        <v>5.07</v>
      </c>
      <c r="E13">
        <f t="shared" si="2"/>
        <v>0.19544304756134506</v>
      </c>
      <c r="F13">
        <f t="shared" si="3"/>
        <v>0.17707984587886855</v>
      </c>
      <c r="R13" s="12" t="s">
        <v>176</v>
      </c>
      <c r="S13" s="12" t="s">
        <v>86</v>
      </c>
      <c r="T13">
        <f t="shared" si="1"/>
        <v>0.1086470626168827</v>
      </c>
      <c r="U13">
        <f t="shared" si="0"/>
        <v>9.8438933200479417E-2</v>
      </c>
    </row>
    <row r="14" spans="1:23">
      <c r="A14" t="s">
        <v>172</v>
      </c>
      <c r="B14">
        <v>1.89</v>
      </c>
      <c r="C14">
        <v>121.02</v>
      </c>
      <c r="D14">
        <v>1.81</v>
      </c>
      <c r="E14">
        <f t="shared" si="2"/>
        <v>7.6127086431994728E-2</v>
      </c>
      <c r="F14">
        <f t="shared" si="3"/>
        <v>6.8974429639681548E-2</v>
      </c>
      <c r="R14" s="12" t="s">
        <v>177</v>
      </c>
      <c r="S14" s="12" t="s">
        <v>89</v>
      </c>
      <c r="T14">
        <f t="shared" si="1"/>
        <v>0.11997940346326949</v>
      </c>
      <c r="U14">
        <f t="shared" si="0"/>
        <v>0.10870652366002295</v>
      </c>
    </row>
    <row r="15" spans="1:23">
      <c r="A15" t="s">
        <v>173</v>
      </c>
      <c r="B15">
        <v>6</v>
      </c>
      <c r="C15">
        <v>146.05000000000001</v>
      </c>
      <c r="D15">
        <v>6.92</v>
      </c>
      <c r="E15">
        <f t="shared" si="2"/>
        <v>0.24116946251283805</v>
      </c>
      <c r="F15">
        <f t="shared" si="3"/>
        <v>0.2185099535917665</v>
      </c>
      <c r="R15" s="12" t="s">
        <v>178</v>
      </c>
      <c r="S15" s="12" t="s">
        <v>92</v>
      </c>
      <c r="T15">
        <f t="shared" si="1"/>
        <v>0.37003356472652377</v>
      </c>
      <c r="U15">
        <f t="shared" si="0"/>
        <v>0.33526639821359827</v>
      </c>
    </row>
    <row r="16" spans="1:23">
      <c r="A16" t="s">
        <v>174</v>
      </c>
      <c r="B16">
        <v>4.0999999999999996</v>
      </c>
      <c r="C16">
        <v>146.07</v>
      </c>
      <c r="D16">
        <v>4.7300000000000004</v>
      </c>
      <c r="E16">
        <f t="shared" si="2"/>
        <v>0.16482303005408369</v>
      </c>
      <c r="F16">
        <f t="shared" si="3"/>
        <v>0.14933678697424208</v>
      </c>
      <c r="R16" s="12" t="s">
        <v>179</v>
      </c>
      <c r="S16" s="12" t="s">
        <v>95</v>
      </c>
      <c r="T16">
        <f t="shared" si="1"/>
        <v>0.13390184215892867</v>
      </c>
      <c r="U16">
        <f t="shared" si="0"/>
        <v>0.1213208546850828</v>
      </c>
    </row>
    <row r="17" spans="1:21">
      <c r="A17" t="s">
        <v>175</v>
      </c>
      <c r="B17">
        <v>6.46</v>
      </c>
      <c r="C17">
        <v>75.03</v>
      </c>
      <c r="D17">
        <v>3.83</v>
      </c>
      <c r="E17">
        <f t="shared" si="2"/>
        <v>0.25982540317206454</v>
      </c>
      <c r="F17">
        <f t="shared" si="3"/>
        <v>0.235413041923032</v>
      </c>
      <c r="R17" s="12" t="s">
        <v>180</v>
      </c>
      <c r="S17" s="12" t="s">
        <v>84</v>
      </c>
      <c r="T17">
        <f t="shared" si="1"/>
        <v>9.0837973834283797E-2</v>
      </c>
      <c r="U17">
        <f t="shared" si="0"/>
        <v>8.2303129260583072E-2</v>
      </c>
    </row>
    <row r="18" spans="1:21">
      <c r="A18" t="s">
        <v>176</v>
      </c>
      <c r="B18">
        <v>2.7</v>
      </c>
      <c r="C18">
        <v>155.07</v>
      </c>
      <c r="D18">
        <v>3.31</v>
      </c>
      <c r="E18">
        <f t="shared" si="2"/>
        <v>0.1086470626168827</v>
      </c>
      <c r="F18">
        <f t="shared" si="3"/>
        <v>9.8438933200479417E-2</v>
      </c>
      <c r="R18" s="12" t="s">
        <v>181</v>
      </c>
      <c r="S18" s="12" t="s">
        <v>91</v>
      </c>
      <c r="T18">
        <f t="shared" si="1"/>
        <v>0.11870911073418947</v>
      </c>
      <c r="U18">
        <f t="shared" si="0"/>
        <v>0.10755558356011517</v>
      </c>
    </row>
    <row r="19" spans="1:21">
      <c r="A19" t="s">
        <v>177</v>
      </c>
      <c r="B19">
        <v>2.98</v>
      </c>
      <c r="C19">
        <v>131.09</v>
      </c>
      <c r="D19">
        <v>3.09</v>
      </c>
      <c r="E19">
        <f t="shared" si="2"/>
        <v>0.11997940346326949</v>
      </c>
      <c r="F19">
        <f t="shared" si="3"/>
        <v>0.10870652366002295</v>
      </c>
      <c r="R19" s="12" t="s">
        <v>182</v>
      </c>
      <c r="S19" s="12" t="s">
        <v>115</v>
      </c>
      <c r="T19">
        <f t="shared" si="1"/>
        <v>0.23269077003302624</v>
      </c>
      <c r="U19">
        <f t="shared" si="0"/>
        <v>0.21082789185402095</v>
      </c>
    </row>
    <row r="20" spans="1:21">
      <c r="A20" t="s">
        <v>178</v>
      </c>
      <c r="B20">
        <v>9.1999999999999993</v>
      </c>
      <c r="C20">
        <v>131.09</v>
      </c>
      <c r="D20">
        <v>9.5299999999999994</v>
      </c>
      <c r="E20">
        <f t="shared" si="2"/>
        <v>0.37003356472652377</v>
      </c>
      <c r="F20">
        <f t="shared" si="3"/>
        <v>0.33526639821359827</v>
      </c>
      <c r="R20" s="12" t="s">
        <v>183</v>
      </c>
      <c r="S20" s="12" t="s">
        <v>97</v>
      </c>
      <c r="T20">
        <f t="shared" si="1"/>
        <v>0.36101009139375467</v>
      </c>
      <c r="U20">
        <f t="shared" si="0"/>
        <v>0.32709074148394524</v>
      </c>
    </row>
    <row r="21" spans="1:21">
      <c r="A21" t="s">
        <v>179</v>
      </c>
      <c r="B21">
        <v>3.33</v>
      </c>
      <c r="C21">
        <v>147.11000000000001</v>
      </c>
      <c r="D21">
        <v>3.87</v>
      </c>
      <c r="E21">
        <f t="shared" si="2"/>
        <v>0.13390184215892867</v>
      </c>
      <c r="F21">
        <f t="shared" si="3"/>
        <v>0.1213208546850828</v>
      </c>
      <c r="R21" s="12" t="s">
        <v>184</v>
      </c>
      <c r="S21" s="12" t="s">
        <v>88</v>
      </c>
      <c r="T21">
        <f t="shared" si="1"/>
        <v>0.24111876364858054</v>
      </c>
      <c r="U21">
        <f t="shared" si="0"/>
        <v>0.21846401823013059</v>
      </c>
    </row>
    <row r="22" spans="1:21">
      <c r="A22" t="s">
        <v>180</v>
      </c>
      <c r="B22">
        <v>2.2599999999999998</v>
      </c>
      <c r="C22">
        <v>149.05000000000001</v>
      </c>
      <c r="D22">
        <v>2.66</v>
      </c>
      <c r="E22">
        <f t="shared" si="2"/>
        <v>9.0837973834283797E-2</v>
      </c>
      <c r="F22">
        <f t="shared" si="3"/>
        <v>8.2303129260583072E-2</v>
      </c>
      <c r="R22" s="12" t="s">
        <v>185</v>
      </c>
      <c r="S22" s="12" t="s">
        <v>98</v>
      </c>
      <c r="T22">
        <f t="shared" si="1"/>
        <v>4.3395560782007937E-2</v>
      </c>
      <c r="U22">
        <f t="shared" si="0"/>
        <v>3.9318253122782768E-2</v>
      </c>
    </row>
    <row r="23" spans="1:21">
      <c r="A23" t="s">
        <v>181</v>
      </c>
      <c r="B23">
        <v>2.95</v>
      </c>
      <c r="C23">
        <v>165.08</v>
      </c>
      <c r="D23">
        <v>3.85</v>
      </c>
      <c r="E23">
        <f t="shared" si="2"/>
        <v>0.11870911073418947</v>
      </c>
      <c r="F23">
        <f t="shared" si="3"/>
        <v>0.10755558356011517</v>
      </c>
      <c r="R23" s="12" t="s">
        <v>186</v>
      </c>
      <c r="S23" s="12" t="s">
        <v>99</v>
      </c>
      <c r="T23">
        <f t="shared" si="1"/>
        <v>9.6419616722814405E-2</v>
      </c>
      <c r="U23">
        <f t="shared" si="0"/>
        <v>8.7360338891647821E-2</v>
      </c>
    </row>
    <row r="24" spans="1:21">
      <c r="A24" t="s">
        <v>182</v>
      </c>
      <c r="B24">
        <v>5.79</v>
      </c>
      <c r="C24">
        <v>115.06</v>
      </c>
      <c r="D24">
        <v>5.26</v>
      </c>
      <c r="E24">
        <f t="shared" si="2"/>
        <v>0.23269077003302624</v>
      </c>
      <c r="F24">
        <f t="shared" si="3"/>
        <v>0.21082789185402095</v>
      </c>
      <c r="R24" s="12" t="s">
        <v>187</v>
      </c>
      <c r="S24" s="12" t="s">
        <v>101</v>
      </c>
      <c r="T24">
        <f t="shared" si="1"/>
        <v>0.28823624871882469</v>
      </c>
      <c r="U24">
        <f t="shared" si="0"/>
        <v>0.26115449557658049</v>
      </c>
    </row>
    <row r="25" spans="1:21">
      <c r="A25" t="s">
        <v>183</v>
      </c>
      <c r="B25">
        <v>8.98</v>
      </c>
      <c r="C25">
        <v>105.04</v>
      </c>
      <c r="D25">
        <v>7.45</v>
      </c>
      <c r="E25">
        <f t="shared" si="2"/>
        <v>0.36101009139375467</v>
      </c>
      <c r="F25">
        <f t="shared" si="3"/>
        <v>0.32709074148394524</v>
      </c>
      <c r="R25" s="83" t="s">
        <v>190</v>
      </c>
      <c r="S25" s="83" t="s">
        <v>113</v>
      </c>
      <c r="T25">
        <f t="shared" ref="T25:U28" si="4">E35</f>
        <v>1.6746284984957609E-2</v>
      </c>
      <c r="U25">
        <f t="shared" si="4"/>
        <v>1.5172857777144125E-2</v>
      </c>
    </row>
    <row r="26" spans="1:21">
      <c r="A26" t="s">
        <v>184</v>
      </c>
      <c r="B26">
        <v>6</v>
      </c>
      <c r="C26">
        <v>119.06</v>
      </c>
      <c r="D26">
        <v>5.64</v>
      </c>
      <c r="E26">
        <f t="shared" si="2"/>
        <v>0.24111876364858054</v>
      </c>
      <c r="F26">
        <f t="shared" si="3"/>
        <v>0.21846401823013059</v>
      </c>
      <c r="R26" s="83" t="s">
        <v>191</v>
      </c>
      <c r="S26" s="83" t="s">
        <v>83</v>
      </c>
      <c r="T26">
        <f t="shared" si="4"/>
        <v>2.4808562250049172E-2</v>
      </c>
      <c r="U26">
        <f t="shared" si="4"/>
        <v>2.2477629337703257E-2</v>
      </c>
    </row>
    <row r="27" spans="1:21">
      <c r="A27" t="s">
        <v>185</v>
      </c>
      <c r="B27">
        <v>1.08</v>
      </c>
      <c r="C27">
        <v>204.09</v>
      </c>
      <c r="D27">
        <v>1.74</v>
      </c>
      <c r="E27">
        <f t="shared" si="2"/>
        <v>4.3395560782007937E-2</v>
      </c>
      <c r="F27">
        <f t="shared" si="3"/>
        <v>3.9318253122782768E-2</v>
      </c>
      <c r="R27" s="83" t="s">
        <v>192</v>
      </c>
      <c r="S27" s="83" t="s">
        <v>114</v>
      </c>
      <c r="T27">
        <f t="shared" si="4"/>
        <v>2.4812206572769953E-2</v>
      </c>
      <c r="U27">
        <f t="shared" si="4"/>
        <v>2.2480931251553767E-2</v>
      </c>
    </row>
    <row r="28" spans="1:21">
      <c r="A28" t="s">
        <v>186</v>
      </c>
      <c r="B28">
        <v>2.4</v>
      </c>
      <c r="C28">
        <v>181.07</v>
      </c>
      <c r="D28">
        <v>3.43</v>
      </c>
      <c r="E28">
        <f t="shared" si="2"/>
        <v>9.6419616722814405E-2</v>
      </c>
      <c r="F28">
        <f t="shared" si="3"/>
        <v>8.7360338891647821E-2</v>
      </c>
      <c r="R28" s="83" t="s">
        <v>193</v>
      </c>
      <c r="S28" s="83" t="s">
        <v>78</v>
      </c>
      <c r="T28">
        <f t="shared" si="4"/>
        <v>1.6745297756670625E-2</v>
      </c>
      <c r="U28">
        <f t="shared" si="4"/>
        <v>1.5171963305659527E-2</v>
      </c>
    </row>
    <row r="29" spans="1:21">
      <c r="A29" t="s">
        <v>187</v>
      </c>
      <c r="B29">
        <v>7.17</v>
      </c>
      <c r="C29">
        <v>117.08</v>
      </c>
      <c r="D29">
        <v>6.63</v>
      </c>
      <c r="E29">
        <f t="shared" si="2"/>
        <v>0.28823624871882469</v>
      </c>
      <c r="F29">
        <f t="shared" si="3"/>
        <v>0.26115449557658049</v>
      </c>
      <c r="R29" s="78" t="s">
        <v>196</v>
      </c>
      <c r="S29" s="78" t="s">
        <v>80</v>
      </c>
      <c r="T29">
        <f t="shared" ref="T29:U32" si="5">E43</f>
        <v>2.5691184141888364E-2</v>
      </c>
      <c r="U29">
        <f t="shared" si="5"/>
        <v>2.327732290842054E-2</v>
      </c>
    </row>
    <row r="30" spans="1:21">
      <c r="R30" s="78" t="s">
        <v>197</v>
      </c>
      <c r="S30" s="78" t="s">
        <v>82</v>
      </c>
      <c r="T30">
        <f t="shared" si="5"/>
        <v>4.1138451954524216E-2</v>
      </c>
      <c r="U30">
        <f t="shared" si="5"/>
        <v>3.7273214998941616E-2</v>
      </c>
    </row>
    <row r="31" spans="1:21">
      <c r="R31" s="78" t="s">
        <v>198</v>
      </c>
      <c r="S31" s="78" t="s">
        <v>105</v>
      </c>
      <c r="T31">
        <f t="shared" si="5"/>
        <v>4.1864233091452943E-2</v>
      </c>
      <c r="U31">
        <f t="shared" si="5"/>
        <v>3.7930804068866397E-2</v>
      </c>
    </row>
    <row r="32" spans="1:21">
      <c r="A32" s="166" t="s">
        <v>39</v>
      </c>
      <c r="B32" s="166"/>
      <c r="C32" s="166"/>
      <c r="D32" s="166"/>
      <c r="E32" s="166"/>
      <c r="F32" s="166"/>
      <c r="R32" s="78" t="s">
        <v>199</v>
      </c>
      <c r="S32" s="78" t="s">
        <v>104</v>
      </c>
      <c r="T32">
        <f t="shared" si="5"/>
        <v>2.4257856166935782E-2</v>
      </c>
      <c r="U32">
        <f t="shared" si="5"/>
        <v>2.1978665831254327E-2</v>
      </c>
    </row>
    <row r="33" spans="1:21">
      <c r="E33" s="11" t="s">
        <v>18</v>
      </c>
      <c r="F33" s="18" t="s">
        <v>19</v>
      </c>
      <c r="R33" s="14" t="s">
        <v>203</v>
      </c>
      <c r="S33" s="14" t="s">
        <v>90</v>
      </c>
      <c r="T33">
        <f t="shared" ref="T33:U37" si="6">E52</f>
        <v>5.6536685673916329E-2</v>
      </c>
      <c r="U33">
        <f t="shared" si="6"/>
        <v>5.122468008229742E-2</v>
      </c>
    </row>
    <row r="34" spans="1:21">
      <c r="B34" t="s">
        <v>188</v>
      </c>
      <c r="C34" t="s">
        <v>9</v>
      </c>
      <c r="D34" t="s">
        <v>189</v>
      </c>
      <c r="E34" t="s">
        <v>0</v>
      </c>
      <c r="F34" t="s">
        <v>0</v>
      </c>
      <c r="R34" s="14" t="s">
        <v>204</v>
      </c>
      <c r="S34" s="14" t="s">
        <v>103</v>
      </c>
      <c r="T34">
        <f t="shared" si="6"/>
        <v>2.5561720311530773E-2</v>
      </c>
      <c r="U34">
        <f t="shared" si="6"/>
        <v>2.316002308418702E-2</v>
      </c>
    </row>
    <row r="35" spans="1:21">
      <c r="A35" t="s">
        <v>190</v>
      </c>
      <c r="B35">
        <v>20.149999999999999</v>
      </c>
      <c r="C35">
        <v>329.07</v>
      </c>
      <c r="D35">
        <v>20.41</v>
      </c>
      <c r="E35">
        <f>(D35/100)*($C$4/100)/C35*1000</f>
        <v>1.6746284984957609E-2</v>
      </c>
      <c r="F35">
        <f>(D35/100)*($C$5/100)/C35*1000</f>
        <v>1.5172857777144125E-2</v>
      </c>
      <c r="R35" s="14" t="s">
        <v>205</v>
      </c>
      <c r="S35" s="14" t="s">
        <v>112</v>
      </c>
      <c r="T35">
        <f t="shared" si="6"/>
        <v>1.225282302128324E-2</v>
      </c>
      <c r="U35">
        <f t="shared" si="6"/>
        <v>1.1101587082594283E-2</v>
      </c>
    </row>
    <row r="36" spans="1:21">
      <c r="A36" t="s">
        <v>191</v>
      </c>
      <c r="B36">
        <v>29.85</v>
      </c>
      <c r="C36">
        <v>305.06</v>
      </c>
      <c r="D36">
        <v>28.03</v>
      </c>
      <c r="E36">
        <f>(D36/100)*($C$4/100)/C36*1000</f>
        <v>2.4808562250049172E-2</v>
      </c>
      <c r="F36">
        <f>(D36/100)*($C$5/100)/C36*1000</f>
        <v>2.2477629337703257E-2</v>
      </c>
      <c r="R36" s="14" t="s">
        <v>201</v>
      </c>
      <c r="S36" s="14" t="s">
        <v>102</v>
      </c>
      <c r="T36">
        <f t="shared" si="6"/>
        <v>1.2703335188033909E-3</v>
      </c>
      <c r="U36">
        <f t="shared" si="6"/>
        <v>1.150977057159623E-3</v>
      </c>
    </row>
    <row r="37" spans="1:21">
      <c r="A37" t="s">
        <v>192</v>
      </c>
      <c r="B37">
        <v>29.85</v>
      </c>
      <c r="C37">
        <v>345.06</v>
      </c>
      <c r="D37">
        <v>31.71</v>
      </c>
      <c r="E37">
        <f>(D37/100)*($C$4/100)/C37*1000</f>
        <v>2.4812206572769953E-2</v>
      </c>
      <c r="F37">
        <f>(D37/100)*($C$5/100)/C37*1000</f>
        <v>2.2480931251553767E-2</v>
      </c>
      <c r="R37" s="14" t="s">
        <v>202</v>
      </c>
      <c r="S37" s="14" t="s">
        <v>106</v>
      </c>
      <c r="T37">
        <f t="shared" si="6"/>
        <v>1.471926730758291E-3</v>
      </c>
      <c r="U37">
        <f t="shared" si="6"/>
        <v>1.3336292177180335E-3</v>
      </c>
    </row>
    <row r="38" spans="1:21">
      <c r="A38" t="s">
        <v>193</v>
      </c>
      <c r="B38">
        <v>20.149999999999999</v>
      </c>
      <c r="C38">
        <v>320.06</v>
      </c>
      <c r="D38">
        <v>19.850000000000001</v>
      </c>
      <c r="E38">
        <f>(D38/100)*($C$4/100)/C38*1000</f>
        <v>1.6745297756670625E-2</v>
      </c>
      <c r="F38">
        <f>(D38/100)*($C$5/100)/C38*1000</f>
        <v>1.5171963305659527E-2</v>
      </c>
      <c r="R38" s="13" t="s">
        <v>211</v>
      </c>
      <c r="S38" s="13" t="s">
        <v>93</v>
      </c>
      <c r="T38">
        <f t="shared" ref="T38:U41" si="7">E61</f>
        <v>2.6562776695590581E-2</v>
      </c>
      <c r="U38">
        <f t="shared" si="7"/>
        <v>2.4067023422225279E-2</v>
      </c>
    </row>
    <row r="39" spans="1:21">
      <c r="R39" s="13" t="s">
        <v>212</v>
      </c>
      <c r="S39" s="13" t="s">
        <v>108</v>
      </c>
      <c r="T39">
        <f t="shared" si="7"/>
        <v>6.1550651258068245E-2</v>
      </c>
      <c r="U39">
        <f t="shared" si="7"/>
        <v>5.5767549547146959E-2</v>
      </c>
    </row>
    <row r="40" spans="1:21">
      <c r="A40" s="166" t="s">
        <v>40</v>
      </c>
      <c r="B40" s="166"/>
      <c r="C40" s="166"/>
      <c r="D40" s="166"/>
      <c r="E40" s="166"/>
      <c r="F40" s="166"/>
      <c r="R40" s="13" t="s">
        <v>213</v>
      </c>
      <c r="S40" s="13" t="s">
        <v>111</v>
      </c>
      <c r="T40">
        <f t="shared" si="7"/>
        <v>9.1529958459480396E-3</v>
      </c>
      <c r="U40">
        <f t="shared" si="7"/>
        <v>8.2930097230584122E-3</v>
      </c>
    </row>
    <row r="41" spans="1:21">
      <c r="E41" s="11" t="s">
        <v>18</v>
      </c>
      <c r="F41" s="18" t="s">
        <v>19</v>
      </c>
      <c r="R41" s="13" t="s">
        <v>214</v>
      </c>
      <c r="S41" s="13" t="s">
        <v>79</v>
      </c>
      <c r="T41">
        <f t="shared" si="7"/>
        <v>2.0367236949301246E-3</v>
      </c>
      <c r="U41">
        <f t="shared" si="7"/>
        <v>1.8453596712508403E-3</v>
      </c>
    </row>
    <row r="42" spans="1:21">
      <c r="B42" t="s">
        <v>194</v>
      </c>
      <c r="C42" t="s">
        <v>160</v>
      </c>
      <c r="D42" t="s">
        <v>195</v>
      </c>
      <c r="E42" t="s">
        <v>0</v>
      </c>
      <c r="F42" t="s">
        <v>0</v>
      </c>
      <c r="R42" s="10" t="s">
        <v>216</v>
      </c>
      <c r="S42" s="10" t="s">
        <v>107</v>
      </c>
      <c r="T42">
        <f>E69</f>
        <v>3.3296337402885685E-3</v>
      </c>
      <c r="U42">
        <f>F69</f>
        <v>3.0167920369657303E-3</v>
      </c>
    </row>
    <row r="43" spans="1:21">
      <c r="A43" t="s">
        <v>196</v>
      </c>
      <c r="B43">
        <v>19.32</v>
      </c>
      <c r="C43">
        <v>345.06</v>
      </c>
      <c r="D43">
        <v>19.7</v>
      </c>
      <c r="E43">
        <f>(D43/100)*($D$4/100)/C43*1000</f>
        <v>2.5691184141888364E-2</v>
      </c>
      <c r="F43">
        <f>(D43/100)*($D$5/100)/C43*1000</f>
        <v>2.327732290842054E-2</v>
      </c>
      <c r="R43" s="10" t="s">
        <v>217</v>
      </c>
      <c r="S43" s="10" t="s">
        <v>109</v>
      </c>
      <c r="T43">
        <f>E70</f>
        <v>6.749460043196545E-4</v>
      </c>
      <c r="U43">
        <f>F70</f>
        <v>6.1153024327441569E-4</v>
      </c>
    </row>
    <row r="44" spans="1:21">
      <c r="A44" t="s">
        <v>197</v>
      </c>
      <c r="B44">
        <v>30.94</v>
      </c>
      <c r="C44">
        <v>321.05</v>
      </c>
      <c r="D44">
        <v>29.35</v>
      </c>
      <c r="E44">
        <f>(D44/100)*($D$4/100)/C44*1000</f>
        <v>4.1138451954524216E-2</v>
      </c>
      <c r="F44">
        <f>(D44/100)*($D$5/100)/C44*1000</f>
        <v>3.7273214998941616E-2</v>
      </c>
      <c r="R44" s="13" t="s">
        <v>222</v>
      </c>
      <c r="S44" s="13" t="s">
        <v>74</v>
      </c>
      <c r="T44">
        <v>32.26</v>
      </c>
      <c r="U44">
        <v>32.26</v>
      </c>
    </row>
    <row r="45" spans="1:21">
      <c r="A45" t="s">
        <v>198</v>
      </c>
      <c r="B45">
        <v>31.49</v>
      </c>
      <c r="C45">
        <v>361.06</v>
      </c>
      <c r="D45">
        <v>33.590000000000003</v>
      </c>
      <c r="E45">
        <f>(D45/100)*($D$4/100)/C45*1000</f>
        <v>4.1864233091452943E-2</v>
      </c>
      <c r="F45">
        <f>(D45/100)*($D$5/100)/C45*1000</f>
        <v>3.7930804068866397E-2</v>
      </c>
      <c r="R45" s="13" t="s">
        <v>223</v>
      </c>
      <c r="S45" s="13" t="s">
        <v>77</v>
      </c>
      <c r="T45">
        <v>32.26</v>
      </c>
      <c r="U45">
        <v>32.26</v>
      </c>
    </row>
    <row r="46" spans="1:21">
      <c r="A46" t="s">
        <v>199</v>
      </c>
      <c r="B46">
        <v>18.25</v>
      </c>
      <c r="C46">
        <v>322.04000000000002</v>
      </c>
      <c r="D46">
        <v>17.36</v>
      </c>
      <c r="E46">
        <f>(D46/100)*($D$4/100)/C46*1000</f>
        <v>2.4257856166935782E-2</v>
      </c>
      <c r="F46">
        <f>(D46/100)*($D$5/100)/C46*1000</f>
        <v>2.1978665831254327E-2</v>
      </c>
    </row>
    <row r="49" spans="1:15">
      <c r="A49" s="166" t="s">
        <v>200</v>
      </c>
      <c r="B49" s="166"/>
      <c r="C49" s="166"/>
      <c r="D49" s="166"/>
      <c r="E49" s="166"/>
      <c r="F49" s="166"/>
      <c r="I49" s="178" t="s">
        <v>18</v>
      </c>
      <c r="J49" s="178"/>
      <c r="K49" s="178"/>
      <c r="M49" s="178" t="s">
        <v>19</v>
      </c>
      <c r="N49" s="178"/>
      <c r="O49" s="178"/>
    </row>
    <row r="50" spans="1:15">
      <c r="E50" s="11" t="s">
        <v>18</v>
      </c>
      <c r="F50" s="18" t="s">
        <v>19</v>
      </c>
      <c r="K50" s="122" t="s">
        <v>206</v>
      </c>
      <c r="O50" s="122" t="s">
        <v>206</v>
      </c>
    </row>
    <row r="51" spans="1:15">
      <c r="C51" t="s">
        <v>9</v>
      </c>
      <c r="D51" t="s">
        <v>189</v>
      </c>
      <c r="E51" t="s">
        <v>0</v>
      </c>
      <c r="F51" t="s">
        <v>0</v>
      </c>
      <c r="I51" s="170" t="s">
        <v>207</v>
      </c>
      <c r="J51" s="170"/>
      <c r="K51" s="122">
        <f>F4</f>
        <v>15</v>
      </c>
      <c r="M51" s="170" t="s">
        <v>207</v>
      </c>
      <c r="N51" s="170"/>
      <c r="O51" s="122">
        <f>F5</f>
        <v>13.590648126530613</v>
      </c>
    </row>
    <row r="52" spans="1:15">
      <c r="A52" t="s">
        <v>203</v>
      </c>
      <c r="C52">
        <v>396.34</v>
      </c>
      <c r="D52">
        <v>43.3</v>
      </c>
      <c r="E52">
        <f>(D52/100)*($K$53/100)/C52*1000</f>
        <v>5.6536685673916329E-2</v>
      </c>
      <c r="F52">
        <f>(D52/100)*($O$53/100)/C52*1000</f>
        <v>5.122468008229742E-2</v>
      </c>
      <c r="K52" s="122"/>
      <c r="O52" s="122"/>
    </row>
    <row r="53" spans="1:15">
      <c r="A53" t="s">
        <v>204</v>
      </c>
      <c r="C53">
        <v>870.54</v>
      </c>
      <c r="D53">
        <v>43</v>
      </c>
      <c r="E53">
        <f>(D53/100)*($K$53/100)/C53*1000</f>
        <v>2.5561720311530773E-2</v>
      </c>
      <c r="F53">
        <f>(D53/100)*($O$53/100)/C53*1000</f>
        <v>2.316002308418702E-2</v>
      </c>
      <c r="I53" s="169" t="s">
        <v>208</v>
      </c>
      <c r="J53" s="169"/>
      <c r="K53" s="122">
        <f>K51*34.5/100</f>
        <v>5.1749999999999998</v>
      </c>
      <c r="M53" s="169" t="s">
        <v>208</v>
      </c>
      <c r="N53" s="169"/>
      <c r="O53" s="122">
        <f>O51*34.5/100</f>
        <v>4.6887736036530621</v>
      </c>
    </row>
    <row r="54" spans="1:15">
      <c r="A54" t="s">
        <v>205</v>
      </c>
      <c r="C54">
        <v>384.34</v>
      </c>
      <c r="D54">
        <v>9.1</v>
      </c>
      <c r="E54">
        <f>(D54/100)*($K$53/100)/C54*1000</f>
        <v>1.225282302128324E-2</v>
      </c>
      <c r="F54">
        <f>(D54/100)*($O$53/100)/C54*1000</f>
        <v>1.1101587082594283E-2</v>
      </c>
      <c r="I54" s="169" t="s">
        <v>209</v>
      </c>
      <c r="J54" s="169"/>
      <c r="K54" s="122">
        <f>K51*65/100</f>
        <v>9.75</v>
      </c>
      <c r="M54" s="169" t="s">
        <v>209</v>
      </c>
      <c r="N54" s="169"/>
      <c r="O54" s="122">
        <f>O51*65/100</f>
        <v>8.8339212822448978</v>
      </c>
    </row>
    <row r="55" spans="1:15">
      <c r="A55" t="s">
        <v>201</v>
      </c>
      <c r="C55">
        <v>611.05999999999995</v>
      </c>
      <c r="D55">
        <v>1.5</v>
      </c>
      <c r="E55">
        <f>(D55/100)*($K$53/100)/C55*1000</f>
        <v>1.2703335188033909E-3</v>
      </c>
      <c r="F55">
        <f>(D55/100)*($O$53/100)/C55*1000</f>
        <v>1.150977057159623E-3</v>
      </c>
    </row>
    <row r="56" spans="1:15">
      <c r="A56" t="s">
        <v>202</v>
      </c>
      <c r="C56">
        <v>351.58</v>
      </c>
      <c r="D56">
        <v>1</v>
      </c>
      <c r="E56">
        <f>(D56/100)*($K$53/100)/C56*1000</f>
        <v>1.471926730758291E-3</v>
      </c>
      <c r="F56">
        <f>(D56/100)*($O$53/100)/C56*1000</f>
        <v>1.3336292177180335E-3</v>
      </c>
    </row>
    <row r="58" spans="1:15">
      <c r="A58" s="166" t="s">
        <v>210</v>
      </c>
      <c r="B58" s="166"/>
      <c r="C58" s="166"/>
      <c r="D58" s="166"/>
      <c r="E58" s="166"/>
      <c r="F58" s="166"/>
    </row>
    <row r="59" spans="1:15">
      <c r="E59" s="11" t="s">
        <v>18</v>
      </c>
      <c r="F59" s="18" t="s">
        <v>19</v>
      </c>
    </row>
    <row r="60" spans="1:15">
      <c r="C60" t="s">
        <v>9</v>
      </c>
      <c r="D60" t="s">
        <v>189</v>
      </c>
      <c r="E60" t="s">
        <v>0</v>
      </c>
      <c r="F60" t="s">
        <v>0</v>
      </c>
    </row>
    <row r="61" spans="1:15">
      <c r="A61" t="s">
        <v>211</v>
      </c>
      <c r="C61">
        <v>734.11</v>
      </c>
      <c r="D61">
        <v>20</v>
      </c>
      <c r="E61">
        <f>(D61/100)*($K$54/100)/C61*1000</f>
        <v>2.6562776695590581E-2</v>
      </c>
      <c r="F61">
        <f>(D61/100)*($O$54/100)/C61*1000</f>
        <v>2.4067023422225279E-2</v>
      </c>
    </row>
    <row r="62" spans="1:15">
      <c r="A62" t="s">
        <v>212</v>
      </c>
      <c r="C62">
        <v>776.19</v>
      </c>
      <c r="D62">
        <v>49</v>
      </c>
      <c r="E62">
        <f>(D62/100)*($K$54/100)/C62*1000</f>
        <v>6.1550651258068245E-2</v>
      </c>
      <c r="F62">
        <f>(D62/100)*($O$54/100)/C62*1000</f>
        <v>5.5767549547146959E-2</v>
      </c>
    </row>
    <row r="63" spans="1:15">
      <c r="A63" t="s">
        <v>213</v>
      </c>
      <c r="C63">
        <v>852.18</v>
      </c>
      <c r="D63">
        <v>8</v>
      </c>
      <c r="E63">
        <f>(D63/100)*($K$54/100)/C63*1000</f>
        <v>9.1529958459480396E-3</v>
      </c>
      <c r="F63">
        <f>(D63/100)*($O$54/100)/C63*1000</f>
        <v>8.2930097230584122E-3</v>
      </c>
    </row>
    <row r="64" spans="1:15">
      <c r="A64" t="s">
        <v>214</v>
      </c>
      <c r="C64">
        <v>1436.13</v>
      </c>
      <c r="D64">
        <v>3</v>
      </c>
      <c r="E64">
        <f>(D64/100)*($K$54/100)/C64*1000</f>
        <v>2.0367236949301246E-3</v>
      </c>
      <c r="F64">
        <f>(D64/100)*($O$54/100)/C64*1000</f>
        <v>1.8453596712508403E-3</v>
      </c>
    </row>
    <row r="65" spans="1:15">
      <c r="I65" s="170" t="s">
        <v>220</v>
      </c>
      <c r="J65" s="170"/>
      <c r="K65" s="170"/>
      <c r="L65" s="15"/>
      <c r="M65" s="171" t="s">
        <v>221</v>
      </c>
      <c r="N65" s="171"/>
      <c r="O65" s="171"/>
    </row>
    <row r="66" spans="1:15">
      <c r="A66" s="166" t="s">
        <v>215</v>
      </c>
      <c r="B66" s="166"/>
      <c r="C66" s="166"/>
      <c r="D66" s="166"/>
      <c r="E66" s="166"/>
      <c r="F66" s="166"/>
      <c r="I66" s="178" t="s">
        <v>18</v>
      </c>
      <c r="J66" s="178"/>
      <c r="K66" s="178"/>
      <c r="M66" s="178" t="s">
        <v>19</v>
      </c>
      <c r="N66" s="178"/>
      <c r="O66" s="178"/>
    </row>
    <row r="67" spans="1:15">
      <c r="E67" s="11" t="s">
        <v>18</v>
      </c>
      <c r="F67" s="18" t="s">
        <v>19</v>
      </c>
      <c r="K67" s="122" t="s">
        <v>206</v>
      </c>
      <c r="O67" s="122" t="s">
        <v>206</v>
      </c>
    </row>
    <row r="68" spans="1:15">
      <c r="C68" t="s">
        <v>9</v>
      </c>
      <c r="D68" t="s">
        <v>189</v>
      </c>
      <c r="E68" t="s">
        <v>0</v>
      </c>
      <c r="F68" t="s">
        <v>0</v>
      </c>
      <c r="I68" s="15" t="s">
        <v>218</v>
      </c>
      <c r="K68" s="122">
        <v>75</v>
      </c>
      <c r="M68" s="170" t="s">
        <v>218</v>
      </c>
      <c r="N68" s="170"/>
      <c r="O68" s="122">
        <f>G5*75/100</f>
        <v>0.27181296253061227</v>
      </c>
    </row>
    <row r="69" spans="1:15">
      <c r="A69" t="s">
        <v>216</v>
      </c>
      <c r="C69">
        <v>90.1</v>
      </c>
      <c r="D69">
        <v>0.3</v>
      </c>
      <c r="E69">
        <f>D69/C69</f>
        <v>3.3296337402885685E-3</v>
      </c>
      <c r="F69">
        <f>O68/C69</f>
        <v>3.0167920369657303E-3</v>
      </c>
      <c r="I69" t="s">
        <v>219</v>
      </c>
      <c r="K69" s="122">
        <v>25</v>
      </c>
      <c r="M69" s="170" t="s">
        <v>219</v>
      </c>
      <c r="N69" s="170"/>
      <c r="O69" s="122">
        <f>G5*25/100</f>
        <v>9.0604320843537423E-2</v>
      </c>
    </row>
    <row r="70" spans="1:15">
      <c r="A70" t="s">
        <v>217</v>
      </c>
      <c r="C70">
        <v>148.16</v>
      </c>
      <c r="D70">
        <v>0.1</v>
      </c>
      <c r="E70">
        <f>D70/C70</f>
        <v>6.749460043196545E-4</v>
      </c>
      <c r="F70">
        <f>O69/C70</f>
        <v>6.1153024327441569E-4</v>
      </c>
      <c r="I70" s="169"/>
      <c r="J70" s="169"/>
      <c r="K70" s="122"/>
      <c r="M70" s="169"/>
      <c r="N70" s="169"/>
      <c r="O70" s="122"/>
    </row>
    <row r="71" spans="1:15">
      <c r="I71" s="169"/>
      <c r="J71" s="169"/>
      <c r="K71" s="122"/>
      <c r="M71" s="169"/>
      <c r="N71" s="169"/>
      <c r="O71" s="122"/>
    </row>
    <row r="73" spans="1:15">
      <c r="A73" s="166" t="s">
        <v>224</v>
      </c>
      <c r="B73" s="166"/>
      <c r="C73" s="166"/>
      <c r="D73" s="166"/>
      <c r="E73" s="166"/>
      <c r="F73" s="166"/>
    </row>
    <row r="74" spans="1:15">
      <c r="E74" s="11" t="s">
        <v>18</v>
      </c>
      <c r="F74" s="18" t="s">
        <v>19</v>
      </c>
    </row>
    <row r="75" spans="1:15">
      <c r="A75" t="s">
        <v>222</v>
      </c>
      <c r="E75">
        <v>32.26</v>
      </c>
      <c r="F75">
        <v>32.26</v>
      </c>
    </row>
    <row r="76" spans="1:15">
      <c r="A76" t="s">
        <v>223</v>
      </c>
      <c r="E76">
        <v>32.26</v>
      </c>
      <c r="F76">
        <v>32.26</v>
      </c>
    </row>
    <row r="81" spans="1:5">
      <c r="A81" s="170"/>
      <c r="B81" s="170"/>
    </row>
    <row r="84" spans="1:5">
      <c r="A84" s="16"/>
      <c r="B84" s="16"/>
      <c r="C84" s="16"/>
      <c r="D84" s="16"/>
      <c r="E84" s="16"/>
    </row>
    <row r="85" spans="1:5">
      <c r="A85" s="16"/>
      <c r="B85" s="16"/>
      <c r="C85" s="16"/>
      <c r="D85" s="16"/>
      <c r="E85" s="16"/>
    </row>
    <row r="86" spans="1:5">
      <c r="A86" s="16"/>
      <c r="B86" s="16"/>
      <c r="C86" s="16"/>
      <c r="D86" s="16"/>
      <c r="E86" s="16"/>
    </row>
    <row r="87" spans="1:5">
      <c r="A87" s="16"/>
      <c r="B87" s="16"/>
      <c r="C87" s="16"/>
      <c r="D87" s="16"/>
      <c r="E87" s="20"/>
    </row>
    <row r="88" spans="1:5">
      <c r="A88" s="16"/>
      <c r="B88" s="16"/>
      <c r="C88" s="16"/>
      <c r="D88" s="16"/>
      <c r="E88" s="16"/>
    </row>
    <row r="89" spans="1:5">
      <c r="A89" s="16"/>
      <c r="B89" s="16"/>
      <c r="C89" s="16"/>
      <c r="D89" s="16"/>
      <c r="E89" s="16"/>
    </row>
    <row r="90" spans="1:5">
      <c r="A90" s="16"/>
      <c r="B90" s="16"/>
      <c r="C90" s="16"/>
      <c r="D90" s="16"/>
      <c r="E90" s="16"/>
    </row>
    <row r="91" spans="1:5">
      <c r="A91" s="16"/>
      <c r="B91" s="16"/>
      <c r="C91" s="16"/>
      <c r="D91" s="16"/>
      <c r="E91" s="16"/>
    </row>
    <row r="92" spans="1:5">
      <c r="A92" s="16"/>
      <c r="B92" s="16"/>
      <c r="C92" s="16"/>
      <c r="D92" s="16"/>
      <c r="E92" s="16"/>
    </row>
  </sheetData>
  <mergeCells count="28">
    <mergeCell ref="B1:F1"/>
    <mergeCell ref="B2:G2"/>
    <mergeCell ref="A7:F7"/>
    <mergeCell ref="A32:F32"/>
    <mergeCell ref="A40:F40"/>
    <mergeCell ref="A66:F66"/>
    <mergeCell ref="I66:K66"/>
    <mergeCell ref="M66:O66"/>
    <mergeCell ref="I49:K49"/>
    <mergeCell ref="M49:O49"/>
    <mergeCell ref="I51:J51"/>
    <mergeCell ref="M51:N51"/>
    <mergeCell ref="I53:J53"/>
    <mergeCell ref="M53:N53"/>
    <mergeCell ref="A49:F49"/>
    <mergeCell ref="I54:J54"/>
    <mergeCell ref="M54:N54"/>
    <mergeCell ref="A58:F58"/>
    <mergeCell ref="I65:K65"/>
    <mergeCell ref="M65:O65"/>
    <mergeCell ref="A73:F73"/>
    <mergeCell ref="A81:B81"/>
    <mergeCell ref="M68:N68"/>
    <mergeCell ref="M69:N69"/>
    <mergeCell ref="I70:J70"/>
    <mergeCell ref="M70:N70"/>
    <mergeCell ref="I71:J71"/>
    <mergeCell ref="M71:N7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12"/>
  <sheetViews>
    <sheetView topLeftCell="E1" workbookViewId="0">
      <selection activeCell="N12" sqref="N12"/>
    </sheetView>
  </sheetViews>
  <sheetFormatPr defaultRowHeight="15"/>
  <cols>
    <col min="1" max="1" width="18.85546875" customWidth="1"/>
    <col min="6" max="6" width="12.28515625" customWidth="1"/>
    <col min="7" max="7" width="16.5703125" customWidth="1"/>
    <col min="8" max="8" width="11.140625" customWidth="1"/>
    <col min="9" max="9" width="15.28515625" customWidth="1"/>
    <col min="10" max="10" width="11.28515625" customWidth="1"/>
    <col min="11" max="11" width="13.140625" customWidth="1"/>
    <col min="13" max="13" width="17.7109375" customWidth="1"/>
  </cols>
  <sheetData>
    <row r="1" spans="1:21" ht="23.25">
      <c r="A1" s="5"/>
      <c r="B1" s="31"/>
      <c r="C1" s="181" t="s">
        <v>33</v>
      </c>
      <c r="D1" s="181"/>
      <c r="E1" s="181"/>
      <c r="F1" s="182" t="s">
        <v>34</v>
      </c>
      <c r="G1" s="182"/>
      <c r="H1" s="182"/>
      <c r="I1" s="182"/>
      <c r="J1" s="182"/>
      <c r="K1" s="182"/>
      <c r="L1" s="182"/>
      <c r="M1" s="182"/>
      <c r="Q1" s="170" t="s">
        <v>36</v>
      </c>
      <c r="R1" s="170"/>
      <c r="S1" s="170"/>
      <c r="T1" s="170"/>
      <c r="U1" s="170"/>
    </row>
    <row r="2" spans="1:21" ht="18.75">
      <c r="A2" s="5"/>
      <c r="D2" s="170" t="s">
        <v>50</v>
      </c>
      <c r="E2" s="170"/>
      <c r="F2" s="183" t="s">
        <v>18</v>
      </c>
      <c r="G2" s="183"/>
      <c r="H2" s="183"/>
      <c r="I2" s="183"/>
      <c r="J2" s="184" t="s">
        <v>19</v>
      </c>
      <c r="K2" s="184"/>
      <c r="L2" s="184"/>
      <c r="M2" s="184"/>
      <c r="Q2" s="179" t="s">
        <v>18</v>
      </c>
      <c r="R2" s="179"/>
      <c r="S2" s="179"/>
      <c r="T2" s="179"/>
    </row>
    <row r="3" spans="1:21">
      <c r="A3" s="124" t="s">
        <v>31</v>
      </c>
      <c r="B3" s="119"/>
      <c r="C3" s="31" t="s">
        <v>51</v>
      </c>
      <c r="D3" t="s">
        <v>0</v>
      </c>
      <c r="E3" t="s">
        <v>52</v>
      </c>
      <c r="F3" s="47" t="s">
        <v>0</v>
      </c>
      <c r="G3" s="14" t="s">
        <v>67</v>
      </c>
      <c r="H3" s="47" t="s">
        <v>53</v>
      </c>
      <c r="I3" s="30" t="s">
        <v>66</v>
      </c>
      <c r="J3" s="51" t="s">
        <v>0</v>
      </c>
      <c r="K3" s="52" t="s">
        <v>67</v>
      </c>
      <c r="L3" s="50" t="s">
        <v>53</v>
      </c>
      <c r="M3" s="14" t="s">
        <v>66</v>
      </c>
      <c r="Q3" t="s">
        <v>31</v>
      </c>
      <c r="R3" t="s">
        <v>51</v>
      </c>
      <c r="S3" t="s">
        <v>32</v>
      </c>
    </row>
    <row r="4" spans="1:21">
      <c r="S4" t="s">
        <v>0</v>
      </c>
      <c r="T4" t="s">
        <v>53</v>
      </c>
    </row>
    <row r="5" spans="1:21">
      <c r="A5" s="12" t="s">
        <v>168</v>
      </c>
      <c r="B5" s="12" t="s">
        <v>100</v>
      </c>
      <c r="C5" s="122">
        <v>89.05</v>
      </c>
      <c r="D5" s="122">
        <v>0.42809999999999998</v>
      </c>
      <c r="E5" s="122">
        <f t="shared" ref="E5:E46" si="0">D5*C5</f>
        <v>38.122304999999997</v>
      </c>
      <c r="F5" s="85">
        <v>0.48413587899999999</v>
      </c>
      <c r="G5" s="85">
        <f>I5/C5*1000</f>
        <v>0.4894190644668307</v>
      </c>
      <c r="H5" s="85">
        <f>F5*C5/1000</f>
        <v>4.3112300024949993E-2</v>
      </c>
      <c r="I5" s="85">
        <f>H5*$T$11/$H$54</f>
        <v>4.3582767690771275E-2</v>
      </c>
      <c r="J5" s="86">
        <v>0.438648025</v>
      </c>
      <c r="K5" s="86">
        <f>M5/C5*1000</f>
        <v>0.44164921064359874</v>
      </c>
      <c r="L5" s="86">
        <f>J5*C5/1000</f>
        <v>3.9061606626249995E-2</v>
      </c>
      <c r="M5" s="86">
        <f>L5*$T$25/$L$54</f>
        <v>3.9328862207812468E-2</v>
      </c>
      <c r="P5" t="s">
        <v>230</v>
      </c>
      <c r="Q5" t="s">
        <v>28</v>
      </c>
      <c r="R5">
        <v>1</v>
      </c>
      <c r="S5">
        <v>32.26</v>
      </c>
      <c r="T5">
        <f>S5*R5/1000</f>
        <v>3.2259999999999997E-2</v>
      </c>
    </row>
    <row r="6" spans="1:21">
      <c r="A6" s="12" t="s">
        <v>169</v>
      </c>
      <c r="B6" s="12" t="s">
        <v>87</v>
      </c>
      <c r="C6" s="122">
        <v>175.11</v>
      </c>
      <c r="D6" s="122">
        <v>0.25569999999999998</v>
      </c>
      <c r="E6" s="122">
        <f t="shared" si="0"/>
        <v>44.775627</v>
      </c>
      <c r="F6" s="85">
        <v>0.289221061</v>
      </c>
      <c r="G6" s="85">
        <f t="shared" ref="G6:G52" si="1">I6/C6*1000</f>
        <v>0.29237721730333516</v>
      </c>
      <c r="H6" s="85">
        <f t="shared" ref="H6:H52" si="2">F6*C6/1000</f>
        <v>5.0645499991710002E-2</v>
      </c>
      <c r="I6" s="85">
        <f t="shared" ref="I6:I52" si="3">H6*$T$11/$H$54</f>
        <v>5.1198174521987029E-2</v>
      </c>
      <c r="J6" s="86">
        <v>0.26204677799999998</v>
      </c>
      <c r="K6" s="86">
        <f t="shared" ref="K6:K52" si="4">M6/C6*1000</f>
        <v>0.26383967568393446</v>
      </c>
      <c r="L6" s="86">
        <f t="shared" ref="L6:L52" si="5">J6*C6/1000</f>
        <v>4.5887011295580003E-2</v>
      </c>
      <c r="M6" s="86">
        <f t="shared" ref="M6:M52" si="6">L6*$T$25/$L$54</f>
        <v>4.6200965609013767E-2</v>
      </c>
      <c r="P6" t="s">
        <v>231</v>
      </c>
      <c r="Q6" t="s">
        <v>29</v>
      </c>
      <c r="R6">
        <v>97.99</v>
      </c>
      <c r="S6">
        <v>32.26</v>
      </c>
      <c r="T6">
        <f>S6*R6/1000</f>
        <v>3.1611573999999996</v>
      </c>
    </row>
    <row r="7" spans="1:21">
      <c r="A7" s="12" t="s">
        <v>170</v>
      </c>
      <c r="B7" s="12" t="s">
        <v>94</v>
      </c>
      <c r="C7" s="122">
        <v>132.05000000000001</v>
      </c>
      <c r="D7" s="122">
        <v>9.3200000000000005E-2</v>
      </c>
      <c r="E7" s="122">
        <f t="shared" si="0"/>
        <v>12.307060000000002</v>
      </c>
      <c r="F7" s="85">
        <v>0.105230594</v>
      </c>
      <c r="G7" s="85">
        <f t="shared" si="1"/>
        <v>0.10637893430899568</v>
      </c>
      <c r="H7" s="85">
        <f t="shared" si="2"/>
        <v>1.38956999377E-2</v>
      </c>
      <c r="I7" s="85">
        <f t="shared" si="3"/>
        <v>1.404733827550288E-2</v>
      </c>
      <c r="J7" s="86">
        <v>9.5343465000000002E-2</v>
      </c>
      <c r="K7" s="86">
        <f t="shared" si="4"/>
        <v>9.5995795392617086E-2</v>
      </c>
      <c r="L7" s="86">
        <f t="shared" si="5"/>
        <v>1.2590104553250001E-2</v>
      </c>
      <c r="M7" s="86">
        <f t="shared" si="6"/>
        <v>1.2676244781595089E-2</v>
      </c>
      <c r="P7" t="s">
        <v>232</v>
      </c>
      <c r="Q7" t="s">
        <v>30</v>
      </c>
      <c r="R7">
        <v>427.2</v>
      </c>
      <c r="S7">
        <v>32.26</v>
      </c>
      <c r="T7">
        <f>S7*R7/1000</f>
        <v>13.781471999999997</v>
      </c>
    </row>
    <row r="8" spans="1:21">
      <c r="A8" s="12" t="s">
        <v>171</v>
      </c>
      <c r="B8" s="12" t="s">
        <v>75</v>
      </c>
      <c r="C8" s="122">
        <v>132.04</v>
      </c>
      <c r="D8" s="122">
        <v>0.17280000000000001</v>
      </c>
      <c r="E8" s="122">
        <f t="shared" si="0"/>
        <v>22.816511999999999</v>
      </c>
      <c r="F8" s="85">
        <v>0.19544304800000001</v>
      </c>
      <c r="G8" s="85">
        <f t="shared" si="1"/>
        <v>0.19757584153085644</v>
      </c>
      <c r="H8" s="85">
        <f t="shared" si="2"/>
        <v>2.5806300057919999E-2</v>
      </c>
      <c r="I8" s="85">
        <f t="shared" si="3"/>
        <v>2.6087914115734284E-2</v>
      </c>
      <c r="J8" s="86">
        <v>0.17707984600000001</v>
      </c>
      <c r="K8" s="86">
        <f t="shared" si="4"/>
        <v>0.17829140848585848</v>
      </c>
      <c r="L8" s="86">
        <f t="shared" si="5"/>
        <v>2.3381622865840002E-2</v>
      </c>
      <c r="M8" s="86">
        <f t="shared" si="6"/>
        <v>2.3541597576472749E-2</v>
      </c>
      <c r="P8" t="s">
        <v>234</v>
      </c>
      <c r="Q8" t="s">
        <v>144</v>
      </c>
      <c r="R8">
        <v>404.16</v>
      </c>
      <c r="S8">
        <v>0.14738999999999999</v>
      </c>
      <c r="T8">
        <f>S8*R8/1000</f>
        <v>5.9569142400000004E-2</v>
      </c>
    </row>
    <row r="9" spans="1:21">
      <c r="A9" s="12" t="s">
        <v>172</v>
      </c>
      <c r="B9" s="12" t="s">
        <v>85</v>
      </c>
      <c r="C9" s="122">
        <v>121.01</v>
      </c>
      <c r="D9" s="122">
        <v>6.7199999999999996E-2</v>
      </c>
      <c r="E9" s="122">
        <f t="shared" si="0"/>
        <v>8.1318719999999995</v>
      </c>
      <c r="F9" s="85">
        <v>7.6127085999999997E-2</v>
      </c>
      <c r="G9" s="85">
        <f t="shared" si="1"/>
        <v>7.6957831110686922E-2</v>
      </c>
      <c r="H9" s="85">
        <f t="shared" si="2"/>
        <v>9.2121386768600003E-3</v>
      </c>
      <c r="I9" s="85">
        <f t="shared" si="3"/>
        <v>9.3126671427042253E-3</v>
      </c>
      <c r="J9" s="86">
        <v>6.8974430000000003E-2</v>
      </c>
      <c r="K9" s="86">
        <f t="shared" si="4"/>
        <v>6.9446346108801391E-2</v>
      </c>
      <c r="L9" s="86">
        <f t="shared" si="5"/>
        <v>8.3465957743000009E-3</v>
      </c>
      <c r="M9" s="86">
        <f t="shared" si="6"/>
        <v>8.4037023426260567E-3</v>
      </c>
      <c r="P9" t="s">
        <v>235</v>
      </c>
      <c r="Q9" t="s">
        <v>145</v>
      </c>
      <c r="R9">
        <v>443.2</v>
      </c>
      <c r="S9">
        <v>0.17799000000000001</v>
      </c>
      <c r="T9">
        <f>S9*R9/1000</f>
        <v>7.8885168000000006E-2</v>
      </c>
    </row>
    <row r="10" spans="1:21">
      <c r="A10" s="12" t="s">
        <v>173</v>
      </c>
      <c r="B10" s="12" t="s">
        <v>76</v>
      </c>
      <c r="C10" s="122">
        <v>146.05000000000001</v>
      </c>
      <c r="D10" s="122">
        <v>0.21340000000000001</v>
      </c>
      <c r="E10" s="122">
        <f t="shared" si="0"/>
        <v>31.167070000000002</v>
      </c>
      <c r="F10" s="85">
        <v>0.241169463</v>
      </c>
      <c r="G10" s="85">
        <f>I10/C10*1000</f>
        <v>0.24380125101083025</v>
      </c>
      <c r="H10" s="85">
        <f>F10*C10/1000</f>
        <v>3.5222800071150001E-2</v>
      </c>
      <c r="I10" s="85">
        <f t="shared" si="3"/>
        <v>3.5607172710131758E-2</v>
      </c>
      <c r="J10" s="86">
        <v>0.21850995400000001</v>
      </c>
      <c r="K10" s="86">
        <f t="shared" si="4"/>
        <v>0.22000497711546538</v>
      </c>
      <c r="L10" s="86">
        <f t="shared" si="5"/>
        <v>3.1913378781700003E-2</v>
      </c>
      <c r="M10" s="86">
        <f t="shared" si="6"/>
        <v>3.2131726907713723E-2</v>
      </c>
      <c r="P10" t="s">
        <v>233</v>
      </c>
      <c r="Q10" t="s">
        <v>146</v>
      </c>
      <c r="T10">
        <v>1</v>
      </c>
    </row>
    <row r="11" spans="1:21">
      <c r="A11" s="12" t="s">
        <v>174</v>
      </c>
      <c r="B11" s="12" t="s">
        <v>81</v>
      </c>
      <c r="C11" s="122">
        <v>146.07</v>
      </c>
      <c r="D11" s="122">
        <v>0.14580000000000001</v>
      </c>
      <c r="E11" s="122">
        <f t="shared" si="0"/>
        <v>21.297006</v>
      </c>
      <c r="F11" s="85">
        <v>0.16482303000000001</v>
      </c>
      <c r="G11" s="85">
        <f t="shared" si="1"/>
        <v>0.16662167925213486</v>
      </c>
      <c r="H11" s="85">
        <f t="shared" si="2"/>
        <v>2.4075699992099998E-2</v>
      </c>
      <c r="I11" s="85">
        <f t="shared" si="3"/>
        <v>2.4338428688359337E-2</v>
      </c>
      <c r="J11" s="86">
        <v>0.149336787</v>
      </c>
      <c r="K11" s="86">
        <f t="shared" si="4"/>
        <v>0.15035853426810994</v>
      </c>
      <c r="L11" s="86">
        <f t="shared" si="5"/>
        <v>2.181362447709E-2</v>
      </c>
      <c r="M11" s="86">
        <f t="shared" si="6"/>
        <v>2.1962871100542819E-2</v>
      </c>
      <c r="Q11" t="s">
        <v>8</v>
      </c>
      <c r="T11" s="124">
        <f>SUM(T5:T10)</f>
        <v>18.113343710399995</v>
      </c>
    </row>
    <row r="12" spans="1:21">
      <c r="A12" s="12" t="s">
        <v>175</v>
      </c>
      <c r="B12" s="12" t="s">
        <v>96</v>
      </c>
      <c r="C12" s="122">
        <v>75.03</v>
      </c>
      <c r="D12" s="122">
        <v>0.22969999999999999</v>
      </c>
      <c r="E12" s="122">
        <f t="shared" si="0"/>
        <v>17.234390999999999</v>
      </c>
      <c r="F12" s="85">
        <v>0.25982540300000001</v>
      </c>
      <c r="G12" s="85">
        <f t="shared" si="1"/>
        <v>0.26266077598635751</v>
      </c>
      <c r="H12" s="85">
        <f t="shared" si="2"/>
        <v>1.9494699987090001E-2</v>
      </c>
      <c r="I12" s="85">
        <f t="shared" si="3"/>
        <v>1.9707438022256402E-2</v>
      </c>
      <c r="J12" s="86">
        <v>0.23541304199999999</v>
      </c>
      <c r="K12" s="86">
        <f t="shared" si="4"/>
        <v>0.23702371434251501</v>
      </c>
      <c r="L12" s="86">
        <f t="shared" si="5"/>
        <v>1.766304054126E-2</v>
      </c>
      <c r="M12" s="86">
        <f t="shared" si="6"/>
        <v>1.7783889287118902E-2</v>
      </c>
    </row>
    <row r="13" spans="1:21">
      <c r="A13" s="12" t="s">
        <v>176</v>
      </c>
      <c r="B13" s="12" t="s">
        <v>86</v>
      </c>
      <c r="C13" s="122">
        <v>155.07</v>
      </c>
      <c r="D13" s="122">
        <v>9.6000000000000002E-2</v>
      </c>
      <c r="E13" s="122">
        <f t="shared" si="0"/>
        <v>14.88672</v>
      </c>
      <c r="F13" s="85">
        <v>0.108647063</v>
      </c>
      <c r="G13" s="85">
        <f t="shared" si="1"/>
        <v>0.10983268589876358</v>
      </c>
      <c r="H13" s="85">
        <f t="shared" si="2"/>
        <v>1.6847900059409997E-2</v>
      </c>
      <c r="I13" s="85">
        <f t="shared" si="3"/>
        <v>1.7031754602321269E-2</v>
      </c>
      <c r="J13" s="86">
        <v>9.8438933000000006E-2</v>
      </c>
      <c r="K13" s="86">
        <f t="shared" si="4"/>
        <v>9.9112442273159934E-2</v>
      </c>
      <c r="L13" s="86">
        <f t="shared" si="5"/>
        <v>1.5264925340310001E-2</v>
      </c>
      <c r="M13" s="86">
        <f t="shared" si="6"/>
        <v>1.536936642329891E-2</v>
      </c>
    </row>
    <row r="14" spans="1:21">
      <c r="A14" s="12" t="s">
        <v>177</v>
      </c>
      <c r="B14" s="12" t="s">
        <v>89</v>
      </c>
      <c r="C14" s="122">
        <v>131.09</v>
      </c>
      <c r="D14" s="122">
        <v>0.106</v>
      </c>
      <c r="E14" s="122">
        <f t="shared" si="0"/>
        <v>13.89554</v>
      </c>
      <c r="F14" s="85">
        <v>0.119979403</v>
      </c>
      <c r="G14" s="85">
        <f t="shared" si="1"/>
        <v>0.12128869129228256</v>
      </c>
      <c r="H14" s="85">
        <f t="shared" si="2"/>
        <v>1.5728099939270001E-2</v>
      </c>
      <c r="I14" s="85">
        <f t="shared" si="3"/>
        <v>1.5899734541505322E-2</v>
      </c>
      <c r="J14" s="86">
        <v>0.108706524</v>
      </c>
      <c r="K14" s="86">
        <f t="shared" si="4"/>
        <v>0.10945028309750041</v>
      </c>
      <c r="L14" s="86">
        <f t="shared" si="5"/>
        <v>1.425033823116E-2</v>
      </c>
      <c r="M14" s="86">
        <f t="shared" si="6"/>
        <v>1.4347837611251328E-2</v>
      </c>
    </row>
    <row r="15" spans="1:21">
      <c r="A15" s="12" t="s">
        <v>178</v>
      </c>
      <c r="B15" s="12" t="s">
        <v>92</v>
      </c>
      <c r="C15" s="122">
        <v>131.09</v>
      </c>
      <c r="D15" s="122">
        <v>0.3271</v>
      </c>
      <c r="E15" s="122">
        <f t="shared" si="0"/>
        <v>42.879539000000001</v>
      </c>
      <c r="F15" s="85">
        <v>0.37003356500000001</v>
      </c>
      <c r="G15" s="85">
        <f t="shared" si="1"/>
        <v>0.37407159654784888</v>
      </c>
      <c r="H15" s="85">
        <f t="shared" si="2"/>
        <v>4.8507700035849997E-2</v>
      </c>
      <c r="I15" s="85">
        <f t="shared" si="3"/>
        <v>4.9037045591457516E-2</v>
      </c>
      <c r="J15" s="86">
        <v>0.33526639800000002</v>
      </c>
      <c r="K15" s="86">
        <f t="shared" si="4"/>
        <v>0.33756025695550024</v>
      </c>
      <c r="L15" s="86">
        <f t="shared" si="5"/>
        <v>4.3950072113820009E-2</v>
      </c>
      <c r="M15" s="86">
        <f t="shared" si="6"/>
        <v>4.4250774084296521E-2</v>
      </c>
    </row>
    <row r="16" spans="1:21">
      <c r="A16" s="12" t="s">
        <v>179</v>
      </c>
      <c r="B16" s="12" t="s">
        <v>95</v>
      </c>
      <c r="C16" s="122">
        <v>147.11000000000001</v>
      </c>
      <c r="D16" s="122">
        <v>0.11840000000000001</v>
      </c>
      <c r="E16" s="122">
        <f t="shared" si="0"/>
        <v>17.417824000000003</v>
      </c>
      <c r="F16" s="85">
        <v>0.13390184199999999</v>
      </c>
      <c r="G16" s="85">
        <f t="shared" si="1"/>
        <v>0.13536306042301272</v>
      </c>
      <c r="H16" s="85">
        <f t="shared" si="2"/>
        <v>1.9698299976619999E-2</v>
      </c>
      <c r="I16" s="85">
        <f t="shared" si="3"/>
        <v>1.9913259818829403E-2</v>
      </c>
      <c r="J16" s="86">
        <v>0.12132085500000001</v>
      </c>
      <c r="K16" s="86">
        <f t="shared" si="4"/>
        <v>0.12215092008075612</v>
      </c>
      <c r="L16" s="86">
        <f t="shared" si="5"/>
        <v>1.7847510979050005E-2</v>
      </c>
      <c r="M16" s="86">
        <f t="shared" si="6"/>
        <v>1.7969621853080035E-2</v>
      </c>
      <c r="Q16" s="179" t="s">
        <v>19</v>
      </c>
      <c r="R16" s="179"/>
      <c r="S16" s="179"/>
      <c r="T16" s="179"/>
    </row>
    <row r="17" spans="1:20">
      <c r="A17" s="12" t="s">
        <v>180</v>
      </c>
      <c r="B17" s="12" t="s">
        <v>84</v>
      </c>
      <c r="C17" s="122">
        <v>149.05000000000001</v>
      </c>
      <c r="D17" s="122">
        <v>8.0399999999999999E-2</v>
      </c>
      <c r="E17" s="122">
        <f t="shared" si="0"/>
        <v>11.98362</v>
      </c>
      <c r="F17" s="85">
        <v>9.0837974000000002E-2</v>
      </c>
      <c r="G17" s="85">
        <f t="shared" si="1"/>
        <v>9.1829253276934447E-2</v>
      </c>
      <c r="H17" s="85">
        <f t="shared" si="2"/>
        <v>1.3539400024700001E-2</v>
      </c>
      <c r="I17" s="85">
        <f t="shared" si="3"/>
        <v>1.3687150200927081E-2</v>
      </c>
      <c r="J17" s="86">
        <v>8.2303129000000003E-2</v>
      </c>
      <c r="K17" s="86">
        <f t="shared" si="4"/>
        <v>8.2866238726022501E-2</v>
      </c>
      <c r="L17" s="86">
        <f t="shared" si="5"/>
        <v>1.2267281377450001E-2</v>
      </c>
      <c r="M17" s="86">
        <f t="shared" si="6"/>
        <v>1.2351212882113655E-2</v>
      </c>
      <c r="Q17" t="s">
        <v>31</v>
      </c>
      <c r="R17" t="s">
        <v>51</v>
      </c>
      <c r="S17" t="s">
        <v>32</v>
      </c>
    </row>
    <row r="18" spans="1:20">
      <c r="A18" s="12" t="s">
        <v>181</v>
      </c>
      <c r="B18" s="12" t="s">
        <v>91</v>
      </c>
      <c r="C18" s="122">
        <v>165.08</v>
      </c>
      <c r="D18" s="122">
        <v>0.10489999999999999</v>
      </c>
      <c r="E18" s="122">
        <f t="shared" si="0"/>
        <v>17.316891999999999</v>
      </c>
      <c r="F18" s="85">
        <v>0.11870911100000001</v>
      </c>
      <c r="G18" s="85">
        <f t="shared" si="1"/>
        <v>0.12000453709258999</v>
      </c>
      <c r="H18" s="85">
        <f t="shared" si="2"/>
        <v>1.9596500043880003E-2</v>
      </c>
      <c r="I18" s="85">
        <f t="shared" si="3"/>
        <v>1.9810348983244758E-2</v>
      </c>
      <c r="J18" s="86">
        <v>0.107555584</v>
      </c>
      <c r="K18" s="86">
        <f t="shared" si="4"/>
        <v>0.10829146848184552</v>
      </c>
      <c r="L18" s="86">
        <f t="shared" si="5"/>
        <v>1.7755275806720001E-2</v>
      </c>
      <c r="M18" s="86">
        <f t="shared" si="6"/>
        <v>1.787675561698306E-2</v>
      </c>
      <c r="S18" t="s">
        <v>0</v>
      </c>
      <c r="T18" t="s">
        <v>53</v>
      </c>
    </row>
    <row r="19" spans="1:20">
      <c r="A19" s="12" t="s">
        <v>182</v>
      </c>
      <c r="B19" s="12" t="s">
        <v>115</v>
      </c>
      <c r="C19" s="122">
        <v>115.06</v>
      </c>
      <c r="D19" s="122">
        <v>0.2059</v>
      </c>
      <c r="E19" s="122">
        <f t="shared" si="0"/>
        <v>23.690854000000002</v>
      </c>
      <c r="F19" s="85">
        <v>0.23269076999999999</v>
      </c>
      <c r="G19" s="85">
        <f t="shared" si="1"/>
        <v>0.23523003335075376</v>
      </c>
      <c r="H19" s="85">
        <f t="shared" si="2"/>
        <v>2.6773399996199997E-2</v>
      </c>
      <c r="I19" s="85">
        <f t="shared" si="3"/>
        <v>2.7065567637337726E-2</v>
      </c>
      <c r="J19" s="86">
        <v>0.21082789199999999</v>
      </c>
      <c r="K19" s="86">
        <f t="shared" si="4"/>
        <v>0.21227035522034754</v>
      </c>
      <c r="L19" s="86">
        <f t="shared" si="5"/>
        <v>2.4257857253519997E-2</v>
      </c>
      <c r="M19" s="86">
        <f t="shared" si="6"/>
        <v>2.4423827071653189E-2</v>
      </c>
      <c r="P19" t="s">
        <v>230</v>
      </c>
      <c r="Q19" t="s">
        <v>28</v>
      </c>
      <c r="R19">
        <v>1</v>
      </c>
      <c r="S19">
        <v>32.26</v>
      </c>
      <c r="T19">
        <f>S19*R19/1000</f>
        <v>3.2259999999999997E-2</v>
      </c>
    </row>
    <row r="20" spans="1:20">
      <c r="A20" s="12" t="s">
        <v>183</v>
      </c>
      <c r="B20" s="12" t="s">
        <v>97</v>
      </c>
      <c r="C20" s="122">
        <v>105.04</v>
      </c>
      <c r="D20" s="122">
        <v>0.31929999999999997</v>
      </c>
      <c r="E20" s="122">
        <f t="shared" si="0"/>
        <v>33.539271999999997</v>
      </c>
      <c r="F20" s="85">
        <v>0.36101009099999998</v>
      </c>
      <c r="G20" s="85">
        <f t="shared" si="1"/>
        <v>0.36494965290582276</v>
      </c>
      <c r="H20" s="85">
        <f t="shared" si="2"/>
        <v>3.7920499958640004E-2</v>
      </c>
      <c r="I20" s="85">
        <f t="shared" si="3"/>
        <v>3.8334311541227628E-2</v>
      </c>
      <c r="J20" s="86">
        <v>0.32709074100000002</v>
      </c>
      <c r="K20" s="86">
        <f t="shared" si="4"/>
        <v>0.3293286629330654</v>
      </c>
      <c r="L20" s="86">
        <f t="shared" si="5"/>
        <v>3.4357611434640008E-2</v>
      </c>
      <c r="M20" s="86">
        <f t="shared" si="6"/>
        <v>3.4592682754489193E-2</v>
      </c>
      <c r="P20" t="s">
        <v>231</v>
      </c>
      <c r="Q20" t="s">
        <v>29</v>
      </c>
      <c r="R20">
        <v>97.99</v>
      </c>
      <c r="S20">
        <v>32.26</v>
      </c>
      <c r="T20">
        <f>S20*R20/1000</f>
        <v>3.1611573999999996</v>
      </c>
    </row>
    <row r="21" spans="1:20">
      <c r="A21" s="12" t="s">
        <v>184</v>
      </c>
      <c r="B21" s="12" t="s">
        <v>88</v>
      </c>
      <c r="C21" s="122">
        <v>119.06</v>
      </c>
      <c r="D21" s="122">
        <v>0.21340000000000001</v>
      </c>
      <c r="E21" s="122">
        <f t="shared" si="0"/>
        <v>25.407404</v>
      </c>
      <c r="F21" s="85">
        <v>0.24111876400000001</v>
      </c>
      <c r="G21" s="85">
        <f t="shared" si="1"/>
        <v>0.24374999875247533</v>
      </c>
      <c r="H21" s="85">
        <f t="shared" si="2"/>
        <v>2.8707600041840003E-2</v>
      </c>
      <c r="I21" s="85">
        <f t="shared" si="3"/>
        <v>2.9020874851469713E-2</v>
      </c>
      <c r="J21" s="86">
        <v>0.21846401800000001</v>
      </c>
      <c r="K21" s="86">
        <f t="shared" si="4"/>
        <v>0.21995872682597617</v>
      </c>
      <c r="L21" s="86">
        <f t="shared" si="5"/>
        <v>2.601032598308E-2</v>
      </c>
      <c r="M21" s="86">
        <f t="shared" si="6"/>
        <v>2.6188286015900723E-2</v>
      </c>
      <c r="P21" t="s">
        <v>232</v>
      </c>
      <c r="Q21" t="s">
        <v>30</v>
      </c>
      <c r="R21">
        <v>427.2</v>
      </c>
      <c r="S21">
        <v>32.26</v>
      </c>
      <c r="T21">
        <f>S21*R21/1000</f>
        <v>13.781471999999997</v>
      </c>
    </row>
    <row r="22" spans="1:20">
      <c r="A22" s="12" t="s">
        <v>185</v>
      </c>
      <c r="B22" s="12" t="s">
        <v>98</v>
      </c>
      <c r="C22" s="122">
        <v>204.09</v>
      </c>
      <c r="D22" s="122">
        <v>3.8399999999999997E-2</v>
      </c>
      <c r="E22" s="122">
        <f t="shared" si="0"/>
        <v>7.8370559999999996</v>
      </c>
      <c r="F22" s="85">
        <v>4.3395560999999999E-2</v>
      </c>
      <c r="G22" s="85">
        <f t="shared" si="1"/>
        <v>4.3869119782038057E-2</v>
      </c>
      <c r="H22" s="85">
        <f t="shared" si="2"/>
        <v>8.8566000444899994E-3</v>
      </c>
      <c r="I22" s="85">
        <f t="shared" si="3"/>
        <v>8.9532486563161477E-3</v>
      </c>
      <c r="J22" s="86">
        <v>3.9318252999999997E-2</v>
      </c>
      <c r="K22" s="86">
        <f t="shared" si="4"/>
        <v>3.9587264530224008E-2</v>
      </c>
      <c r="L22" s="86">
        <f t="shared" si="5"/>
        <v>8.0244622547699998E-3</v>
      </c>
      <c r="M22" s="86">
        <f t="shared" si="6"/>
        <v>8.0793648179734168E-3</v>
      </c>
      <c r="P22" t="s">
        <v>234</v>
      </c>
      <c r="Q22" t="s">
        <v>144</v>
      </c>
      <c r="R22">
        <v>404.16</v>
      </c>
      <c r="S22">
        <v>7.0379999999999998E-2</v>
      </c>
      <c r="T22">
        <f>S22*R22/1000</f>
        <v>2.84447808E-2</v>
      </c>
    </row>
    <row r="23" spans="1:20">
      <c r="A23" s="12" t="s">
        <v>186</v>
      </c>
      <c r="B23" s="12" t="s">
        <v>99</v>
      </c>
      <c r="C23" s="122">
        <v>181.07</v>
      </c>
      <c r="D23" s="122">
        <v>8.5300000000000001E-2</v>
      </c>
      <c r="E23" s="122">
        <f t="shared" si="0"/>
        <v>15.445271</v>
      </c>
      <c r="F23" s="85">
        <v>9.6419616999999999E-2</v>
      </c>
      <c r="G23" s="85">
        <f t="shared" si="1"/>
        <v>9.7471806563607571E-2</v>
      </c>
      <c r="H23" s="85">
        <f t="shared" si="2"/>
        <v>1.7458700050189999E-2</v>
      </c>
      <c r="I23" s="85">
        <f t="shared" si="3"/>
        <v>1.7649220014472423E-2</v>
      </c>
      <c r="J23" s="86">
        <v>8.7360338999999995E-2</v>
      </c>
      <c r="K23" s="86">
        <f t="shared" si="4"/>
        <v>8.7958049647908945E-2</v>
      </c>
      <c r="L23" s="86">
        <f t="shared" si="5"/>
        <v>1.5818336582729998E-2</v>
      </c>
      <c r="M23" s="86">
        <f t="shared" si="6"/>
        <v>1.5926564049746871E-2</v>
      </c>
      <c r="P23" t="s">
        <v>235</v>
      </c>
      <c r="Q23" t="s">
        <v>145</v>
      </c>
      <c r="R23">
        <v>443.2</v>
      </c>
      <c r="S23">
        <v>8.9169999999999999E-2</v>
      </c>
      <c r="T23">
        <f>S23*R23/1000</f>
        <v>3.9520144E-2</v>
      </c>
    </row>
    <row r="24" spans="1:20">
      <c r="A24" s="12" t="s">
        <v>187</v>
      </c>
      <c r="B24" s="12" t="s">
        <v>101</v>
      </c>
      <c r="C24" s="122">
        <v>117.08</v>
      </c>
      <c r="D24" s="122">
        <v>0.255</v>
      </c>
      <c r="E24" s="122">
        <f t="shared" si="0"/>
        <v>29.855399999999999</v>
      </c>
      <c r="F24" s="85">
        <v>0.288236249</v>
      </c>
      <c r="G24" s="85">
        <f t="shared" si="1"/>
        <v>0.29138165843521058</v>
      </c>
      <c r="H24" s="85">
        <f t="shared" si="2"/>
        <v>3.3746700032919998E-2</v>
      </c>
      <c r="I24" s="85">
        <f t="shared" si="3"/>
        <v>3.4114964569594459E-2</v>
      </c>
      <c r="J24" s="86">
        <v>0.26115449600000001</v>
      </c>
      <c r="K24" s="86">
        <f t="shared" si="4"/>
        <v>0.2629412887802855</v>
      </c>
      <c r="L24" s="86">
        <f t="shared" si="5"/>
        <v>3.0575968391679999E-2</v>
      </c>
      <c r="M24" s="86">
        <f t="shared" si="6"/>
        <v>3.0785166090395825E-2</v>
      </c>
      <c r="P24" t="s">
        <v>233</v>
      </c>
      <c r="Q24" t="s">
        <v>146</v>
      </c>
      <c r="T24">
        <v>1</v>
      </c>
    </row>
    <row r="25" spans="1:20">
      <c r="A25" s="83" t="s">
        <v>190</v>
      </c>
      <c r="B25" s="83" t="s">
        <v>113</v>
      </c>
      <c r="C25" s="122">
        <v>329.07</v>
      </c>
      <c r="D25" s="122">
        <v>9.9000000000000008E-3</v>
      </c>
      <c r="E25" s="122">
        <f t="shared" si="0"/>
        <v>3.2577930000000004</v>
      </c>
      <c r="F25" s="85">
        <v>1.6746285E-2</v>
      </c>
      <c r="G25" s="85">
        <f t="shared" si="1"/>
        <v>1.6929030657516955E-2</v>
      </c>
      <c r="H25" s="85">
        <f t="shared" si="2"/>
        <v>5.5107000049499991E-3</v>
      </c>
      <c r="I25" s="85">
        <f t="shared" si="3"/>
        <v>5.5708361184691043E-3</v>
      </c>
      <c r="J25" s="86">
        <v>1.5172857999999999E-2</v>
      </c>
      <c r="K25" s="86">
        <f t="shared" si="4"/>
        <v>1.5276669167511726E-2</v>
      </c>
      <c r="L25" s="86">
        <f t="shared" si="5"/>
        <v>4.9929323820599994E-3</v>
      </c>
      <c r="M25" s="86">
        <f t="shared" si="6"/>
        <v>5.0270935229530843E-3</v>
      </c>
      <c r="Q25" t="s">
        <v>8</v>
      </c>
      <c r="T25" s="124">
        <f>SUM(T19:T24)</f>
        <v>18.042854324799997</v>
      </c>
    </row>
    <row r="26" spans="1:20">
      <c r="A26" s="83" t="s">
        <v>191</v>
      </c>
      <c r="B26" s="83" t="s">
        <v>83</v>
      </c>
      <c r="C26" s="122">
        <v>305.06</v>
      </c>
      <c r="D26" s="122">
        <v>1.47E-2</v>
      </c>
      <c r="E26" s="122">
        <f t="shared" si="0"/>
        <v>4.4843820000000001</v>
      </c>
      <c r="F26" s="85">
        <v>2.4808561999999999E-2</v>
      </c>
      <c r="G26" s="85">
        <f t="shared" si="1"/>
        <v>2.5079288132676007E-2</v>
      </c>
      <c r="H26" s="85">
        <f t="shared" si="2"/>
        <v>7.5680999237199998E-3</v>
      </c>
      <c r="I26" s="85">
        <f t="shared" si="3"/>
        <v>7.6506876377541427E-3</v>
      </c>
      <c r="J26" s="86">
        <v>2.2477628999999999E-2</v>
      </c>
      <c r="K26" s="86">
        <f t="shared" si="4"/>
        <v>2.2631418675576314E-2</v>
      </c>
      <c r="L26" s="86">
        <f t="shared" si="5"/>
        <v>6.8570255027399999E-3</v>
      </c>
      <c r="M26" s="86">
        <f t="shared" si="6"/>
        <v>6.9039405811713106E-3</v>
      </c>
    </row>
    <row r="27" spans="1:20">
      <c r="A27" s="83" t="s">
        <v>192</v>
      </c>
      <c r="B27" s="83" t="s">
        <v>114</v>
      </c>
      <c r="C27" s="122">
        <v>345.06</v>
      </c>
      <c r="D27" s="122">
        <v>1.47E-2</v>
      </c>
      <c r="E27" s="122">
        <f t="shared" si="0"/>
        <v>5.0723820000000002</v>
      </c>
      <c r="F27" s="85">
        <v>2.4812206999999999E-2</v>
      </c>
      <c r="G27" s="85">
        <f t="shared" si="1"/>
        <v>2.5082972909135182E-2</v>
      </c>
      <c r="H27" s="85">
        <f t="shared" si="2"/>
        <v>8.56170014742E-3</v>
      </c>
      <c r="I27" s="85">
        <f t="shared" si="3"/>
        <v>8.6551306320261871E-3</v>
      </c>
      <c r="J27" s="86">
        <v>2.2480930999999999E-2</v>
      </c>
      <c r="K27" s="86">
        <f t="shared" si="4"/>
        <v>2.2634743267528012E-2</v>
      </c>
      <c r="L27" s="86">
        <f t="shared" si="5"/>
        <v>7.7572700508599995E-3</v>
      </c>
      <c r="M27" s="86">
        <f t="shared" si="6"/>
        <v>7.8103445118932165E-3</v>
      </c>
    </row>
    <row r="28" spans="1:20">
      <c r="A28" s="83" t="s">
        <v>193</v>
      </c>
      <c r="B28" s="83" t="s">
        <v>78</v>
      </c>
      <c r="C28" s="122">
        <v>320.06</v>
      </c>
      <c r="D28" s="122">
        <v>9.9000000000000008E-3</v>
      </c>
      <c r="E28" s="122">
        <f t="shared" si="0"/>
        <v>3.1685940000000001</v>
      </c>
      <c r="F28" s="85">
        <v>1.6745297999999999E-2</v>
      </c>
      <c r="G28" s="85">
        <f t="shared" si="1"/>
        <v>1.6928032886772044E-2</v>
      </c>
      <c r="H28" s="85">
        <f t="shared" si="2"/>
        <v>5.3595000778799999E-3</v>
      </c>
      <c r="I28" s="85">
        <f t="shared" si="3"/>
        <v>5.4179862057402604E-3</v>
      </c>
      <c r="J28" s="86">
        <v>1.5171963E-2</v>
      </c>
      <c r="K28" s="86">
        <f t="shared" si="4"/>
        <v>1.5275768044011795E-2</v>
      </c>
      <c r="L28" s="86">
        <f t="shared" si="5"/>
        <v>4.8559384777799993E-3</v>
      </c>
      <c r="M28" s="86">
        <f t="shared" si="6"/>
        <v>4.8891623201664149E-3</v>
      </c>
    </row>
    <row r="29" spans="1:20">
      <c r="A29" s="78" t="s">
        <v>196</v>
      </c>
      <c r="B29" s="78" t="s">
        <v>80</v>
      </c>
      <c r="C29" s="122">
        <v>345.06</v>
      </c>
      <c r="D29" s="122">
        <v>6.2799999999999995E-2</v>
      </c>
      <c r="E29" s="122">
        <f t="shared" si="0"/>
        <v>21.669767999999998</v>
      </c>
      <c r="F29" s="85">
        <v>2.5691183999999999E-2</v>
      </c>
      <c r="G29" s="85">
        <f t="shared" si="1"/>
        <v>2.5971541841304454E-2</v>
      </c>
      <c r="H29" s="85">
        <f t="shared" si="2"/>
        <v>8.8649999510400004E-3</v>
      </c>
      <c r="I29" s="85">
        <f t="shared" si="3"/>
        <v>8.9617402277605146E-3</v>
      </c>
      <c r="J29" s="86">
        <v>2.3277322999999999E-2</v>
      </c>
      <c r="K29" s="86">
        <f t="shared" si="4"/>
        <v>2.3436584101446913E-2</v>
      </c>
      <c r="L29" s="86">
        <f t="shared" si="5"/>
        <v>8.0320730743799994E-3</v>
      </c>
      <c r="M29" s="86">
        <f t="shared" si="6"/>
        <v>8.0870277100452709E-3</v>
      </c>
    </row>
    <row r="30" spans="1:20">
      <c r="A30" s="78" t="s">
        <v>197</v>
      </c>
      <c r="B30" s="78" t="s">
        <v>82</v>
      </c>
      <c r="C30" s="122">
        <v>321.05</v>
      </c>
      <c r="D30" s="122">
        <v>0.10059999999999999</v>
      </c>
      <c r="E30" s="122">
        <f t="shared" si="0"/>
        <v>32.297629999999998</v>
      </c>
      <c r="F30" s="85">
        <v>4.1138451999999999E-2</v>
      </c>
      <c r="G30" s="85">
        <f t="shared" si="1"/>
        <v>4.1587379834440288E-2</v>
      </c>
      <c r="H30" s="85">
        <f t="shared" si="2"/>
        <v>1.3207500014600001E-2</v>
      </c>
      <c r="I30" s="85">
        <f t="shared" si="3"/>
        <v>1.3351628295847054E-2</v>
      </c>
      <c r="J30" s="86">
        <v>3.7273214999999998E-2</v>
      </c>
      <c r="K30" s="86">
        <f t="shared" si="4"/>
        <v>3.7528234586030898E-2</v>
      </c>
      <c r="L30" s="86">
        <f t="shared" si="5"/>
        <v>1.196656567575E-2</v>
      </c>
      <c r="M30" s="86">
        <f t="shared" si="6"/>
        <v>1.204843971384522E-2</v>
      </c>
    </row>
    <row r="31" spans="1:20">
      <c r="A31" s="78" t="s">
        <v>198</v>
      </c>
      <c r="B31" s="78" t="s">
        <v>105</v>
      </c>
      <c r="C31" s="122">
        <v>361.06</v>
      </c>
      <c r="D31" s="122">
        <v>0.1023</v>
      </c>
      <c r="E31" s="122">
        <f t="shared" si="0"/>
        <v>36.936438000000003</v>
      </c>
      <c r="F31" s="85">
        <v>4.1864233000000001E-2</v>
      </c>
      <c r="G31" s="85">
        <f t="shared" si="1"/>
        <v>4.232108099858764E-2</v>
      </c>
      <c r="H31" s="85">
        <f t="shared" si="2"/>
        <v>1.5115499966980001E-2</v>
      </c>
      <c r="I31" s="85">
        <f t="shared" si="3"/>
        <v>1.5280449505350053E-2</v>
      </c>
      <c r="J31" s="86">
        <v>3.7930803999999999E-2</v>
      </c>
      <c r="K31" s="86">
        <f t="shared" si="4"/>
        <v>3.819032274379227E-2</v>
      </c>
      <c r="L31" s="86">
        <f t="shared" si="5"/>
        <v>1.369529609224E-2</v>
      </c>
      <c r="M31" s="86">
        <f t="shared" si="6"/>
        <v>1.3788997929873637E-2</v>
      </c>
    </row>
    <row r="32" spans="1:20">
      <c r="A32" s="78" t="s">
        <v>199</v>
      </c>
      <c r="B32" s="78" t="s">
        <v>104</v>
      </c>
      <c r="C32" s="122">
        <v>322.04000000000002</v>
      </c>
      <c r="D32" s="122">
        <v>5.9299999999999999E-2</v>
      </c>
      <c r="E32" s="122">
        <f t="shared" si="0"/>
        <v>19.096972000000001</v>
      </c>
      <c r="F32" s="85">
        <v>2.4257856000000001E-2</v>
      </c>
      <c r="G32" s="85">
        <f t="shared" si="1"/>
        <v>2.4522572493519117E-2</v>
      </c>
      <c r="H32" s="85">
        <f t="shared" si="2"/>
        <v>7.8119999462400013E-3</v>
      </c>
      <c r="I32" s="85">
        <f t="shared" si="3"/>
        <v>7.8972492458128964E-3</v>
      </c>
      <c r="J32" s="86">
        <v>2.1978666000000001E-2</v>
      </c>
      <c r="K32" s="86">
        <f t="shared" si="4"/>
        <v>2.2129041820943572E-2</v>
      </c>
      <c r="L32" s="86">
        <f t="shared" si="5"/>
        <v>7.0780095986400001E-3</v>
      </c>
      <c r="M32" s="86">
        <f t="shared" si="6"/>
        <v>7.1264366280166689E-3</v>
      </c>
    </row>
    <row r="33" spans="1:13">
      <c r="A33" s="14" t="s">
        <v>203</v>
      </c>
      <c r="B33" s="14" t="s">
        <v>90</v>
      </c>
      <c r="C33" s="122">
        <v>396.34</v>
      </c>
      <c r="D33" s="122">
        <v>5.6500000000000002E-2</v>
      </c>
      <c r="E33" s="122">
        <f t="shared" si="0"/>
        <v>22.39321</v>
      </c>
      <c r="F33" s="85">
        <v>5.6536686000000003E-2</v>
      </c>
      <c r="G33" s="85">
        <f t="shared" si="1"/>
        <v>5.7153648738714882E-2</v>
      </c>
      <c r="H33" s="85">
        <f t="shared" si="2"/>
        <v>2.2407750129240001E-2</v>
      </c>
      <c r="I33" s="85">
        <f t="shared" si="3"/>
        <v>2.2652277141102253E-2</v>
      </c>
      <c r="J33" s="86">
        <v>5.1224680000000002E-2</v>
      </c>
      <c r="K33" s="86">
        <f t="shared" si="4"/>
        <v>5.1575154105551815E-2</v>
      </c>
      <c r="L33" s="86">
        <f t="shared" si="5"/>
        <v>2.0302389671199999E-2</v>
      </c>
      <c r="M33" s="86">
        <f t="shared" si="6"/>
        <v>2.0441296578194403E-2</v>
      </c>
    </row>
    <row r="34" spans="1:13">
      <c r="A34" s="14" t="s">
        <v>204</v>
      </c>
      <c r="B34" s="14" t="s">
        <v>103</v>
      </c>
      <c r="C34" s="122">
        <v>870.54</v>
      </c>
      <c r="D34" s="122">
        <v>2.5600000000000001E-2</v>
      </c>
      <c r="E34" s="122">
        <f t="shared" si="0"/>
        <v>22.285824000000002</v>
      </c>
      <c r="F34" s="85">
        <v>2.556172E-2</v>
      </c>
      <c r="G34" s="85">
        <f t="shared" si="1"/>
        <v>2.5840665051315225E-2</v>
      </c>
      <c r="H34" s="85">
        <f t="shared" si="2"/>
        <v>2.2252499728800001E-2</v>
      </c>
      <c r="I34" s="85">
        <f t="shared" si="3"/>
        <v>2.2495332553771955E-2</v>
      </c>
      <c r="J34" s="86">
        <v>2.3160022999999998E-2</v>
      </c>
      <c r="K34" s="86">
        <f t="shared" si="4"/>
        <v>2.3318481546651428E-2</v>
      </c>
      <c r="L34" s="86">
        <f t="shared" si="5"/>
        <v>2.016172642242E-2</v>
      </c>
      <c r="M34" s="86">
        <f t="shared" si="6"/>
        <v>2.0299670925621932E-2</v>
      </c>
    </row>
    <row r="35" spans="1:13">
      <c r="A35" s="14" t="s">
        <v>205</v>
      </c>
      <c r="B35" s="14" t="s">
        <v>112</v>
      </c>
      <c r="C35" s="122">
        <v>384.34</v>
      </c>
      <c r="D35" s="122">
        <v>1.23E-2</v>
      </c>
      <c r="E35" s="122">
        <f t="shared" si="0"/>
        <v>4.7273819999999995</v>
      </c>
      <c r="F35" s="85">
        <v>1.2252822999999999E-2</v>
      </c>
      <c r="G35" s="85">
        <f t="shared" si="1"/>
        <v>1.2386533264430222E-2</v>
      </c>
      <c r="H35" s="85">
        <f t="shared" si="2"/>
        <v>4.7092499918199989E-3</v>
      </c>
      <c r="I35" s="85">
        <f t="shared" si="3"/>
        <v>4.7606401948511118E-3</v>
      </c>
      <c r="J35" s="86">
        <v>1.1101587E-2</v>
      </c>
      <c r="K35" s="86">
        <f t="shared" si="4"/>
        <v>1.1177542941043081E-2</v>
      </c>
      <c r="L35" s="86">
        <f t="shared" si="5"/>
        <v>4.2667839475799994E-3</v>
      </c>
      <c r="M35" s="86">
        <f t="shared" si="6"/>
        <v>4.2959768539604969E-3</v>
      </c>
    </row>
    <row r="36" spans="1:13">
      <c r="A36" s="14" t="s">
        <v>201</v>
      </c>
      <c r="B36" s="14" t="s">
        <v>102</v>
      </c>
      <c r="C36" s="122">
        <v>611.05999999999995</v>
      </c>
      <c r="D36" s="122">
        <v>1.2999999999999999E-3</v>
      </c>
      <c r="E36" s="122">
        <f t="shared" si="0"/>
        <v>0.79437799999999992</v>
      </c>
      <c r="F36" s="85">
        <v>1.2703339999999999E-3</v>
      </c>
      <c r="G36" s="85">
        <f t="shared" si="1"/>
        <v>1.2841966580221314E-3</v>
      </c>
      <c r="H36" s="85">
        <f t="shared" si="2"/>
        <v>7.7625029403999995E-4</v>
      </c>
      <c r="I36" s="85">
        <f t="shared" si="3"/>
        <v>7.8472120985100349E-4</v>
      </c>
      <c r="J36" s="86">
        <v>1.1509770000000001E-3</v>
      </c>
      <c r="K36" s="86">
        <f t="shared" si="4"/>
        <v>1.1588518688051485E-3</v>
      </c>
      <c r="L36" s="86">
        <f t="shared" si="5"/>
        <v>7.0331600561999996E-4</v>
      </c>
      <c r="M36" s="86">
        <f t="shared" si="6"/>
        <v>7.0812802295207398E-4</v>
      </c>
    </row>
    <row r="37" spans="1:13">
      <c r="A37" s="14" t="s">
        <v>202</v>
      </c>
      <c r="B37" s="14" t="s">
        <v>106</v>
      </c>
      <c r="C37" s="122">
        <v>351.58</v>
      </c>
      <c r="D37" s="122">
        <v>1.5E-3</v>
      </c>
      <c r="E37" s="122">
        <f t="shared" si="0"/>
        <v>0.52737000000000001</v>
      </c>
      <c r="F37" s="85">
        <v>1.471927E-3</v>
      </c>
      <c r="G37" s="85">
        <f t="shared" si="1"/>
        <v>1.4879895635734712E-3</v>
      </c>
      <c r="H37" s="85">
        <f t="shared" si="2"/>
        <v>5.1750009466000006E-4</v>
      </c>
      <c r="I37" s="85">
        <f t="shared" si="3"/>
        <v>5.2314737076116099E-4</v>
      </c>
      <c r="J37" s="86">
        <v>1.333629E-3</v>
      </c>
      <c r="K37" s="86">
        <f t="shared" si="4"/>
        <v>1.3427535554079194E-3</v>
      </c>
      <c r="L37" s="86">
        <f t="shared" si="5"/>
        <v>4.6887728381999998E-4</v>
      </c>
      <c r="M37" s="86">
        <f t="shared" si="6"/>
        <v>4.7208529501031632E-4</v>
      </c>
    </row>
    <row r="38" spans="1:13">
      <c r="A38" s="13" t="s">
        <v>211</v>
      </c>
      <c r="B38" s="13" t="s">
        <v>93</v>
      </c>
      <c r="C38" s="122">
        <v>734.11</v>
      </c>
      <c r="D38" s="122">
        <v>2.6800000000000001E-2</v>
      </c>
      <c r="E38" s="122">
        <f t="shared" si="0"/>
        <v>19.674148000000002</v>
      </c>
      <c r="F38" s="85">
        <v>2.6562776999999999E-2</v>
      </c>
      <c r="G38" s="85">
        <f t="shared" si="1"/>
        <v>2.6852646194770145E-2</v>
      </c>
      <c r="H38" s="85">
        <f t="shared" si="2"/>
        <v>1.9500000223469999E-2</v>
      </c>
      <c r="I38" s="85">
        <f t="shared" si="3"/>
        <v>1.9712796098042711E-2</v>
      </c>
      <c r="J38" s="86">
        <v>2.4067023E-2</v>
      </c>
      <c r="K38" s="86">
        <f t="shared" si="4"/>
        <v>2.423168714937526E-2</v>
      </c>
      <c r="L38" s="86">
        <f t="shared" si="5"/>
        <v>1.7667842254530001E-2</v>
      </c>
      <c r="M38" s="86">
        <f t="shared" si="6"/>
        <v>1.7788723853227873E-2</v>
      </c>
    </row>
    <row r="39" spans="1:13">
      <c r="A39" s="13" t="s">
        <v>212</v>
      </c>
      <c r="B39" s="13" t="s">
        <v>108</v>
      </c>
      <c r="C39" s="122">
        <v>776.19</v>
      </c>
      <c r="D39" s="122">
        <v>6.2E-2</v>
      </c>
      <c r="E39" s="122">
        <f t="shared" si="0"/>
        <v>48.123780000000004</v>
      </c>
      <c r="F39" s="85">
        <v>6.1550650999999998E-2</v>
      </c>
      <c r="G39" s="85">
        <f t="shared" si="1"/>
        <v>6.2222329177434081E-2</v>
      </c>
      <c r="H39" s="85">
        <f t="shared" si="2"/>
        <v>4.777499979969E-2</v>
      </c>
      <c r="I39" s="85">
        <f t="shared" si="3"/>
        <v>4.8296349684232562E-2</v>
      </c>
      <c r="J39" s="86">
        <v>5.5767549999999999E-2</v>
      </c>
      <c r="K39" s="86">
        <f t="shared" si="4"/>
        <v>5.6149105964918983E-2</v>
      </c>
      <c r="L39" s="86">
        <f t="shared" si="5"/>
        <v>4.3286214634500005E-2</v>
      </c>
      <c r="M39" s="86">
        <f t="shared" si="6"/>
        <v>4.3582374558910467E-2</v>
      </c>
    </row>
    <row r="40" spans="1:13">
      <c r="A40" s="13" t="s">
        <v>213</v>
      </c>
      <c r="B40" s="13" t="s">
        <v>111</v>
      </c>
      <c r="C40" s="122">
        <v>852.18</v>
      </c>
      <c r="D40" s="122">
        <v>9.1999999999999998E-3</v>
      </c>
      <c r="E40" s="122">
        <f t="shared" si="0"/>
        <v>7.8400559999999997</v>
      </c>
      <c r="F40" s="85">
        <v>9.152996E-3</v>
      </c>
      <c r="G40" s="85">
        <f t="shared" si="1"/>
        <v>9.2528790649466508E-3</v>
      </c>
      <c r="H40" s="85">
        <f t="shared" si="2"/>
        <v>7.8000001312800004E-3</v>
      </c>
      <c r="I40" s="85">
        <f t="shared" si="3"/>
        <v>7.8851184815662365E-3</v>
      </c>
      <c r="J40" s="86">
        <v>8.29301E-3</v>
      </c>
      <c r="K40" s="86">
        <f t="shared" si="4"/>
        <v>8.3497499398509124E-3</v>
      </c>
      <c r="L40" s="86">
        <f t="shared" si="5"/>
        <v>7.0671372617999995E-3</v>
      </c>
      <c r="M40" s="86">
        <f t="shared" si="6"/>
        <v>7.1154899037421497E-3</v>
      </c>
    </row>
    <row r="41" spans="1:13">
      <c r="A41" s="13" t="s">
        <v>214</v>
      </c>
      <c r="B41" s="13" t="s">
        <v>79</v>
      </c>
      <c r="C41" s="122">
        <v>1436.13</v>
      </c>
      <c r="D41" s="122">
        <v>2.0999999999999999E-3</v>
      </c>
      <c r="E41" s="122">
        <f t="shared" si="0"/>
        <v>3.015873</v>
      </c>
      <c r="F41" s="85">
        <v>2.0367240000000002E-3</v>
      </c>
      <c r="G41" s="85">
        <f t="shared" si="1"/>
        <v>2.0589499723013536E-3</v>
      </c>
      <c r="H41" s="85">
        <f t="shared" si="2"/>
        <v>2.9250004381200004E-3</v>
      </c>
      <c r="I41" s="85">
        <f t="shared" si="3"/>
        <v>2.9569198237211431E-3</v>
      </c>
      <c r="J41" s="86">
        <v>1.8453600000000001E-3</v>
      </c>
      <c r="K41" s="86">
        <f t="shared" si="4"/>
        <v>1.8579857674117454E-3</v>
      </c>
      <c r="L41" s="86">
        <f t="shared" si="5"/>
        <v>2.6501768568000005E-3</v>
      </c>
      <c r="M41" s="86">
        <f t="shared" si="6"/>
        <v>2.6683091001530302E-3</v>
      </c>
    </row>
    <row r="42" spans="1:13">
      <c r="A42" s="10" t="s">
        <v>216</v>
      </c>
      <c r="B42" s="10" t="s">
        <v>107</v>
      </c>
      <c r="C42" s="122">
        <v>90.1</v>
      </c>
      <c r="D42" s="122">
        <v>3.3300000000000003E-2</v>
      </c>
      <c r="E42" s="122">
        <f t="shared" si="0"/>
        <v>3.0003299999999999</v>
      </c>
      <c r="F42" s="85">
        <v>3.3296340000000002E-3</v>
      </c>
      <c r="G42" s="85">
        <f t="shared" si="1"/>
        <v>3.3659689933803714E-3</v>
      </c>
      <c r="H42" s="85">
        <f t="shared" si="2"/>
        <v>3.0000002339999996E-4</v>
      </c>
      <c r="I42" s="85">
        <f t="shared" si="3"/>
        <v>3.0327380630357144E-4</v>
      </c>
      <c r="J42" s="86">
        <v>3.0167919999999999E-3</v>
      </c>
      <c r="K42" s="86">
        <f t="shared" si="4"/>
        <v>3.0374325872683993E-3</v>
      </c>
      <c r="L42" s="86">
        <f t="shared" si="5"/>
        <v>2.7181295919999999E-4</v>
      </c>
      <c r="M42" s="86">
        <f t="shared" si="6"/>
        <v>2.7367267611288278E-4</v>
      </c>
    </row>
    <row r="43" spans="1:13">
      <c r="A43" s="10" t="s">
        <v>217</v>
      </c>
      <c r="B43" s="10" t="s">
        <v>109</v>
      </c>
      <c r="C43" s="122">
        <v>148.16</v>
      </c>
      <c r="D43" s="122">
        <v>6.7000000000000002E-3</v>
      </c>
      <c r="E43" s="122">
        <f t="shared" si="0"/>
        <v>0.992672</v>
      </c>
      <c r="F43" s="85">
        <v>6.7494600000000005E-4</v>
      </c>
      <c r="G43" s="85">
        <f t="shared" si="1"/>
        <v>6.8231142167761037E-4</v>
      </c>
      <c r="H43" s="85">
        <f t="shared" si="2"/>
        <v>9.9999999360000002E-5</v>
      </c>
      <c r="I43" s="85">
        <f t="shared" si="3"/>
        <v>1.0109126023575475E-4</v>
      </c>
      <c r="J43" s="86">
        <v>6.1152999999999999E-4</v>
      </c>
      <c r="K43" s="86">
        <f t="shared" si="4"/>
        <v>6.1571402671852914E-4</v>
      </c>
      <c r="L43" s="86">
        <f t="shared" si="5"/>
        <v>9.0604284800000005E-5</v>
      </c>
      <c r="M43" s="86">
        <f t="shared" si="6"/>
        <v>9.1224190198617265E-5</v>
      </c>
    </row>
    <row r="44" spans="1:13">
      <c r="A44" s="13" t="s">
        <v>222</v>
      </c>
      <c r="B44" s="13" t="s">
        <v>74</v>
      </c>
      <c r="C44" s="122">
        <v>18.010000000000002</v>
      </c>
      <c r="D44" s="122">
        <v>32.26</v>
      </c>
      <c r="E44" s="122">
        <f t="shared" si="0"/>
        <v>581.00260000000003</v>
      </c>
      <c r="F44" s="85">
        <v>32.26</v>
      </c>
      <c r="G44" s="85">
        <f t="shared" si="1"/>
        <v>32.612040760771542</v>
      </c>
      <c r="H44" s="85">
        <f t="shared" si="2"/>
        <v>0.58100260000000004</v>
      </c>
      <c r="I44" s="85">
        <f t="shared" si="3"/>
        <v>0.58734285410149556</v>
      </c>
      <c r="J44" s="86">
        <v>32.26</v>
      </c>
      <c r="K44" s="86">
        <f t="shared" si="4"/>
        <v>32.480719673507018</v>
      </c>
      <c r="L44" s="86">
        <f t="shared" si="5"/>
        <v>0.58100260000000004</v>
      </c>
      <c r="M44" s="86">
        <f t="shared" si="6"/>
        <v>0.58497776131986146</v>
      </c>
    </row>
    <row r="45" spans="1:13">
      <c r="A45" s="13" t="s">
        <v>223</v>
      </c>
      <c r="B45" s="13" t="s">
        <v>77</v>
      </c>
      <c r="C45" s="32">
        <v>507.18</v>
      </c>
      <c r="D45" s="122">
        <v>32.26</v>
      </c>
      <c r="E45" s="122">
        <f t="shared" si="0"/>
        <v>16361.6268</v>
      </c>
      <c r="F45" s="85">
        <v>32.26</v>
      </c>
      <c r="G45" s="85">
        <f t="shared" si="1"/>
        <v>32.612040760771535</v>
      </c>
      <c r="H45" s="85">
        <f t="shared" si="2"/>
        <v>16.3616268</v>
      </c>
      <c r="I45" s="85">
        <f t="shared" si="3"/>
        <v>16.540174833048109</v>
      </c>
      <c r="J45" s="86">
        <v>32.26</v>
      </c>
      <c r="K45" s="86">
        <f t="shared" si="4"/>
        <v>32.480719673507011</v>
      </c>
      <c r="L45" s="86">
        <f t="shared" si="5"/>
        <v>16.3616268</v>
      </c>
      <c r="M45" s="86">
        <f t="shared" si="6"/>
        <v>16.473571404009288</v>
      </c>
    </row>
    <row r="46" spans="1:13">
      <c r="A46" s="82" t="s">
        <v>35</v>
      </c>
      <c r="B46" s="82" t="s">
        <v>110</v>
      </c>
      <c r="C46" s="49">
        <v>70000</v>
      </c>
      <c r="D46" s="49">
        <v>3.3999999999999998E-3</v>
      </c>
      <c r="E46" s="49">
        <f t="shared" si="0"/>
        <v>238</v>
      </c>
      <c r="F46" s="85">
        <v>1.4400000000000001E-3</v>
      </c>
      <c r="G46" s="85">
        <f t="shared" si="1"/>
        <v>1.4557141567114393E-3</v>
      </c>
      <c r="H46" s="85">
        <f t="shared" si="2"/>
        <v>0.10080000000000001</v>
      </c>
      <c r="I46" s="85">
        <f t="shared" si="3"/>
        <v>0.10189999096980075</v>
      </c>
      <c r="J46" s="86">
        <v>4.3E-3</v>
      </c>
      <c r="K46" s="86">
        <f t="shared" si="4"/>
        <v>4.3294201672684496E-3</v>
      </c>
      <c r="L46" s="86">
        <f>J46*C46/1000</f>
        <v>0.30099999999999999</v>
      </c>
      <c r="M46" s="86">
        <f t="shared" si="6"/>
        <v>0.30305941170879147</v>
      </c>
    </row>
    <row r="47" spans="1:13">
      <c r="A47" s="84" t="s">
        <v>1</v>
      </c>
      <c r="B47" s="82" t="s">
        <v>68</v>
      </c>
      <c r="C47" s="43">
        <v>162.30000000000001</v>
      </c>
      <c r="D47" s="48"/>
      <c r="F47" s="85">
        <v>9.5E-4</v>
      </c>
      <c r="G47" s="85">
        <f t="shared" si="1"/>
        <v>9.6036697838601873E-4</v>
      </c>
      <c r="H47" s="85">
        <f t="shared" si="2"/>
        <v>1.5418500000000002E-4</v>
      </c>
      <c r="I47" s="85">
        <f t="shared" si="3"/>
        <v>1.5586756059205085E-4</v>
      </c>
      <c r="J47" s="86">
        <v>6.9999999999999994E-5</v>
      </c>
      <c r="K47" s="86">
        <f t="shared" si="4"/>
        <v>7.0478932955532882E-5</v>
      </c>
      <c r="L47" s="86">
        <f t="shared" si="5"/>
        <v>1.1361E-5</v>
      </c>
      <c r="M47" s="86">
        <f t="shared" si="6"/>
        <v>1.1438730818682988E-5</v>
      </c>
    </row>
    <row r="48" spans="1:13">
      <c r="A48" s="84" t="s">
        <v>2</v>
      </c>
      <c r="B48" s="82" t="s">
        <v>69</v>
      </c>
      <c r="C48" s="43">
        <v>162.30000000000001</v>
      </c>
      <c r="D48" s="48"/>
      <c r="F48" s="85">
        <v>0.25985000000000003</v>
      </c>
      <c r="G48" s="85">
        <f t="shared" si="1"/>
        <v>0.2626856414037968</v>
      </c>
      <c r="H48" s="85">
        <f t="shared" si="2"/>
        <v>4.2173655000000004E-2</v>
      </c>
      <c r="I48" s="85">
        <f t="shared" si="3"/>
        <v>4.2633879599836222E-2</v>
      </c>
      <c r="J48" s="86">
        <v>3.347E-2</v>
      </c>
      <c r="K48" s="86">
        <f t="shared" si="4"/>
        <v>3.369899837173837E-2</v>
      </c>
      <c r="L48" s="86">
        <f t="shared" si="5"/>
        <v>5.4321810000000003E-3</v>
      </c>
      <c r="M48" s="86">
        <f t="shared" si="6"/>
        <v>5.4693474357331382E-3</v>
      </c>
    </row>
    <row r="49" spans="1:13">
      <c r="A49" s="84" t="s">
        <v>3</v>
      </c>
      <c r="B49" s="82" t="s">
        <v>70</v>
      </c>
      <c r="C49" s="43">
        <v>203.35</v>
      </c>
      <c r="D49" s="48"/>
      <c r="F49" s="85">
        <v>0.13819999999999999</v>
      </c>
      <c r="G49" s="85">
        <f t="shared" si="1"/>
        <v>0.13970812253994502</v>
      </c>
      <c r="H49" s="85">
        <f t="shared" si="2"/>
        <v>2.8102969999999994E-2</v>
      </c>
      <c r="I49" s="85">
        <f t="shared" si="3"/>
        <v>2.8409646718497817E-2</v>
      </c>
      <c r="J49" s="86">
        <v>3.8260000000000002E-2</v>
      </c>
      <c r="K49" s="86">
        <f t="shared" si="4"/>
        <v>3.8521771069695551E-2</v>
      </c>
      <c r="L49" s="86">
        <f t="shared" si="5"/>
        <v>7.7801709999999998E-3</v>
      </c>
      <c r="M49" s="86">
        <f t="shared" si="6"/>
        <v>7.83340214702259E-3</v>
      </c>
    </row>
    <row r="50" spans="1:13">
      <c r="A50" s="84" t="s">
        <v>4</v>
      </c>
      <c r="B50" s="82" t="s">
        <v>71</v>
      </c>
      <c r="C50" s="43">
        <v>162.13999999999999</v>
      </c>
      <c r="D50" s="48"/>
      <c r="F50" s="85">
        <v>0.45429999999999998</v>
      </c>
      <c r="G50" s="85">
        <f t="shared" si="1"/>
        <v>0.45925759819028239</v>
      </c>
      <c r="H50" s="85">
        <f t="shared" si="2"/>
        <v>7.366020199999998E-2</v>
      </c>
      <c r="I50" s="85">
        <f t="shared" si="3"/>
        <v>7.4464026970572375E-2</v>
      </c>
      <c r="J50" s="86">
        <v>0.10514999999999999</v>
      </c>
      <c r="K50" s="86">
        <f t="shared" si="4"/>
        <v>0.10586942571820405</v>
      </c>
      <c r="L50" s="86">
        <f t="shared" si="5"/>
        <v>1.7049020999999998E-2</v>
      </c>
      <c r="M50" s="86">
        <f t="shared" si="6"/>
        <v>1.7165668685949605E-2</v>
      </c>
    </row>
    <row r="51" spans="1:13">
      <c r="A51" s="84" t="s">
        <v>6</v>
      </c>
      <c r="B51" s="82" t="s">
        <v>72</v>
      </c>
      <c r="C51" s="43">
        <v>160.28</v>
      </c>
      <c r="D51" s="48"/>
      <c r="F51" s="85">
        <v>5.5719999999999999E-2</v>
      </c>
      <c r="G51" s="85">
        <f t="shared" si="1"/>
        <v>5.6328050563862066E-2</v>
      </c>
      <c r="H51" s="85">
        <f t="shared" si="2"/>
        <v>8.9308015999999997E-3</v>
      </c>
      <c r="I51" s="85">
        <f t="shared" si="3"/>
        <v>9.0282599443758122E-3</v>
      </c>
      <c r="J51" s="86">
        <v>1.528E-2</v>
      </c>
      <c r="K51" s="86">
        <f t="shared" si="4"/>
        <v>1.5384544222293465E-2</v>
      </c>
      <c r="L51" s="86">
        <f t="shared" si="5"/>
        <v>2.4490784000000001E-3</v>
      </c>
      <c r="M51" s="86">
        <f t="shared" si="6"/>
        <v>2.4658347479491966E-3</v>
      </c>
    </row>
    <row r="52" spans="1:13">
      <c r="A52" s="84" t="s">
        <v>7</v>
      </c>
      <c r="B52" s="82" t="s">
        <v>73</v>
      </c>
      <c r="C52" s="43">
        <v>132.11000000000001</v>
      </c>
      <c r="F52" s="85">
        <v>8.6690000000000003E-2</v>
      </c>
      <c r="G52" s="85">
        <f t="shared" si="1"/>
        <v>8.7636014059246273E-2</v>
      </c>
      <c r="H52" s="85">
        <f t="shared" si="2"/>
        <v>1.1452615900000001E-2</v>
      </c>
      <c r="I52" s="85">
        <f t="shared" si="3"/>
        <v>1.1577593817367027E-2</v>
      </c>
      <c r="J52" s="86">
        <v>5.1900000000000002E-3</v>
      </c>
      <c r="K52" s="86">
        <f t="shared" si="4"/>
        <v>5.2255094577030826E-3</v>
      </c>
      <c r="L52" s="86">
        <f t="shared" si="5"/>
        <v>6.8565090000000009E-4</v>
      </c>
      <c r="M52" s="86">
        <f t="shared" si="6"/>
        <v>6.9034205445715432E-4</v>
      </c>
    </row>
    <row r="53" spans="1:13">
      <c r="F53" s="54"/>
      <c r="G53" s="54"/>
      <c r="H53" s="54"/>
      <c r="I53" s="54"/>
      <c r="J53" s="54"/>
      <c r="K53" s="54"/>
      <c r="L53" s="54"/>
      <c r="M53" s="54"/>
    </row>
    <row r="54" spans="1:13">
      <c r="C54" s="180" t="s">
        <v>45</v>
      </c>
      <c r="D54" s="180"/>
      <c r="E54" s="180"/>
      <c r="F54" s="55"/>
      <c r="G54" s="54"/>
      <c r="H54" s="55">
        <f>SUM(H5:H52)</f>
        <v>17.917813619330197</v>
      </c>
      <c r="I54" s="55">
        <f>SUM(I5:I52)</f>
        <v>18.113343710400002</v>
      </c>
      <c r="J54" s="55"/>
      <c r="K54" s="54"/>
      <c r="L54" s="87">
        <f>SUM(L5:L52)</f>
        <v>17.920245806400917</v>
      </c>
      <c r="M54" s="87">
        <f>SUM(M5:M52)</f>
        <v>18.042854324799997</v>
      </c>
    </row>
    <row r="58" spans="1:13">
      <c r="A58" s="170" t="s">
        <v>225</v>
      </c>
      <c r="B58" s="170"/>
      <c r="C58" s="170"/>
      <c r="D58" s="170"/>
      <c r="E58" s="170"/>
    </row>
    <row r="59" spans="1:13">
      <c r="A59" t="s">
        <v>226</v>
      </c>
      <c r="G59" s="8"/>
      <c r="H59" s="8"/>
      <c r="I59" s="8"/>
    </row>
    <row r="60" spans="1:13">
      <c r="A60" t="s">
        <v>227</v>
      </c>
      <c r="G60" s="8"/>
      <c r="H60" s="8"/>
      <c r="I60" s="8"/>
    </row>
    <row r="61" spans="1:13">
      <c r="A61" t="s">
        <v>228</v>
      </c>
      <c r="G61" s="8"/>
      <c r="H61" s="8"/>
      <c r="I61" s="8"/>
    </row>
    <row r="62" spans="1:13">
      <c r="A62" t="s">
        <v>229</v>
      </c>
      <c r="G62" s="8"/>
      <c r="H62" s="8"/>
      <c r="I62" s="8"/>
    </row>
    <row r="63" spans="1:13">
      <c r="G63" s="8"/>
      <c r="H63" s="8"/>
      <c r="I63" s="8"/>
    </row>
    <row r="64" spans="1:13">
      <c r="G64" s="8"/>
      <c r="H64" s="8"/>
      <c r="I64" s="8"/>
    </row>
    <row r="65" spans="7:9">
      <c r="G65" s="8"/>
      <c r="H65" s="8"/>
      <c r="I65" s="8"/>
    </row>
    <row r="66" spans="7:9">
      <c r="G66" s="8"/>
      <c r="H66" s="8"/>
      <c r="I66" s="8"/>
    </row>
    <row r="67" spans="7:9">
      <c r="G67" s="8"/>
      <c r="H67" s="8"/>
      <c r="I67" s="8"/>
    </row>
    <row r="68" spans="7:9">
      <c r="G68" s="8"/>
      <c r="H68" s="8"/>
      <c r="I68" s="8"/>
    </row>
    <row r="69" spans="7:9">
      <c r="G69" s="8"/>
      <c r="H69" s="8"/>
      <c r="I69" s="8"/>
    </row>
    <row r="70" spans="7:9">
      <c r="G70" s="8"/>
      <c r="H70" s="8"/>
      <c r="I70" s="8"/>
    </row>
    <row r="71" spans="7:9">
      <c r="G71" s="8"/>
      <c r="H71" s="8"/>
      <c r="I71" s="8"/>
    </row>
    <row r="72" spans="7:9">
      <c r="G72" s="8"/>
      <c r="H72" s="8"/>
      <c r="I72" s="8"/>
    </row>
    <row r="73" spans="7:9">
      <c r="G73" s="8"/>
      <c r="H73" s="8"/>
      <c r="I73" s="8"/>
    </row>
    <row r="74" spans="7:9">
      <c r="G74" s="8"/>
      <c r="H74" s="8"/>
      <c r="I74" s="8"/>
    </row>
    <row r="75" spans="7:9">
      <c r="G75" s="8"/>
      <c r="H75" s="8"/>
      <c r="I75" s="8"/>
    </row>
    <row r="76" spans="7:9">
      <c r="G76" s="8"/>
      <c r="H76" s="8"/>
      <c r="I76" s="8"/>
    </row>
    <row r="77" spans="7:9">
      <c r="G77" s="8"/>
      <c r="H77" s="8"/>
      <c r="I77" s="8"/>
    </row>
    <row r="78" spans="7:9">
      <c r="G78" s="8"/>
      <c r="H78" s="8"/>
      <c r="I78" s="8"/>
    </row>
    <row r="79" spans="7:9">
      <c r="G79" s="8"/>
      <c r="H79" s="8"/>
      <c r="I79" s="8"/>
    </row>
    <row r="80" spans="7:9">
      <c r="G80" s="8"/>
      <c r="H80" s="8"/>
      <c r="I80" s="8"/>
    </row>
    <row r="81" spans="7:9">
      <c r="G81" s="8"/>
      <c r="H81" s="8"/>
      <c r="I81" s="8"/>
    </row>
    <row r="82" spans="7:9">
      <c r="G82" s="8"/>
      <c r="H82" s="8"/>
      <c r="I82" s="8"/>
    </row>
    <row r="83" spans="7:9">
      <c r="G83" s="8"/>
      <c r="H83" s="8"/>
      <c r="I83" s="8"/>
    </row>
    <row r="84" spans="7:9">
      <c r="G84" s="8"/>
      <c r="H84" s="8"/>
      <c r="I84" s="8"/>
    </row>
    <row r="85" spans="7:9">
      <c r="G85" s="8"/>
      <c r="H85" s="8"/>
      <c r="I85" s="8"/>
    </row>
    <row r="86" spans="7:9">
      <c r="G86" s="8"/>
      <c r="H86" s="8"/>
      <c r="I86" s="8"/>
    </row>
    <row r="87" spans="7:9">
      <c r="G87" s="8"/>
      <c r="H87" s="8"/>
      <c r="I87" s="8"/>
    </row>
    <row r="88" spans="7:9">
      <c r="G88" s="8"/>
      <c r="H88" s="8"/>
      <c r="I88" s="8"/>
    </row>
    <row r="89" spans="7:9">
      <c r="G89" s="8"/>
      <c r="H89" s="8"/>
      <c r="I89" s="8"/>
    </row>
    <row r="90" spans="7:9">
      <c r="G90" s="8"/>
      <c r="H90" s="8"/>
      <c r="I90" s="8"/>
    </row>
    <row r="91" spans="7:9">
      <c r="G91" s="8"/>
      <c r="H91" s="8"/>
      <c r="I91" s="8"/>
    </row>
    <row r="92" spans="7:9">
      <c r="G92" s="8"/>
      <c r="H92" s="8"/>
      <c r="I92" s="8"/>
    </row>
    <row r="93" spans="7:9">
      <c r="G93" s="8"/>
      <c r="H93" s="8"/>
      <c r="I93" s="8"/>
    </row>
    <row r="94" spans="7:9">
      <c r="G94" s="8"/>
      <c r="H94" s="8"/>
      <c r="I94" s="8"/>
    </row>
    <row r="95" spans="7:9">
      <c r="G95" s="8"/>
      <c r="H95" s="8"/>
      <c r="I95" s="8"/>
    </row>
    <row r="96" spans="7:9">
      <c r="G96" s="8"/>
      <c r="H96" s="8"/>
      <c r="I96" s="8"/>
    </row>
    <row r="97" spans="7:9">
      <c r="G97" s="8"/>
      <c r="H97" s="8"/>
      <c r="I97" s="8"/>
    </row>
    <row r="98" spans="7:9">
      <c r="G98" s="8"/>
      <c r="H98" s="8"/>
      <c r="I98" s="8"/>
    </row>
    <row r="99" spans="7:9">
      <c r="G99" s="8"/>
      <c r="H99" s="8"/>
      <c r="I99" s="8"/>
    </row>
    <row r="100" spans="7:9">
      <c r="G100" s="8"/>
      <c r="H100" s="8"/>
      <c r="I100" s="8"/>
    </row>
    <row r="101" spans="7:9">
      <c r="G101" s="8"/>
      <c r="H101" s="8"/>
      <c r="I101" s="8"/>
    </row>
    <row r="102" spans="7:9">
      <c r="G102" s="8"/>
      <c r="H102" s="8"/>
      <c r="I102" s="8"/>
    </row>
    <row r="103" spans="7:9">
      <c r="G103" s="8"/>
      <c r="H103" s="8"/>
      <c r="I103" s="8"/>
    </row>
    <row r="104" spans="7:9">
      <c r="G104" s="8"/>
      <c r="H104" s="8"/>
      <c r="I104" s="8"/>
    </row>
    <row r="105" spans="7:9">
      <c r="G105" s="8"/>
      <c r="H105" s="8"/>
      <c r="I105" s="8"/>
    </row>
    <row r="106" spans="7:9">
      <c r="G106" s="8"/>
      <c r="H106" s="8"/>
      <c r="I106" s="8"/>
    </row>
    <row r="107" spans="7:9">
      <c r="G107" s="8"/>
      <c r="H107" s="8"/>
      <c r="I107" s="8"/>
    </row>
    <row r="108" spans="7:9">
      <c r="G108" s="8"/>
      <c r="H108" s="8"/>
      <c r="I108" s="8"/>
    </row>
    <row r="109" spans="7:9">
      <c r="G109" s="8"/>
      <c r="H109" s="8"/>
      <c r="I109" s="8"/>
    </row>
    <row r="110" spans="7:9">
      <c r="G110" s="8"/>
      <c r="H110" s="8"/>
      <c r="I110" s="8"/>
    </row>
    <row r="111" spans="7:9">
      <c r="G111" s="8"/>
      <c r="H111" s="8"/>
      <c r="I111" s="8"/>
    </row>
    <row r="112" spans="7:9">
      <c r="G112" s="8"/>
      <c r="H112" s="8"/>
      <c r="I112" s="8"/>
    </row>
  </sheetData>
  <mergeCells count="10">
    <mergeCell ref="Q16:T16"/>
    <mergeCell ref="C54:E54"/>
    <mergeCell ref="A58:E58"/>
    <mergeCell ref="C1:E1"/>
    <mergeCell ref="F1:M1"/>
    <mergeCell ref="Q1:U1"/>
    <mergeCell ref="D2:E2"/>
    <mergeCell ref="F2:I2"/>
    <mergeCell ref="J2:M2"/>
    <mergeCell ref="Q2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Q314"/>
  <sheetViews>
    <sheetView topLeftCell="AK1" workbookViewId="0">
      <selection activeCell="AM23" sqref="AM23"/>
    </sheetView>
  </sheetViews>
  <sheetFormatPr defaultRowHeight="15"/>
  <cols>
    <col min="1" max="1" width="12.85546875" customWidth="1"/>
    <col min="2" max="2" width="13.28515625" customWidth="1"/>
    <col min="3" max="3" width="10.85546875" customWidth="1"/>
    <col min="4" max="4" width="25.28515625" customWidth="1"/>
    <col min="5" max="5" width="21.5703125" customWidth="1"/>
    <col min="6" max="6" width="17.85546875" customWidth="1"/>
    <col min="7" max="7" width="20.7109375" customWidth="1"/>
    <col min="8" max="8" width="18.85546875" customWidth="1"/>
    <col min="9" max="9" width="17.42578125" customWidth="1"/>
    <col min="10" max="10" width="20.42578125" customWidth="1"/>
    <col min="13" max="13" width="10.85546875" customWidth="1"/>
    <col min="14" max="14" width="13.28515625" customWidth="1"/>
    <col min="15" max="15" width="9.85546875" customWidth="1"/>
    <col min="16" max="16" width="12.5703125" customWidth="1"/>
    <col min="24" max="24" width="9.7109375" customWidth="1"/>
    <col min="25" max="26" width="15" customWidth="1"/>
    <col min="27" max="27" width="7" customWidth="1"/>
    <col min="28" max="28" width="12" customWidth="1"/>
    <col min="29" max="29" width="14.5703125" customWidth="1"/>
    <col min="30" max="30" width="6.28515625" customWidth="1"/>
    <col min="31" max="31" width="16.42578125" customWidth="1"/>
    <col min="32" max="32" width="17.7109375" customWidth="1"/>
    <col min="33" max="33" width="16" customWidth="1"/>
    <col min="34" max="34" width="20.28515625" customWidth="1"/>
    <col min="35" max="35" width="16.5703125" customWidth="1"/>
    <col min="37" max="37" width="19" customWidth="1"/>
    <col min="39" max="39" width="11" customWidth="1"/>
  </cols>
  <sheetData>
    <row r="2" spans="1:43" ht="18.75">
      <c r="A2" s="54"/>
      <c r="H2" t="s">
        <v>131</v>
      </c>
      <c r="I2" s="186" t="s">
        <v>586</v>
      </c>
      <c r="J2" s="186"/>
      <c r="K2" s="186"/>
      <c r="L2" s="186"/>
      <c r="AH2" s="185" t="s">
        <v>784</v>
      </c>
      <c r="AI2" s="185"/>
    </row>
    <row r="3" spans="1:43" ht="15" customHeight="1">
      <c r="A3" s="194" t="s">
        <v>116</v>
      </c>
      <c r="B3" s="194" t="s">
        <v>13</v>
      </c>
      <c r="C3" s="194" t="s">
        <v>117</v>
      </c>
      <c r="D3" s="194" t="s">
        <v>118</v>
      </c>
      <c r="E3" s="194" t="s">
        <v>129</v>
      </c>
      <c r="F3" s="6"/>
      <c r="G3" s="191" t="s">
        <v>128</v>
      </c>
      <c r="H3" s="189" t="s">
        <v>135</v>
      </c>
      <c r="I3" s="190" t="s">
        <v>136</v>
      </c>
      <c r="J3" s="190" t="s">
        <v>133</v>
      </c>
      <c r="W3" s="124" t="s">
        <v>777</v>
      </c>
      <c r="X3" s="129" t="s">
        <v>588</v>
      </c>
      <c r="Y3" s="129" t="s">
        <v>589</v>
      </c>
      <c r="Z3" s="129" t="s">
        <v>601</v>
      </c>
      <c r="AA3" s="130" t="s">
        <v>590</v>
      </c>
      <c r="AB3" s="130" t="s">
        <v>118</v>
      </c>
      <c r="AC3" s="130" t="s">
        <v>655</v>
      </c>
      <c r="AD3" s="130" t="s">
        <v>754</v>
      </c>
      <c r="AE3" s="131" t="s">
        <v>755</v>
      </c>
      <c r="AF3" s="132" t="s">
        <v>758</v>
      </c>
      <c r="AG3" s="135" t="s">
        <v>759</v>
      </c>
      <c r="AH3" s="133" t="s">
        <v>18</v>
      </c>
      <c r="AI3" s="134" t="s">
        <v>19</v>
      </c>
      <c r="AJ3" s="125" t="s">
        <v>17</v>
      </c>
      <c r="AK3" s="125"/>
      <c r="AL3" s="125"/>
      <c r="AM3" s="125"/>
      <c r="AN3" s="125"/>
      <c r="AO3" s="8"/>
      <c r="AP3" s="8"/>
      <c r="AQ3" s="8"/>
    </row>
    <row r="4" spans="1:43">
      <c r="A4" s="194"/>
      <c r="B4" s="194"/>
      <c r="C4" s="194"/>
      <c r="D4" s="194"/>
      <c r="E4" s="194"/>
      <c r="F4" s="6"/>
      <c r="G4" s="191"/>
      <c r="H4" s="189"/>
      <c r="I4" s="190"/>
      <c r="J4" s="190"/>
      <c r="W4" s="122">
        <v>1</v>
      </c>
      <c r="X4" s="99" t="s">
        <v>591</v>
      </c>
      <c r="Y4" s="99" t="s">
        <v>592</v>
      </c>
      <c r="Z4" s="100" t="s">
        <v>602</v>
      </c>
      <c r="AA4" s="136" t="s">
        <v>120</v>
      </c>
      <c r="AB4" s="157" t="s">
        <v>395</v>
      </c>
      <c r="AC4" s="136" t="s">
        <v>656</v>
      </c>
      <c r="AD4" s="137" t="s">
        <v>17</v>
      </c>
      <c r="AE4" s="140"/>
      <c r="AF4" s="158" t="s">
        <v>120</v>
      </c>
      <c r="AG4" s="149"/>
      <c r="AH4" s="154" t="s">
        <v>121</v>
      </c>
      <c r="AI4" s="88"/>
    </row>
    <row r="5" spans="1:43">
      <c r="A5" s="194"/>
      <c r="B5" s="194"/>
      <c r="C5" s="194"/>
      <c r="D5" s="194"/>
      <c r="E5" s="194"/>
      <c r="F5" s="6"/>
      <c r="G5" s="191"/>
      <c r="H5" s="189"/>
      <c r="I5" s="190"/>
      <c r="J5" s="190"/>
      <c r="W5" s="122">
        <v>2</v>
      </c>
      <c r="X5" s="99" t="s">
        <v>593</v>
      </c>
      <c r="Y5" s="99" t="s">
        <v>594</v>
      </c>
      <c r="Z5" s="161" t="s">
        <v>603</v>
      </c>
      <c r="AA5" s="136" t="s">
        <v>120</v>
      </c>
      <c r="AB5" s="157" t="s">
        <v>130</v>
      </c>
      <c r="AC5" s="136" t="s">
        <v>657</v>
      </c>
      <c r="AD5" s="127" t="s">
        <v>17</v>
      </c>
      <c r="AE5" s="14"/>
      <c r="AF5" s="66" t="s">
        <v>120</v>
      </c>
      <c r="AG5" s="147"/>
      <c r="AH5" s="7" t="s">
        <v>120</v>
      </c>
      <c r="AI5" s="88"/>
    </row>
    <row r="6" spans="1:43">
      <c r="A6">
        <v>1</v>
      </c>
      <c r="B6" t="s">
        <v>284</v>
      </c>
      <c r="D6" t="s">
        <v>119</v>
      </c>
      <c r="E6" s="66" t="s">
        <v>120</v>
      </c>
      <c r="F6" s="66"/>
      <c r="G6" s="66" t="s">
        <v>120</v>
      </c>
      <c r="H6" s="66" t="s">
        <v>120</v>
      </c>
      <c r="I6" s="66" t="s">
        <v>120</v>
      </c>
      <c r="W6" s="122">
        <v>3</v>
      </c>
      <c r="X6" s="161" t="s">
        <v>605</v>
      </c>
      <c r="Y6" s="99" t="s">
        <v>595</v>
      </c>
      <c r="Z6" s="161" t="s">
        <v>604</v>
      </c>
      <c r="AA6" s="136" t="s">
        <v>120</v>
      </c>
      <c r="AB6" s="157" t="s">
        <v>130</v>
      </c>
      <c r="AC6" s="136" t="s">
        <v>658</v>
      </c>
      <c r="AD6" s="137" t="s">
        <v>17</v>
      </c>
      <c r="AE6" s="139"/>
      <c r="AF6" s="143" t="s">
        <v>121</v>
      </c>
      <c r="AG6" s="148"/>
      <c r="AH6" s="152" t="s">
        <v>121</v>
      </c>
      <c r="AI6" s="88"/>
    </row>
    <row r="7" spans="1:43">
      <c r="A7">
        <v>2</v>
      </c>
      <c r="B7" t="s">
        <v>331</v>
      </c>
      <c r="D7" t="s">
        <v>119</v>
      </c>
      <c r="E7" s="67" t="s">
        <v>121</v>
      </c>
      <c r="F7" s="67"/>
      <c r="G7" s="67" t="s">
        <v>121</v>
      </c>
      <c r="H7" s="67" t="s">
        <v>121</v>
      </c>
      <c r="I7" s="67" t="s">
        <v>121</v>
      </c>
      <c r="W7" s="122">
        <v>4</v>
      </c>
      <c r="X7" s="99" t="s">
        <v>596</v>
      </c>
      <c r="Y7" s="99" t="s">
        <v>597</v>
      </c>
      <c r="Z7" s="161" t="s">
        <v>606</v>
      </c>
      <c r="AA7" s="136" t="s">
        <v>121</v>
      </c>
      <c r="AB7" s="157" t="s">
        <v>130</v>
      </c>
      <c r="AC7" s="136" t="s">
        <v>659</v>
      </c>
      <c r="AD7" s="137" t="s">
        <v>17</v>
      </c>
      <c r="AE7" s="139" t="s">
        <v>17</v>
      </c>
      <c r="AF7" s="66" t="s">
        <v>121</v>
      </c>
      <c r="AG7" s="148"/>
      <c r="AH7" s="152" t="s">
        <v>120</v>
      </c>
      <c r="AI7" s="88"/>
    </row>
    <row r="8" spans="1:43">
      <c r="A8">
        <v>3</v>
      </c>
      <c r="B8" t="s">
        <v>285</v>
      </c>
      <c r="D8" t="s">
        <v>119</v>
      </c>
      <c r="E8" s="67" t="s">
        <v>121</v>
      </c>
      <c r="F8" s="67"/>
      <c r="G8" s="67" t="s">
        <v>121</v>
      </c>
      <c r="H8" s="67" t="s">
        <v>121</v>
      </c>
      <c r="I8" s="67" t="s">
        <v>121</v>
      </c>
      <c r="W8" s="122">
        <v>5</v>
      </c>
      <c r="X8" s="99" t="s">
        <v>598</v>
      </c>
      <c r="Y8" s="100" t="s">
        <v>599</v>
      </c>
      <c r="Z8" s="161" t="s">
        <v>600</v>
      </c>
      <c r="AA8" s="136" t="s">
        <v>121</v>
      </c>
      <c r="AB8" s="157" t="s">
        <v>130</v>
      </c>
      <c r="AC8" s="136" t="s">
        <v>660</v>
      </c>
      <c r="AD8" s="137" t="s">
        <v>17</v>
      </c>
      <c r="AE8" s="139" t="s">
        <v>17</v>
      </c>
      <c r="AF8" s="143" t="s">
        <v>120</v>
      </c>
      <c r="AG8" s="148"/>
      <c r="AH8" s="152" t="s">
        <v>120</v>
      </c>
      <c r="AI8" s="88"/>
    </row>
    <row r="9" spans="1:43" ht="18.75">
      <c r="A9">
        <v>4</v>
      </c>
      <c r="B9" t="s">
        <v>289</v>
      </c>
      <c r="D9" t="s">
        <v>119</v>
      </c>
      <c r="E9" s="67" t="s">
        <v>121</v>
      </c>
      <c r="F9" s="67"/>
      <c r="G9" s="67" t="s">
        <v>121</v>
      </c>
      <c r="H9" s="67" t="s">
        <v>121</v>
      </c>
      <c r="I9" s="67" t="s">
        <v>121</v>
      </c>
      <c r="M9" s="196" t="s">
        <v>585</v>
      </c>
      <c r="N9" s="196"/>
      <c r="O9" s="196"/>
      <c r="P9" s="196"/>
      <c r="Q9" s="196"/>
      <c r="R9" s="196"/>
      <c r="W9" s="122">
        <v>6</v>
      </c>
      <c r="X9" s="100" t="s">
        <v>609</v>
      </c>
      <c r="Y9" s="100" t="s">
        <v>608</v>
      </c>
      <c r="Z9" s="100" t="s">
        <v>607</v>
      </c>
      <c r="AA9" s="157" t="s">
        <v>121</v>
      </c>
      <c r="AB9" s="157" t="s">
        <v>130</v>
      </c>
      <c r="AC9" s="136" t="s">
        <v>757</v>
      </c>
      <c r="AD9" s="137" t="s">
        <v>17</v>
      </c>
      <c r="AE9" s="140" t="s">
        <v>17</v>
      </c>
      <c r="AF9" s="158" t="s">
        <v>121</v>
      </c>
      <c r="AG9" s="149"/>
      <c r="AH9" s="152" t="s">
        <v>120</v>
      </c>
      <c r="AI9" s="88"/>
      <c r="AK9" s="160" t="s">
        <v>778</v>
      </c>
      <c r="AL9" t="s">
        <v>780</v>
      </c>
      <c r="AM9" t="s">
        <v>781</v>
      </c>
      <c r="AN9" t="s">
        <v>158</v>
      </c>
      <c r="AO9" t="s">
        <v>784</v>
      </c>
    </row>
    <row r="10" spans="1:43">
      <c r="A10" s="16">
        <v>5</v>
      </c>
      <c r="B10" s="16" t="s">
        <v>290</v>
      </c>
      <c r="C10" s="16"/>
      <c r="D10" s="16" t="s">
        <v>119</v>
      </c>
      <c r="E10" s="67" t="s">
        <v>121</v>
      </c>
      <c r="F10" s="67"/>
      <c r="G10" s="66" t="s">
        <v>120</v>
      </c>
      <c r="H10" s="66" t="s">
        <v>120</v>
      </c>
      <c r="I10" s="67" t="s">
        <v>121</v>
      </c>
      <c r="O10" s="170" t="s">
        <v>147</v>
      </c>
      <c r="P10" s="170"/>
      <c r="W10" s="122">
        <v>7</v>
      </c>
      <c r="X10" s="100" t="s">
        <v>613</v>
      </c>
      <c r="Y10" s="100" t="s">
        <v>614</v>
      </c>
      <c r="Z10" s="100" t="s">
        <v>610</v>
      </c>
      <c r="AA10" s="157" t="s">
        <v>120</v>
      </c>
      <c r="AB10" s="157" t="s">
        <v>130</v>
      </c>
      <c r="AC10" s="136" t="s">
        <v>661</v>
      </c>
      <c r="AD10" s="157" t="s">
        <v>17</v>
      </c>
      <c r="AE10" s="104" t="s">
        <v>17</v>
      </c>
      <c r="AF10" s="158" t="s">
        <v>120</v>
      </c>
      <c r="AG10" s="159"/>
      <c r="AH10" s="67" t="s">
        <v>120</v>
      </c>
      <c r="AI10" s="88"/>
      <c r="AK10" t="s">
        <v>783</v>
      </c>
      <c r="AL10">
        <v>43</v>
      </c>
      <c r="AM10">
        <v>6</v>
      </c>
      <c r="AN10">
        <v>36</v>
      </c>
      <c r="AO10">
        <v>67</v>
      </c>
    </row>
    <row r="11" spans="1:43">
      <c r="A11">
        <v>6</v>
      </c>
      <c r="B11" t="s">
        <v>288</v>
      </c>
      <c r="D11" t="s">
        <v>119</v>
      </c>
      <c r="E11" s="67" t="s">
        <v>121</v>
      </c>
      <c r="F11" s="67"/>
      <c r="G11" s="66" t="s">
        <v>120</v>
      </c>
      <c r="H11" s="67" t="s">
        <v>121</v>
      </c>
      <c r="I11" s="67" t="s">
        <v>121</v>
      </c>
      <c r="N11" s="8"/>
      <c r="O11" s="8" t="s">
        <v>148</v>
      </c>
      <c r="P11" s="8" t="s">
        <v>149</v>
      </c>
      <c r="Q11" s="8"/>
      <c r="W11" s="122">
        <v>8</v>
      </c>
      <c r="X11" s="100" t="s">
        <v>612</v>
      </c>
      <c r="Y11" s="100" t="s">
        <v>615</v>
      </c>
      <c r="Z11" s="100" t="s">
        <v>611</v>
      </c>
      <c r="AA11" s="157" t="s">
        <v>120</v>
      </c>
      <c r="AB11" s="157" t="s">
        <v>395</v>
      </c>
      <c r="AC11" s="136" t="s">
        <v>662</v>
      </c>
      <c r="AD11" s="137" t="s">
        <v>17</v>
      </c>
      <c r="AE11" s="140" t="s">
        <v>17</v>
      </c>
      <c r="AF11" s="144" t="s">
        <v>121</v>
      </c>
      <c r="AG11" s="149"/>
      <c r="AH11" s="152" t="s">
        <v>121</v>
      </c>
      <c r="AI11" s="88"/>
      <c r="AK11" t="s">
        <v>785</v>
      </c>
      <c r="AL11">
        <f>AL10-AL12</f>
        <v>26</v>
      </c>
      <c r="AM11">
        <f>AM10-AM12</f>
        <v>5</v>
      </c>
      <c r="AN11">
        <f>AN10-AN12</f>
        <v>24</v>
      </c>
      <c r="AO11">
        <f>AO10-AO12</f>
        <v>48</v>
      </c>
    </row>
    <row r="12" spans="1:43">
      <c r="A12">
        <v>7</v>
      </c>
      <c r="B12" t="s">
        <v>307</v>
      </c>
      <c r="D12" t="s">
        <v>122</v>
      </c>
      <c r="E12" s="67" t="s">
        <v>121</v>
      </c>
      <c r="F12" s="67"/>
      <c r="G12" s="67" t="s">
        <v>121</v>
      </c>
      <c r="H12" s="67" t="s">
        <v>121</v>
      </c>
      <c r="I12" s="67" t="s">
        <v>121</v>
      </c>
      <c r="M12" s="195" t="s">
        <v>150</v>
      </c>
      <c r="N12" s="8" t="s">
        <v>148</v>
      </c>
      <c r="O12" s="8">
        <v>10</v>
      </c>
      <c r="P12" s="8">
        <v>6</v>
      </c>
      <c r="Q12" s="64">
        <f>SUM(O12:P12)</f>
        <v>16</v>
      </c>
      <c r="W12" s="122">
        <v>9</v>
      </c>
      <c r="X12" s="100" t="s">
        <v>616</v>
      </c>
      <c r="Y12" s="100" t="s">
        <v>617</v>
      </c>
      <c r="Z12" s="100" t="s">
        <v>505</v>
      </c>
      <c r="AA12" s="157" t="s">
        <v>121</v>
      </c>
      <c r="AB12" s="157" t="s">
        <v>629</v>
      </c>
      <c r="AC12" s="136" t="s">
        <v>663</v>
      </c>
      <c r="AD12" s="127" t="s">
        <v>17</v>
      </c>
      <c r="AE12" s="105" t="s">
        <v>17</v>
      </c>
      <c r="AF12" s="142" t="s">
        <v>121</v>
      </c>
      <c r="AG12" s="147" t="s">
        <v>121</v>
      </c>
      <c r="AH12" s="67" t="s">
        <v>121</v>
      </c>
      <c r="AI12" s="88"/>
      <c r="AK12" t="s">
        <v>779</v>
      </c>
      <c r="AL12">
        <v>17</v>
      </c>
      <c r="AM12">
        <v>1</v>
      </c>
      <c r="AN12">
        <v>12</v>
      </c>
      <c r="AO12">
        <v>19</v>
      </c>
    </row>
    <row r="13" spans="1:43">
      <c r="A13">
        <v>8</v>
      </c>
      <c r="B13" t="s">
        <v>383</v>
      </c>
      <c r="D13" t="s">
        <v>123</v>
      </c>
      <c r="E13" s="66" t="s">
        <v>120</v>
      </c>
      <c r="F13" s="66"/>
      <c r="G13" s="66" t="s">
        <v>120</v>
      </c>
      <c r="H13" s="66" t="s">
        <v>120</v>
      </c>
      <c r="I13" s="66" t="s">
        <v>120</v>
      </c>
      <c r="M13" s="195"/>
      <c r="N13" s="8" t="s">
        <v>149</v>
      </c>
      <c r="O13" s="8">
        <v>2</v>
      </c>
      <c r="P13" s="8">
        <v>19</v>
      </c>
      <c r="Q13" s="64">
        <f>SUM(O13:P13)</f>
        <v>21</v>
      </c>
      <c r="W13" s="122">
        <v>10</v>
      </c>
      <c r="X13" s="100" t="s">
        <v>619</v>
      </c>
      <c r="Y13" s="100" t="s">
        <v>620</v>
      </c>
      <c r="Z13" s="100" t="s">
        <v>618</v>
      </c>
      <c r="AA13" s="157" t="s">
        <v>120</v>
      </c>
      <c r="AB13" s="157" t="s">
        <v>395</v>
      </c>
      <c r="AC13" s="136" t="s">
        <v>664</v>
      </c>
      <c r="AD13" s="127" t="s">
        <v>17</v>
      </c>
      <c r="AE13" s="105" t="s">
        <v>120</v>
      </c>
      <c r="AF13" s="142" t="s">
        <v>120</v>
      </c>
      <c r="AG13" s="146"/>
      <c r="AH13" s="67" t="s">
        <v>120</v>
      </c>
      <c r="AI13" s="88"/>
    </row>
    <row r="14" spans="1:43">
      <c r="A14">
        <v>9</v>
      </c>
      <c r="B14" t="s">
        <v>318</v>
      </c>
      <c r="D14" t="s">
        <v>122</v>
      </c>
      <c r="E14" s="67" t="s">
        <v>121</v>
      </c>
      <c r="F14" s="67"/>
      <c r="G14" s="67" t="s">
        <v>121</v>
      </c>
      <c r="H14" s="67" t="s">
        <v>121</v>
      </c>
      <c r="I14" s="67" t="s">
        <v>121</v>
      </c>
      <c r="N14" s="8"/>
      <c r="O14" s="64">
        <f>SUM(O12:O13)</f>
        <v>12</v>
      </c>
      <c r="P14" s="64">
        <f>SUM(P12:P13)</f>
        <v>25</v>
      </c>
      <c r="Q14" s="63">
        <f>SUM(Q12:Q13)</f>
        <v>37</v>
      </c>
      <c r="W14" s="122">
        <v>11</v>
      </c>
      <c r="X14" s="100" t="s">
        <v>622</v>
      </c>
      <c r="Y14" s="100" t="s">
        <v>624</v>
      </c>
      <c r="Z14" s="100" t="s">
        <v>621</v>
      </c>
      <c r="AA14" s="157" t="s">
        <v>120</v>
      </c>
      <c r="AB14" s="157" t="s">
        <v>395</v>
      </c>
      <c r="AC14" s="136" t="s">
        <v>665</v>
      </c>
      <c r="AD14" s="127" t="s">
        <v>17</v>
      </c>
      <c r="AE14" s="105" t="s">
        <v>17</v>
      </c>
      <c r="AF14" s="142" t="s">
        <v>120</v>
      </c>
      <c r="AG14" s="146"/>
      <c r="AH14" s="67" t="s">
        <v>120</v>
      </c>
      <c r="AI14" s="88"/>
      <c r="AK14" t="s">
        <v>782</v>
      </c>
      <c r="AL14" s="110">
        <f>AL11/AL10*100</f>
        <v>60.465116279069761</v>
      </c>
      <c r="AM14" s="110">
        <f>AM11/AM10*100</f>
        <v>83.333333333333343</v>
      </c>
      <c r="AN14" s="110">
        <f>AN11/AN10*100</f>
        <v>66.666666666666657</v>
      </c>
      <c r="AO14" s="110">
        <f>AO11/AO10*100</f>
        <v>71.641791044776113</v>
      </c>
    </row>
    <row r="15" spans="1:43">
      <c r="A15">
        <v>10</v>
      </c>
      <c r="B15" t="s">
        <v>20</v>
      </c>
      <c r="D15" t="s">
        <v>122</v>
      </c>
      <c r="E15" s="67" t="s">
        <v>121</v>
      </c>
      <c r="F15" s="67"/>
      <c r="G15" s="67" t="s">
        <v>121</v>
      </c>
      <c r="H15" s="67" t="s">
        <v>121</v>
      </c>
      <c r="I15" s="67" t="s">
        <v>121</v>
      </c>
      <c r="W15" s="122">
        <v>12</v>
      </c>
      <c r="X15" s="100" t="s">
        <v>623</v>
      </c>
      <c r="Y15" s="100" t="s">
        <v>625</v>
      </c>
      <c r="Z15" s="100" t="s">
        <v>242</v>
      </c>
      <c r="AA15" s="157" t="s">
        <v>121</v>
      </c>
      <c r="AB15" s="157" t="s">
        <v>629</v>
      </c>
      <c r="AC15" s="136" t="s">
        <v>666</v>
      </c>
      <c r="AD15" s="137" t="s">
        <v>17</v>
      </c>
      <c r="AE15" s="140" t="s">
        <v>120</v>
      </c>
      <c r="AF15" s="144" t="s">
        <v>120</v>
      </c>
      <c r="AG15" s="159" t="s">
        <v>121</v>
      </c>
      <c r="AH15" s="152" t="s">
        <v>120</v>
      </c>
      <c r="AI15" s="155"/>
    </row>
    <row r="16" spans="1:43">
      <c r="A16">
        <v>11</v>
      </c>
      <c r="B16" t="s">
        <v>25</v>
      </c>
      <c r="D16" t="s">
        <v>122</v>
      </c>
      <c r="E16" s="66" t="s">
        <v>120</v>
      </c>
      <c r="F16" s="66"/>
      <c r="G16" s="66" t="s">
        <v>120</v>
      </c>
      <c r="H16" s="66" t="s">
        <v>120</v>
      </c>
      <c r="I16" s="66" t="s">
        <v>120</v>
      </c>
      <c r="W16" s="122">
        <v>13</v>
      </c>
      <c r="X16" s="100" t="s">
        <v>786</v>
      </c>
      <c r="Y16" s="100" t="s">
        <v>628</v>
      </c>
      <c r="Z16" s="100" t="s">
        <v>626</v>
      </c>
      <c r="AA16" s="157" t="s">
        <v>121</v>
      </c>
      <c r="AB16" s="157" t="s">
        <v>395</v>
      </c>
      <c r="AC16" s="136" t="s">
        <v>667</v>
      </c>
      <c r="AD16" s="127" t="s">
        <v>17</v>
      </c>
      <c r="AE16" s="105" t="s">
        <v>763</v>
      </c>
      <c r="AF16" s="144" t="s">
        <v>120</v>
      </c>
      <c r="AG16" s="146"/>
      <c r="AH16" s="67" t="s">
        <v>121</v>
      </c>
      <c r="AI16" s="88"/>
    </row>
    <row r="17" spans="1:41">
      <c r="A17">
        <v>12</v>
      </c>
      <c r="B17" t="s">
        <v>319</v>
      </c>
      <c r="D17" t="s">
        <v>122</v>
      </c>
      <c r="E17" s="67" t="s">
        <v>121</v>
      </c>
      <c r="F17" s="67"/>
      <c r="G17" s="67" t="s">
        <v>121</v>
      </c>
      <c r="H17" s="67" t="s">
        <v>121</v>
      </c>
      <c r="I17" s="67" t="s">
        <v>121</v>
      </c>
      <c r="M17" t="s">
        <v>151</v>
      </c>
      <c r="N17" t="s">
        <v>154</v>
      </c>
      <c r="O17">
        <f>O12/O14</f>
        <v>0.83333333333333337</v>
      </c>
      <c r="W17" s="122">
        <v>14</v>
      </c>
      <c r="X17" s="100" t="s">
        <v>587</v>
      </c>
      <c r="Y17" s="100" t="s">
        <v>628</v>
      </c>
      <c r="Z17" s="100" t="s">
        <v>627</v>
      </c>
      <c r="AA17" s="157" t="s">
        <v>121</v>
      </c>
      <c r="AB17" s="157" t="s">
        <v>395</v>
      </c>
      <c r="AC17" s="136" t="s">
        <v>667</v>
      </c>
      <c r="AD17" s="127" t="s">
        <v>17</v>
      </c>
      <c r="AE17" s="105" t="s">
        <v>17</v>
      </c>
      <c r="AF17" s="144" t="s">
        <v>120</v>
      </c>
      <c r="AG17" s="146"/>
      <c r="AH17" s="67" t="s">
        <v>121</v>
      </c>
      <c r="AI17" s="88"/>
    </row>
    <row r="18" spans="1:41">
      <c r="A18">
        <v>13</v>
      </c>
      <c r="B18" s="16" t="s">
        <v>553</v>
      </c>
      <c r="C18" s="16"/>
      <c r="D18" s="16" t="s">
        <v>125</v>
      </c>
      <c r="E18" s="66" t="s">
        <v>120</v>
      </c>
      <c r="F18" s="66"/>
      <c r="G18" s="67" t="s">
        <v>121</v>
      </c>
      <c r="H18" s="67" t="s">
        <v>121</v>
      </c>
      <c r="I18" s="67" t="s">
        <v>121</v>
      </c>
      <c r="M18" t="s">
        <v>152</v>
      </c>
      <c r="N18" t="s">
        <v>153</v>
      </c>
      <c r="O18">
        <f>P12/P14</f>
        <v>0.24</v>
      </c>
      <c r="W18" s="122">
        <v>15</v>
      </c>
      <c r="X18" s="100" t="s">
        <v>635</v>
      </c>
      <c r="Y18" s="100" t="s">
        <v>638</v>
      </c>
      <c r="Z18" s="100" t="s">
        <v>630</v>
      </c>
      <c r="AA18" s="157" t="s">
        <v>121</v>
      </c>
      <c r="AB18" s="157" t="s">
        <v>130</v>
      </c>
      <c r="AC18" s="136" t="s">
        <v>668</v>
      </c>
      <c r="AD18" s="127" t="s">
        <v>17</v>
      </c>
      <c r="AE18" s="105" t="s">
        <v>121</v>
      </c>
      <c r="AF18" s="142" t="s">
        <v>121</v>
      </c>
      <c r="AG18" s="146"/>
      <c r="AH18" s="67" t="s">
        <v>121</v>
      </c>
      <c r="AI18" s="88"/>
      <c r="AO18">
        <v>65</v>
      </c>
    </row>
    <row r="19" spans="1:41">
      <c r="A19" s="16">
        <v>14</v>
      </c>
      <c r="B19" s="16" t="s">
        <v>359</v>
      </c>
      <c r="C19" s="16"/>
      <c r="D19" s="16" t="s">
        <v>359</v>
      </c>
      <c r="E19" s="67" t="s">
        <v>121</v>
      </c>
      <c r="F19" s="67"/>
      <c r="G19" s="66" t="s">
        <v>120</v>
      </c>
      <c r="H19" s="66" t="s">
        <v>120</v>
      </c>
      <c r="I19" s="66" t="s">
        <v>120</v>
      </c>
      <c r="W19" s="122">
        <v>16</v>
      </c>
      <c r="X19" s="100" t="s">
        <v>634</v>
      </c>
      <c r="Y19" s="100" t="s">
        <v>637</v>
      </c>
      <c r="Z19" s="100" t="s">
        <v>631</v>
      </c>
      <c r="AA19" s="157" t="s">
        <v>121</v>
      </c>
      <c r="AB19" s="157" t="s">
        <v>395</v>
      </c>
      <c r="AC19" s="136" t="s">
        <v>662</v>
      </c>
      <c r="AD19" s="127" t="s">
        <v>17</v>
      </c>
      <c r="AE19" s="105" t="s">
        <v>17</v>
      </c>
      <c r="AF19" s="142" t="s">
        <v>121</v>
      </c>
      <c r="AG19" s="146"/>
      <c r="AH19" s="153" t="s">
        <v>121</v>
      </c>
      <c r="AI19" s="156"/>
      <c r="AJ19" s="89"/>
      <c r="AO19">
        <f>AO18-AO20</f>
        <v>45</v>
      </c>
    </row>
    <row r="20" spans="1:41">
      <c r="A20" s="16">
        <v>15</v>
      </c>
      <c r="B20" s="16" t="s">
        <v>245</v>
      </c>
      <c r="C20" s="16"/>
      <c r="D20" s="16" t="s">
        <v>565</v>
      </c>
      <c r="E20" s="67" t="s">
        <v>121</v>
      </c>
      <c r="F20" s="67"/>
      <c r="G20" s="66" t="s">
        <v>120</v>
      </c>
      <c r="H20" s="66" t="s">
        <v>120</v>
      </c>
      <c r="I20" s="66" t="s">
        <v>120</v>
      </c>
      <c r="W20" s="122">
        <v>17</v>
      </c>
      <c r="X20" s="100" t="s">
        <v>633</v>
      </c>
      <c r="Y20" s="100" t="s">
        <v>636</v>
      </c>
      <c r="Z20" s="100" t="s">
        <v>632</v>
      </c>
      <c r="AA20" s="157" t="s">
        <v>121</v>
      </c>
      <c r="AB20" s="157" t="s">
        <v>395</v>
      </c>
      <c r="AC20" s="136" t="s">
        <v>669</v>
      </c>
      <c r="AD20" s="127" t="s">
        <v>17</v>
      </c>
      <c r="AE20" s="140" t="s">
        <v>120</v>
      </c>
      <c r="AF20" s="144" t="s">
        <v>120</v>
      </c>
      <c r="AG20" s="146"/>
      <c r="AH20" s="151" t="s">
        <v>121</v>
      </c>
      <c r="AI20" s="88"/>
      <c r="AO20">
        <v>20</v>
      </c>
    </row>
    <row r="21" spans="1:41">
      <c r="A21" s="16">
        <v>16</v>
      </c>
      <c r="B21" s="16" t="s">
        <v>304</v>
      </c>
      <c r="C21" s="16"/>
      <c r="D21" s="16" t="s">
        <v>123</v>
      </c>
      <c r="E21" s="67" t="s">
        <v>121</v>
      </c>
      <c r="F21" s="67"/>
      <c r="G21" s="66" t="s">
        <v>120</v>
      </c>
      <c r="H21" s="66" t="s">
        <v>120</v>
      </c>
      <c r="I21" s="66" t="s">
        <v>120</v>
      </c>
      <c r="W21" s="122">
        <v>18</v>
      </c>
      <c r="X21" s="100" t="s">
        <v>642</v>
      </c>
      <c r="Y21" s="100" t="s">
        <v>643</v>
      </c>
      <c r="Z21" s="100" t="s">
        <v>639</v>
      </c>
      <c r="AA21" s="157" t="s">
        <v>120</v>
      </c>
      <c r="AB21" s="157" t="s">
        <v>395</v>
      </c>
      <c r="AC21" s="136" t="s">
        <v>670</v>
      </c>
      <c r="AD21" s="127" t="s">
        <v>17</v>
      </c>
      <c r="AE21" s="105" t="s">
        <v>17</v>
      </c>
      <c r="AF21" s="142" t="s">
        <v>120</v>
      </c>
      <c r="AG21" s="146"/>
      <c r="AH21" s="67" t="s">
        <v>120</v>
      </c>
      <c r="AI21" s="88"/>
      <c r="AO21">
        <f>AO19*100/AO18</f>
        <v>69.230769230769226</v>
      </c>
    </row>
    <row r="22" spans="1:41">
      <c r="A22">
        <v>17</v>
      </c>
      <c r="B22" t="s">
        <v>313</v>
      </c>
      <c r="D22" t="s">
        <v>122</v>
      </c>
      <c r="E22" s="66" t="s">
        <v>120</v>
      </c>
      <c r="F22" s="66"/>
      <c r="G22" s="66" t="s">
        <v>120</v>
      </c>
      <c r="H22" s="66" t="s">
        <v>120</v>
      </c>
      <c r="I22" s="66" t="s">
        <v>120</v>
      </c>
      <c r="W22" s="122">
        <v>19</v>
      </c>
      <c r="X22" s="100" t="s">
        <v>641</v>
      </c>
      <c r="Y22" s="100" t="s">
        <v>644</v>
      </c>
      <c r="Z22" s="100" t="s">
        <v>640</v>
      </c>
      <c r="AA22" s="157" t="s">
        <v>121</v>
      </c>
      <c r="AB22" s="157" t="s">
        <v>395</v>
      </c>
      <c r="AC22" s="136" t="s">
        <v>672</v>
      </c>
      <c r="AD22" s="137" t="s">
        <v>17</v>
      </c>
      <c r="AE22" s="104" t="s">
        <v>121</v>
      </c>
      <c r="AF22" s="158" t="s">
        <v>121</v>
      </c>
      <c r="AG22" s="149"/>
      <c r="AH22" s="154" t="s">
        <v>120</v>
      </c>
      <c r="AI22" s="88"/>
    </row>
    <row r="23" spans="1:41" ht="18.75">
      <c r="A23">
        <v>18</v>
      </c>
      <c r="B23" t="s">
        <v>286</v>
      </c>
      <c r="D23" t="s">
        <v>119</v>
      </c>
      <c r="E23" s="66" t="s">
        <v>120</v>
      </c>
      <c r="F23" s="66"/>
      <c r="G23" s="66" t="s">
        <v>120</v>
      </c>
      <c r="H23" s="66" t="s">
        <v>120</v>
      </c>
      <c r="I23" s="66" t="s">
        <v>120</v>
      </c>
      <c r="M23" s="196" t="s">
        <v>158</v>
      </c>
      <c r="N23" s="196"/>
      <c r="O23" s="196"/>
      <c r="P23" s="196"/>
      <c r="Q23" s="196"/>
      <c r="R23" s="196"/>
      <c r="W23" s="122">
        <v>20</v>
      </c>
      <c r="X23" s="100" t="s">
        <v>645</v>
      </c>
      <c r="Y23" s="100" t="s">
        <v>646</v>
      </c>
      <c r="Z23" s="100" t="s">
        <v>418</v>
      </c>
      <c r="AA23" s="157" t="s">
        <v>120</v>
      </c>
      <c r="AB23" s="157" t="s">
        <v>395</v>
      </c>
      <c r="AC23" s="136" t="s">
        <v>756</v>
      </c>
      <c r="AD23" s="127" t="s">
        <v>17</v>
      </c>
      <c r="AE23" s="105" t="s">
        <v>120</v>
      </c>
      <c r="AF23" s="142" t="s">
        <v>120</v>
      </c>
      <c r="AG23" s="146"/>
      <c r="AH23" s="151" t="s">
        <v>120</v>
      </c>
      <c r="AI23" s="88"/>
    </row>
    <row r="24" spans="1:41">
      <c r="A24">
        <v>19</v>
      </c>
      <c r="B24" t="s">
        <v>293</v>
      </c>
      <c r="D24" t="s">
        <v>122</v>
      </c>
      <c r="E24" s="67" t="s">
        <v>121</v>
      </c>
      <c r="F24" s="67"/>
      <c r="G24" s="67" t="s">
        <v>121</v>
      </c>
      <c r="H24" s="67" t="s">
        <v>121</v>
      </c>
      <c r="I24" s="67" t="s">
        <v>121</v>
      </c>
      <c r="O24" s="170" t="s">
        <v>147</v>
      </c>
      <c r="P24" s="170"/>
      <c r="W24" s="122">
        <v>21</v>
      </c>
      <c r="X24" s="100" t="s">
        <v>693</v>
      </c>
      <c r="Y24" s="100" t="s">
        <v>694</v>
      </c>
      <c r="Z24" s="100" t="s">
        <v>647</v>
      </c>
      <c r="AA24" s="157" t="s">
        <v>120</v>
      </c>
      <c r="AB24" s="157" t="s">
        <v>395</v>
      </c>
      <c r="AC24" s="136" t="s">
        <v>673</v>
      </c>
      <c r="AD24" s="127" t="s">
        <v>17</v>
      </c>
      <c r="AE24" s="105" t="s">
        <v>17</v>
      </c>
      <c r="AF24" s="142" t="s">
        <v>120</v>
      </c>
      <c r="AG24" s="146"/>
      <c r="AH24" s="151" t="s">
        <v>120</v>
      </c>
      <c r="AI24" s="88"/>
    </row>
    <row r="25" spans="1:41">
      <c r="A25">
        <v>20</v>
      </c>
      <c r="B25" t="s">
        <v>554</v>
      </c>
      <c r="D25" t="s">
        <v>122</v>
      </c>
      <c r="E25" s="67" t="s">
        <v>121</v>
      </c>
      <c r="F25" s="67"/>
      <c r="G25" s="67" t="s">
        <v>121</v>
      </c>
      <c r="H25" s="67" t="s">
        <v>121</v>
      </c>
      <c r="I25" s="67" t="s">
        <v>121</v>
      </c>
      <c r="N25" s="8"/>
      <c r="O25" s="8" t="s">
        <v>148</v>
      </c>
      <c r="P25" s="8" t="s">
        <v>149</v>
      </c>
      <c r="Q25" s="8"/>
      <c r="W25" s="122">
        <v>22</v>
      </c>
      <c r="X25" s="100" t="s">
        <v>124</v>
      </c>
      <c r="Y25" s="100" t="s">
        <v>695</v>
      </c>
      <c r="Z25" s="100" t="s">
        <v>648</v>
      </c>
      <c r="AA25" s="157" t="s">
        <v>120</v>
      </c>
      <c r="AB25" s="157" t="s">
        <v>395</v>
      </c>
      <c r="AC25" s="136" t="s">
        <v>674</v>
      </c>
      <c r="AD25" s="127" t="s">
        <v>17</v>
      </c>
      <c r="AE25" s="105" t="s">
        <v>120</v>
      </c>
      <c r="AF25" s="142" t="s">
        <v>120</v>
      </c>
      <c r="AG25" s="146" t="s">
        <v>120</v>
      </c>
      <c r="AH25" s="151" t="s">
        <v>120</v>
      </c>
      <c r="AI25" s="88"/>
    </row>
    <row r="26" spans="1:41">
      <c r="A26">
        <v>21</v>
      </c>
      <c r="B26" t="s">
        <v>324</v>
      </c>
      <c r="D26" t="s">
        <v>122</v>
      </c>
      <c r="E26" s="67" t="s">
        <v>121</v>
      </c>
      <c r="F26" s="67"/>
      <c r="G26" s="67" t="s">
        <v>121</v>
      </c>
      <c r="H26" s="67" t="s">
        <v>121</v>
      </c>
      <c r="I26" s="67" t="s">
        <v>121</v>
      </c>
      <c r="M26" s="195" t="s">
        <v>150</v>
      </c>
      <c r="N26" s="8" t="s">
        <v>148</v>
      </c>
      <c r="O26" s="8">
        <v>8</v>
      </c>
      <c r="P26" s="8">
        <v>7</v>
      </c>
      <c r="Q26" s="64">
        <f>SUM(O26:P26)</f>
        <v>15</v>
      </c>
      <c r="W26" s="122">
        <v>23</v>
      </c>
      <c r="X26" s="100" t="s">
        <v>697</v>
      </c>
      <c r="Y26" s="100" t="s">
        <v>696</v>
      </c>
      <c r="Z26" s="100" t="s">
        <v>425</v>
      </c>
      <c r="AA26" s="157" t="s">
        <v>120</v>
      </c>
      <c r="AB26" s="157" t="s">
        <v>649</v>
      </c>
      <c r="AC26" s="136" t="s">
        <v>675</v>
      </c>
      <c r="AD26" s="127" t="s">
        <v>17</v>
      </c>
      <c r="AE26" s="105" t="s">
        <v>17</v>
      </c>
      <c r="AF26" s="142" t="s">
        <v>120</v>
      </c>
      <c r="AG26" s="146"/>
      <c r="AH26" s="151" t="s">
        <v>120</v>
      </c>
      <c r="AI26" s="88"/>
    </row>
    <row r="27" spans="1:41">
      <c r="A27" s="16">
        <v>22</v>
      </c>
      <c r="B27" s="16" t="s">
        <v>377</v>
      </c>
      <c r="C27" s="16"/>
      <c r="D27" s="16"/>
      <c r="E27" s="67" t="s">
        <v>121</v>
      </c>
      <c r="F27" s="67"/>
      <c r="G27" s="66" t="s">
        <v>120</v>
      </c>
      <c r="H27" s="66" t="s">
        <v>120</v>
      </c>
      <c r="I27" s="66" t="s">
        <v>120</v>
      </c>
      <c r="M27" s="195"/>
      <c r="N27" s="8" t="s">
        <v>149</v>
      </c>
      <c r="O27" s="8">
        <v>3</v>
      </c>
      <c r="P27" s="8">
        <v>15</v>
      </c>
      <c r="Q27" s="64">
        <f>SUM(O27:P27)</f>
        <v>18</v>
      </c>
      <c r="W27" s="122">
        <v>24</v>
      </c>
      <c r="X27" s="100" t="s">
        <v>698</v>
      </c>
      <c r="Y27" s="100" t="s">
        <v>703</v>
      </c>
      <c r="Z27" s="100" t="s">
        <v>650</v>
      </c>
      <c r="AA27" s="157" t="s">
        <v>120</v>
      </c>
      <c r="AB27" s="157" t="s">
        <v>395</v>
      </c>
      <c r="AC27" s="136" t="s">
        <v>676</v>
      </c>
      <c r="AD27" s="137" t="s">
        <v>17</v>
      </c>
      <c r="AE27" s="140" t="s">
        <v>121</v>
      </c>
      <c r="AF27" s="144" t="s">
        <v>121</v>
      </c>
      <c r="AG27" s="159" t="s">
        <v>120</v>
      </c>
      <c r="AH27" s="154" t="s">
        <v>121</v>
      </c>
      <c r="AI27" s="88"/>
    </row>
    <row r="28" spans="1:41">
      <c r="A28">
        <v>23</v>
      </c>
      <c r="B28" t="s">
        <v>329</v>
      </c>
      <c r="D28" t="s">
        <v>122</v>
      </c>
      <c r="E28" s="67" t="s">
        <v>121</v>
      </c>
      <c r="F28" s="67"/>
      <c r="G28" s="67" t="s">
        <v>121</v>
      </c>
      <c r="H28" s="67" t="s">
        <v>121</v>
      </c>
      <c r="I28" s="67" t="s">
        <v>121</v>
      </c>
      <c r="N28" s="8"/>
      <c r="O28" s="64">
        <f>SUM(O26:O27)</f>
        <v>11</v>
      </c>
      <c r="P28" s="64">
        <f>SUM(P26:P27)</f>
        <v>22</v>
      </c>
      <c r="Q28" s="63">
        <f>SUM(Q26:Q27)</f>
        <v>33</v>
      </c>
      <c r="W28" s="122">
        <v>25</v>
      </c>
      <c r="X28" s="100" t="s">
        <v>699</v>
      </c>
      <c r="Y28" s="100" t="s">
        <v>702</v>
      </c>
      <c r="Z28" s="100" t="s">
        <v>244</v>
      </c>
      <c r="AA28" s="157" t="s">
        <v>121</v>
      </c>
      <c r="AB28" s="157" t="s">
        <v>629</v>
      </c>
      <c r="AC28" s="136" t="s">
        <v>677</v>
      </c>
      <c r="AD28" s="137" t="s">
        <v>17</v>
      </c>
      <c r="AE28" s="140" t="s">
        <v>120</v>
      </c>
      <c r="AF28" s="144" t="s">
        <v>120</v>
      </c>
      <c r="AG28" s="149"/>
      <c r="AH28" s="154" t="s">
        <v>120</v>
      </c>
      <c r="AI28" s="88"/>
    </row>
    <row r="29" spans="1:41">
      <c r="A29">
        <v>24</v>
      </c>
      <c r="B29" t="s">
        <v>267</v>
      </c>
      <c r="D29" t="s">
        <v>122</v>
      </c>
      <c r="E29" s="67" t="s">
        <v>121</v>
      </c>
      <c r="F29" s="67"/>
      <c r="G29" s="67" t="s">
        <v>121</v>
      </c>
      <c r="H29" s="67" t="s">
        <v>121</v>
      </c>
      <c r="I29" s="67" t="s">
        <v>121</v>
      </c>
      <c r="W29" s="122">
        <v>26</v>
      </c>
      <c r="X29" s="100" t="s">
        <v>700</v>
      </c>
      <c r="Y29" s="100" t="s">
        <v>701</v>
      </c>
      <c r="Z29" s="100" t="s">
        <v>513</v>
      </c>
      <c r="AA29" s="157" t="s">
        <v>120</v>
      </c>
      <c r="AB29" s="157" t="s">
        <v>629</v>
      </c>
      <c r="AC29" s="136" t="s">
        <v>678</v>
      </c>
      <c r="AD29" s="127" t="s">
        <v>17</v>
      </c>
      <c r="AE29" s="105" t="s">
        <v>120</v>
      </c>
      <c r="AF29" s="142" t="s">
        <v>120</v>
      </c>
      <c r="AG29" s="146"/>
      <c r="AH29" s="151" t="s">
        <v>120</v>
      </c>
      <c r="AI29" s="88"/>
    </row>
    <row r="30" spans="1:41">
      <c r="A30">
        <v>25</v>
      </c>
      <c r="B30" t="s">
        <v>327</v>
      </c>
      <c r="D30" t="s">
        <v>122</v>
      </c>
      <c r="E30" s="67" t="s">
        <v>121</v>
      </c>
      <c r="F30" s="67"/>
      <c r="G30" s="67" t="s">
        <v>121</v>
      </c>
      <c r="H30" s="67" t="s">
        <v>121</v>
      </c>
      <c r="I30" s="67" t="s">
        <v>121</v>
      </c>
      <c r="W30" s="122">
        <v>27</v>
      </c>
      <c r="X30" s="100" t="s">
        <v>704</v>
      </c>
      <c r="Y30" s="100" t="s">
        <v>707</v>
      </c>
      <c r="Z30" s="100" t="s">
        <v>651</v>
      </c>
      <c r="AA30" s="157" t="s">
        <v>121</v>
      </c>
      <c r="AB30" s="157" t="s">
        <v>395</v>
      </c>
      <c r="AC30" s="136" t="s">
        <v>679</v>
      </c>
      <c r="AD30" s="127" t="s">
        <v>17</v>
      </c>
      <c r="AE30" s="105" t="s">
        <v>17</v>
      </c>
      <c r="AF30" s="142" t="s">
        <v>121</v>
      </c>
      <c r="AG30" s="146"/>
      <c r="AH30" s="151" t="s">
        <v>121</v>
      </c>
      <c r="AI30" s="88"/>
    </row>
    <row r="31" spans="1:41">
      <c r="A31" s="16">
        <v>26</v>
      </c>
      <c r="B31" s="16" t="s">
        <v>279</v>
      </c>
      <c r="C31" s="16"/>
      <c r="D31" s="16" t="s">
        <v>122</v>
      </c>
      <c r="E31" s="66" t="s">
        <v>120</v>
      </c>
      <c r="F31" s="66"/>
      <c r="G31" s="67" t="s">
        <v>121</v>
      </c>
      <c r="H31" s="67" t="s">
        <v>121</v>
      </c>
      <c r="I31" s="67" t="s">
        <v>121</v>
      </c>
      <c r="M31" t="s">
        <v>151</v>
      </c>
      <c r="N31" t="s">
        <v>154</v>
      </c>
      <c r="O31">
        <f>O26/O28</f>
        <v>0.72727272727272729</v>
      </c>
      <c r="W31" s="122">
        <v>28</v>
      </c>
      <c r="X31" s="100" t="s">
        <v>705</v>
      </c>
      <c r="Y31" s="100" t="s">
        <v>708</v>
      </c>
      <c r="Z31" s="100" t="s">
        <v>511</v>
      </c>
      <c r="AA31" s="157" t="s">
        <v>120</v>
      </c>
      <c r="AB31" s="157" t="s">
        <v>629</v>
      </c>
      <c r="AC31" s="136" t="s">
        <v>680</v>
      </c>
      <c r="AD31" s="127" t="s">
        <v>17</v>
      </c>
      <c r="AE31" s="105" t="s">
        <v>120</v>
      </c>
      <c r="AF31" s="142" t="s">
        <v>120</v>
      </c>
      <c r="AG31" s="146"/>
      <c r="AH31" s="151" t="s">
        <v>120</v>
      </c>
      <c r="AI31" s="88"/>
    </row>
    <row r="32" spans="1:41">
      <c r="A32">
        <v>27</v>
      </c>
      <c r="B32" t="s">
        <v>287</v>
      </c>
      <c r="D32" t="s">
        <v>125</v>
      </c>
      <c r="E32" s="67" t="s">
        <v>121</v>
      </c>
      <c r="F32" s="67"/>
      <c r="G32" s="67" t="s">
        <v>121</v>
      </c>
      <c r="H32" s="67" t="s">
        <v>121</v>
      </c>
      <c r="I32" s="67" t="s">
        <v>121</v>
      </c>
      <c r="M32" t="s">
        <v>152</v>
      </c>
      <c r="N32" t="s">
        <v>153</v>
      </c>
      <c r="O32">
        <f>P26/P28</f>
        <v>0.31818181818181818</v>
      </c>
      <c r="W32" s="122">
        <v>29</v>
      </c>
      <c r="X32" s="100" t="s">
        <v>706</v>
      </c>
      <c r="Y32" s="100" t="s">
        <v>709</v>
      </c>
      <c r="Z32" s="100" t="s">
        <v>652</v>
      </c>
      <c r="AA32" s="157" t="s">
        <v>121</v>
      </c>
      <c r="AB32" s="157" t="s">
        <v>130</v>
      </c>
      <c r="AC32" s="136" t="s">
        <v>681</v>
      </c>
      <c r="AD32" s="127" t="s">
        <v>17</v>
      </c>
      <c r="AE32" s="105" t="s">
        <v>17</v>
      </c>
      <c r="AF32" s="142" t="s">
        <v>121</v>
      </c>
      <c r="AG32" s="146" t="s">
        <v>121</v>
      </c>
      <c r="AH32" s="151" t="s">
        <v>121</v>
      </c>
      <c r="AI32" s="88"/>
    </row>
    <row r="33" spans="1:35">
      <c r="A33">
        <v>28</v>
      </c>
      <c r="B33" t="s">
        <v>351</v>
      </c>
      <c r="D33" t="s">
        <v>119</v>
      </c>
      <c r="E33" s="66" t="s">
        <v>120</v>
      </c>
      <c r="F33" s="66"/>
      <c r="G33" s="66" t="s">
        <v>120</v>
      </c>
      <c r="H33" s="66" t="s">
        <v>120</v>
      </c>
      <c r="I33" s="66" t="s">
        <v>120</v>
      </c>
      <c r="W33" s="122">
        <v>30</v>
      </c>
      <c r="X33" s="100" t="s">
        <v>715</v>
      </c>
      <c r="Y33" s="100" t="s">
        <v>710</v>
      </c>
      <c r="Z33" s="100" t="s">
        <v>653</v>
      </c>
      <c r="AA33" s="157" t="s">
        <v>121</v>
      </c>
      <c r="AB33" s="157" t="s">
        <v>395</v>
      </c>
      <c r="AC33" s="136" t="s">
        <v>682</v>
      </c>
      <c r="AD33" s="127" t="s">
        <v>17</v>
      </c>
      <c r="AE33" s="105" t="s">
        <v>17</v>
      </c>
      <c r="AF33" s="142" t="s">
        <v>121</v>
      </c>
      <c r="AG33" s="146"/>
      <c r="AH33" s="151" t="s">
        <v>121</v>
      </c>
      <c r="AI33" s="88"/>
    </row>
    <row r="34" spans="1:35">
      <c r="A34" s="16">
        <v>29</v>
      </c>
      <c r="B34" s="16" t="s">
        <v>312</v>
      </c>
      <c r="C34" s="16"/>
      <c r="D34" s="16" t="s">
        <v>122</v>
      </c>
      <c r="E34" s="67" t="s">
        <v>121</v>
      </c>
      <c r="F34" s="67"/>
      <c r="G34" s="66" t="s">
        <v>120</v>
      </c>
      <c r="H34" s="66" t="s">
        <v>120</v>
      </c>
      <c r="I34" s="66" t="s">
        <v>120</v>
      </c>
      <c r="W34" s="122">
        <v>31</v>
      </c>
      <c r="X34" s="100" t="s">
        <v>126</v>
      </c>
      <c r="Y34" s="100" t="s">
        <v>711</v>
      </c>
      <c r="Z34" s="100" t="s">
        <v>390</v>
      </c>
      <c r="AA34" s="157" t="s">
        <v>120</v>
      </c>
      <c r="AB34" s="157" t="s">
        <v>395</v>
      </c>
      <c r="AC34" s="136" t="s">
        <v>683</v>
      </c>
      <c r="AD34" s="127" t="s">
        <v>17</v>
      </c>
      <c r="AE34" s="105" t="s">
        <v>120</v>
      </c>
      <c r="AF34" s="142" t="s">
        <v>120</v>
      </c>
      <c r="AG34" s="146"/>
      <c r="AH34" s="151" t="s">
        <v>120</v>
      </c>
      <c r="AI34" s="88"/>
    </row>
    <row r="35" spans="1:35">
      <c r="A35">
        <v>30</v>
      </c>
      <c r="B35" t="s">
        <v>294</v>
      </c>
      <c r="D35" t="s">
        <v>122</v>
      </c>
      <c r="E35" s="66" t="s">
        <v>120</v>
      </c>
      <c r="F35" s="66"/>
      <c r="G35" s="66" t="s">
        <v>120</v>
      </c>
      <c r="H35" s="66" t="s">
        <v>120</v>
      </c>
      <c r="I35" s="66" t="s">
        <v>120</v>
      </c>
      <c r="W35" s="122">
        <v>32</v>
      </c>
      <c r="X35" s="100" t="s">
        <v>716</v>
      </c>
      <c r="Y35" s="100" t="s">
        <v>712</v>
      </c>
      <c r="Z35" s="100" t="s">
        <v>529</v>
      </c>
      <c r="AA35" s="157" t="s">
        <v>120</v>
      </c>
      <c r="AB35" s="157" t="s">
        <v>395</v>
      </c>
      <c r="AC35" s="136" t="s">
        <v>684</v>
      </c>
      <c r="AD35" s="127" t="s">
        <v>17</v>
      </c>
      <c r="AE35" s="105" t="s">
        <v>120</v>
      </c>
      <c r="AF35" s="142" t="s">
        <v>120</v>
      </c>
      <c r="AG35" s="146"/>
      <c r="AH35" s="151" t="s">
        <v>120</v>
      </c>
      <c r="AI35" s="88"/>
    </row>
    <row r="36" spans="1:35">
      <c r="A36">
        <v>31</v>
      </c>
      <c r="B36" t="s">
        <v>265</v>
      </c>
      <c r="D36" t="s">
        <v>119</v>
      </c>
      <c r="E36" s="66" t="s">
        <v>120</v>
      </c>
      <c r="F36" s="66"/>
      <c r="G36" s="66" t="s">
        <v>120</v>
      </c>
      <c r="H36" s="66" t="s">
        <v>120</v>
      </c>
      <c r="I36" s="66" t="s">
        <v>120</v>
      </c>
      <c r="W36" s="122">
        <v>33</v>
      </c>
      <c r="X36" s="100" t="s">
        <v>728</v>
      </c>
      <c r="Y36" s="100" t="s">
        <v>713</v>
      </c>
      <c r="Z36" s="100" t="s">
        <v>492</v>
      </c>
      <c r="AA36" s="157" t="s">
        <v>121</v>
      </c>
      <c r="AB36" s="157" t="s">
        <v>130</v>
      </c>
      <c r="AC36" s="136" t="s">
        <v>685</v>
      </c>
      <c r="AD36" s="137" t="s">
        <v>17</v>
      </c>
      <c r="AE36" s="140" t="s">
        <v>17</v>
      </c>
      <c r="AF36" s="144" t="s">
        <v>120</v>
      </c>
      <c r="AG36" s="149"/>
      <c r="AH36" s="154" t="s">
        <v>120</v>
      </c>
      <c r="AI36" s="88"/>
    </row>
    <row r="37" spans="1:35">
      <c r="A37">
        <v>32</v>
      </c>
      <c r="B37" t="s">
        <v>246</v>
      </c>
      <c r="D37" t="s">
        <v>122</v>
      </c>
      <c r="E37" s="66" t="s">
        <v>120</v>
      </c>
      <c r="F37" s="66"/>
      <c r="G37" s="67" t="s">
        <v>121</v>
      </c>
      <c r="H37" s="67" t="s">
        <v>121</v>
      </c>
      <c r="I37" s="66" t="s">
        <v>120</v>
      </c>
      <c r="N37" t="s">
        <v>158</v>
      </c>
      <c r="O37" t="s">
        <v>156</v>
      </c>
      <c r="W37" s="122">
        <v>34</v>
      </c>
      <c r="X37" s="100" t="s">
        <v>717</v>
      </c>
      <c r="Y37" s="100" t="s">
        <v>714</v>
      </c>
      <c r="Z37" s="100" t="s">
        <v>654</v>
      </c>
      <c r="AA37" s="157" t="s">
        <v>120</v>
      </c>
      <c r="AB37" s="157" t="s">
        <v>395</v>
      </c>
      <c r="AC37" s="136" t="s">
        <v>671</v>
      </c>
      <c r="AD37" s="78" t="s">
        <v>752</v>
      </c>
      <c r="AE37" s="105" t="s">
        <v>17</v>
      </c>
      <c r="AF37" s="142" t="s">
        <v>120</v>
      </c>
      <c r="AG37" s="146"/>
      <c r="AH37" s="151" t="s">
        <v>120</v>
      </c>
      <c r="AI37" s="88"/>
    </row>
    <row r="38" spans="1:35">
      <c r="A38">
        <v>33</v>
      </c>
      <c r="B38" t="s">
        <v>253</v>
      </c>
      <c r="D38" t="s">
        <v>119</v>
      </c>
      <c r="E38" s="67" t="s">
        <v>121</v>
      </c>
      <c r="F38" s="67"/>
      <c r="G38" s="67" t="s">
        <v>121</v>
      </c>
      <c r="H38" s="67" t="s">
        <v>121</v>
      </c>
      <c r="I38" s="67" t="s">
        <v>121</v>
      </c>
      <c r="M38" t="s">
        <v>159</v>
      </c>
      <c r="N38">
        <f>O31</f>
        <v>0.72727272727272729</v>
      </c>
      <c r="O38">
        <f>O17</f>
        <v>0.83333333333333337</v>
      </c>
      <c r="W38" s="122">
        <v>35</v>
      </c>
      <c r="X38" s="138" t="s">
        <v>718</v>
      </c>
      <c r="Y38" s="100" t="s">
        <v>719</v>
      </c>
      <c r="Z38" s="100" t="s">
        <v>687</v>
      </c>
      <c r="AA38" s="128" t="s">
        <v>121</v>
      </c>
      <c r="AB38" s="128" t="s">
        <v>122</v>
      </c>
      <c r="AC38" s="128" t="s">
        <v>686</v>
      </c>
      <c r="AD38" s="127" t="s">
        <v>17</v>
      </c>
      <c r="AE38" s="141" t="s">
        <v>121</v>
      </c>
      <c r="AF38" s="145"/>
      <c r="AG38" s="150"/>
      <c r="AH38" s="126" t="s">
        <v>121</v>
      </c>
      <c r="AI38" s="88"/>
    </row>
    <row r="39" spans="1:35">
      <c r="E39" s="67"/>
      <c r="F39" s="67"/>
      <c r="G39" s="67"/>
      <c r="H39" s="67"/>
      <c r="I39" s="67"/>
      <c r="M39" t="s">
        <v>157</v>
      </c>
      <c r="N39">
        <f>1-O32</f>
        <v>0.68181818181818188</v>
      </c>
      <c r="O39">
        <f>1-O18</f>
        <v>0.76</v>
      </c>
      <c r="W39" s="122">
        <v>36</v>
      </c>
      <c r="X39" s="100" t="s">
        <v>721</v>
      </c>
      <c r="Y39" s="100" t="s">
        <v>720</v>
      </c>
      <c r="Z39" s="100" t="s">
        <v>688</v>
      </c>
      <c r="AA39" s="128" t="s">
        <v>121</v>
      </c>
      <c r="AB39" s="128" t="s">
        <v>122</v>
      </c>
      <c r="AC39" s="157" t="s">
        <v>402</v>
      </c>
      <c r="AD39" s="127" t="s">
        <v>17</v>
      </c>
      <c r="AE39" s="105" t="s">
        <v>121</v>
      </c>
      <c r="AF39" s="142"/>
      <c r="AG39" s="146"/>
      <c r="AH39" s="151" t="s">
        <v>121</v>
      </c>
      <c r="AI39" s="88"/>
    </row>
    <row r="40" spans="1:35">
      <c r="E40" s="8"/>
      <c r="F40" s="8"/>
      <c r="G40" s="8"/>
      <c r="H40" s="8"/>
      <c r="I40" s="8"/>
      <c r="W40" s="122">
        <v>37</v>
      </c>
      <c r="X40" s="100" t="s">
        <v>722</v>
      </c>
      <c r="Y40" s="100" t="s">
        <v>723</v>
      </c>
      <c r="Z40" s="100" t="s">
        <v>689</v>
      </c>
      <c r="AA40" s="128" t="s">
        <v>121</v>
      </c>
      <c r="AB40" s="128" t="s">
        <v>122</v>
      </c>
      <c r="AC40" s="157" t="s">
        <v>402</v>
      </c>
      <c r="AD40" s="127" t="s">
        <v>17</v>
      </c>
      <c r="AE40" s="105" t="s">
        <v>121</v>
      </c>
      <c r="AF40" s="142"/>
      <c r="AG40" s="146"/>
      <c r="AH40" s="151" t="s">
        <v>121</v>
      </c>
      <c r="AI40" s="88"/>
    </row>
    <row r="41" spans="1:35" ht="18.75">
      <c r="B41" s="187" t="s">
        <v>134</v>
      </c>
      <c r="C41" s="187"/>
      <c r="D41" s="187"/>
      <c r="E41" s="187"/>
      <c r="F41" s="187"/>
      <c r="G41" s="187"/>
      <c r="H41" s="187"/>
      <c r="K41" s="188"/>
      <c r="W41" s="122">
        <v>38</v>
      </c>
      <c r="X41" s="100" t="s">
        <v>727</v>
      </c>
      <c r="Y41" s="100" t="s">
        <v>724</v>
      </c>
      <c r="Z41" s="100" t="s">
        <v>690</v>
      </c>
      <c r="AA41" s="128" t="s">
        <v>120</v>
      </c>
      <c r="AB41" s="157" t="s">
        <v>130</v>
      </c>
      <c r="AC41" s="136" t="s">
        <v>691</v>
      </c>
      <c r="AD41" s="137" t="s">
        <v>17</v>
      </c>
      <c r="AE41" s="140" t="s">
        <v>121</v>
      </c>
      <c r="AF41" s="144"/>
      <c r="AG41" s="149"/>
      <c r="AH41" s="154" t="s">
        <v>121</v>
      </c>
      <c r="AI41" s="88"/>
    </row>
    <row r="42" spans="1:35" ht="18.75">
      <c r="B42" s="57"/>
      <c r="C42" s="57"/>
      <c r="D42" s="57"/>
      <c r="E42" s="57"/>
      <c r="F42" s="57"/>
      <c r="G42" s="57"/>
      <c r="H42" s="57"/>
      <c r="I42" s="27" t="s">
        <v>137</v>
      </c>
      <c r="K42" s="188"/>
      <c r="W42" s="122">
        <v>39</v>
      </c>
      <c r="X42" s="100" t="s">
        <v>717</v>
      </c>
      <c r="Y42" s="100" t="s">
        <v>714</v>
      </c>
      <c r="Z42" s="100" t="s">
        <v>654</v>
      </c>
      <c r="AA42" s="128" t="s">
        <v>121</v>
      </c>
      <c r="AB42" s="157" t="s">
        <v>395</v>
      </c>
      <c r="AC42" s="157" t="s">
        <v>692</v>
      </c>
      <c r="AD42" s="157" t="s">
        <v>753</v>
      </c>
      <c r="AE42" s="140" t="s">
        <v>120</v>
      </c>
      <c r="AF42" s="144"/>
      <c r="AG42" s="149"/>
      <c r="AH42" s="154" t="s">
        <v>120</v>
      </c>
      <c r="AI42" s="88"/>
    </row>
    <row r="43" spans="1:35" ht="18.75">
      <c r="B43" s="57"/>
      <c r="C43" s="57"/>
      <c r="D43" s="57"/>
      <c r="E43" s="57"/>
      <c r="F43" s="57"/>
      <c r="G43" s="57"/>
      <c r="H43" s="57"/>
      <c r="I43" s="27" t="s">
        <v>155</v>
      </c>
      <c r="K43" s="188"/>
      <c r="W43" s="122">
        <v>40</v>
      </c>
      <c r="X43" s="100" t="s">
        <v>725</v>
      </c>
      <c r="Y43" s="100" t="s">
        <v>734</v>
      </c>
      <c r="Z43" s="100" t="s">
        <v>726</v>
      </c>
      <c r="AA43" s="128" t="s">
        <v>121</v>
      </c>
      <c r="AB43" s="128" t="s">
        <v>122</v>
      </c>
      <c r="AC43" s="128" t="s">
        <v>686</v>
      </c>
      <c r="AD43" s="127" t="s">
        <v>17</v>
      </c>
      <c r="AE43" s="105" t="s">
        <v>121</v>
      </c>
      <c r="AF43" s="142"/>
      <c r="AG43" s="146"/>
      <c r="AH43" s="151" t="s">
        <v>121</v>
      </c>
      <c r="AI43" s="88"/>
    </row>
    <row r="44" spans="1:35" ht="15" customHeight="1">
      <c r="A44" s="15">
        <v>34</v>
      </c>
      <c r="B44" s="15" t="s">
        <v>272</v>
      </c>
      <c r="D44" s="15" t="s">
        <v>130</v>
      </c>
      <c r="E44" s="7" t="s">
        <v>121</v>
      </c>
      <c r="F44" s="7" t="s">
        <v>142</v>
      </c>
      <c r="G44" s="7"/>
      <c r="H44" s="7"/>
      <c r="I44" s="7" t="s">
        <v>121</v>
      </c>
      <c r="K44" s="188"/>
      <c r="W44" s="122">
        <v>41</v>
      </c>
      <c r="X44" s="100" t="s">
        <v>729</v>
      </c>
      <c r="Y44" s="100" t="s">
        <v>733</v>
      </c>
      <c r="Z44" s="100" t="s">
        <v>239</v>
      </c>
      <c r="AA44" s="128" t="s">
        <v>121</v>
      </c>
      <c r="AB44" s="128" t="s">
        <v>122</v>
      </c>
      <c r="AC44" s="157" t="s">
        <v>402</v>
      </c>
      <c r="AD44" s="127" t="s">
        <v>17</v>
      </c>
      <c r="AE44" s="105" t="s">
        <v>121</v>
      </c>
      <c r="AF44" s="142"/>
      <c r="AG44" s="146"/>
      <c r="AH44" s="151" t="s">
        <v>121</v>
      </c>
      <c r="AI44" s="88"/>
    </row>
    <row r="45" spans="1:35">
      <c r="A45" s="15">
        <v>35</v>
      </c>
      <c r="B45" t="s">
        <v>555</v>
      </c>
      <c r="D45" s="15" t="s">
        <v>122</v>
      </c>
      <c r="E45" s="7" t="s">
        <v>121</v>
      </c>
      <c r="F45" s="7" t="s">
        <v>143</v>
      </c>
      <c r="G45" s="7"/>
      <c r="H45" s="7"/>
      <c r="I45" s="7" t="s">
        <v>121</v>
      </c>
      <c r="K45" s="188"/>
      <c r="W45" s="122">
        <v>42</v>
      </c>
      <c r="X45" s="100" t="s">
        <v>731</v>
      </c>
      <c r="Y45" s="100" t="s">
        <v>732</v>
      </c>
      <c r="Z45" s="100" t="s">
        <v>730</v>
      </c>
      <c r="AA45" s="128" t="s">
        <v>121</v>
      </c>
      <c r="AB45" s="128" t="s">
        <v>122</v>
      </c>
      <c r="AC45" s="157" t="s">
        <v>402</v>
      </c>
      <c r="AD45" s="127" t="s">
        <v>17</v>
      </c>
      <c r="AE45" s="105" t="s">
        <v>764</v>
      </c>
      <c r="AF45" s="142"/>
      <c r="AG45" s="146"/>
      <c r="AH45" s="151" t="s">
        <v>121</v>
      </c>
      <c r="AI45" s="88"/>
    </row>
    <row r="46" spans="1:35">
      <c r="A46" s="56">
        <v>36</v>
      </c>
      <c r="B46" t="s">
        <v>274</v>
      </c>
      <c r="D46" s="15" t="s">
        <v>130</v>
      </c>
      <c r="E46" s="65" t="s">
        <v>120</v>
      </c>
      <c r="F46" s="47" t="s">
        <v>132</v>
      </c>
      <c r="G46" s="47"/>
      <c r="H46" s="47"/>
      <c r="I46" s="65" t="s">
        <v>120</v>
      </c>
      <c r="W46" s="122">
        <v>43</v>
      </c>
      <c r="X46" s="100" t="s">
        <v>740</v>
      </c>
      <c r="Y46" s="100" t="s">
        <v>738</v>
      </c>
      <c r="Z46" s="100" t="s">
        <v>735</v>
      </c>
      <c r="AA46" s="128" t="s">
        <v>121</v>
      </c>
      <c r="AB46" s="128" t="s">
        <v>122</v>
      </c>
      <c r="AC46" s="157" t="s">
        <v>402</v>
      </c>
      <c r="AD46" s="127" t="s">
        <v>17</v>
      </c>
      <c r="AE46" s="105" t="s">
        <v>121</v>
      </c>
      <c r="AF46" s="142"/>
      <c r="AG46" s="146"/>
      <c r="AH46" s="151" t="s">
        <v>121</v>
      </c>
      <c r="AI46" s="88"/>
    </row>
    <row r="47" spans="1:35">
      <c r="A47" s="56">
        <v>37</v>
      </c>
      <c r="B47" t="s">
        <v>362</v>
      </c>
      <c r="D47" s="15" t="s">
        <v>130</v>
      </c>
      <c r="E47" s="65" t="s">
        <v>120</v>
      </c>
      <c r="F47" s="47" t="s">
        <v>132</v>
      </c>
      <c r="G47" s="47"/>
      <c r="H47" s="47"/>
      <c r="I47" s="65" t="s">
        <v>120</v>
      </c>
      <c r="W47" s="122">
        <v>44</v>
      </c>
      <c r="X47" s="100" t="s">
        <v>741</v>
      </c>
      <c r="Y47" s="100" t="s">
        <v>739</v>
      </c>
      <c r="Z47" s="100" t="s">
        <v>736</v>
      </c>
      <c r="AA47" s="128" t="s">
        <v>121</v>
      </c>
      <c r="AB47" s="128" t="s">
        <v>122</v>
      </c>
      <c r="AC47" s="157" t="s">
        <v>737</v>
      </c>
      <c r="AD47" s="127" t="s">
        <v>17</v>
      </c>
      <c r="AE47" s="105" t="s">
        <v>121</v>
      </c>
      <c r="AF47" s="142"/>
      <c r="AG47" s="146"/>
      <c r="AH47" s="151" t="s">
        <v>121</v>
      </c>
      <c r="AI47" s="88"/>
    </row>
    <row r="48" spans="1:35">
      <c r="A48" s="56"/>
      <c r="W48" s="122">
        <v>45</v>
      </c>
      <c r="X48" s="100" t="s">
        <v>327</v>
      </c>
      <c r="Y48" s="100" t="s">
        <v>742</v>
      </c>
      <c r="Z48" s="100" t="s">
        <v>743</v>
      </c>
      <c r="AA48" s="128" t="s">
        <v>121</v>
      </c>
      <c r="AB48" s="128" t="s">
        <v>122</v>
      </c>
      <c r="AC48" s="157" t="s">
        <v>737</v>
      </c>
      <c r="AD48" s="127" t="s">
        <v>17</v>
      </c>
      <c r="AE48" s="105" t="s">
        <v>121</v>
      </c>
      <c r="AF48" s="142"/>
      <c r="AG48" s="146"/>
      <c r="AH48" s="151" t="s">
        <v>121</v>
      </c>
      <c r="AI48" s="88"/>
    </row>
    <row r="49" spans="1:35">
      <c r="A49" s="172" t="s">
        <v>127</v>
      </c>
      <c r="B49" s="172"/>
      <c r="C49" s="172"/>
      <c r="D49" s="172"/>
      <c r="E49" s="172"/>
      <c r="F49" s="172"/>
      <c r="G49" s="19">
        <v>72.400000000000006</v>
      </c>
      <c r="H49" s="19">
        <v>75.7</v>
      </c>
      <c r="I49">
        <v>78.3</v>
      </c>
      <c r="W49" s="122">
        <v>46</v>
      </c>
      <c r="X49" s="100" t="s">
        <v>279</v>
      </c>
      <c r="Y49" s="100" t="s">
        <v>744</v>
      </c>
      <c r="Z49" s="100" t="s">
        <v>745</v>
      </c>
      <c r="AA49" s="128" t="s">
        <v>120</v>
      </c>
      <c r="AB49" s="128" t="s">
        <v>122</v>
      </c>
      <c r="AC49" s="157" t="s">
        <v>737</v>
      </c>
      <c r="AD49" s="137" t="s">
        <v>17</v>
      </c>
      <c r="AE49" s="140" t="s">
        <v>121</v>
      </c>
      <c r="AF49" s="144"/>
      <c r="AG49" s="149"/>
      <c r="AH49" s="154" t="s">
        <v>121</v>
      </c>
      <c r="AI49" s="88"/>
    </row>
    <row r="50" spans="1:35">
      <c r="W50" s="122">
        <v>47</v>
      </c>
      <c r="X50" s="100" t="s">
        <v>312</v>
      </c>
      <c r="Y50" s="100" t="s">
        <v>746</v>
      </c>
      <c r="Z50" s="100" t="s">
        <v>747</v>
      </c>
      <c r="AA50" s="128" t="s">
        <v>121</v>
      </c>
      <c r="AB50" s="128" t="s">
        <v>122</v>
      </c>
      <c r="AC50" s="136" t="s">
        <v>686</v>
      </c>
      <c r="AD50" s="137" t="s">
        <v>17</v>
      </c>
      <c r="AE50" s="140" t="s">
        <v>120</v>
      </c>
      <c r="AF50" s="144"/>
      <c r="AG50" s="149"/>
      <c r="AH50" s="154" t="s">
        <v>120</v>
      </c>
      <c r="AI50" s="88"/>
    </row>
    <row r="51" spans="1:35">
      <c r="A51" s="54"/>
      <c r="W51" s="122">
        <v>48</v>
      </c>
      <c r="X51" s="100" t="s">
        <v>294</v>
      </c>
      <c r="Y51" s="100" t="s">
        <v>748</v>
      </c>
      <c r="Z51" s="100" t="s">
        <v>749</v>
      </c>
      <c r="AA51" s="128" t="s">
        <v>120</v>
      </c>
      <c r="AB51" s="128" t="s">
        <v>122</v>
      </c>
      <c r="AC51" s="136" t="s">
        <v>686</v>
      </c>
      <c r="AD51" s="127" t="s">
        <v>17</v>
      </c>
      <c r="AE51" s="105" t="s">
        <v>120</v>
      </c>
      <c r="AF51" s="142"/>
      <c r="AG51" s="146"/>
      <c r="AH51" s="151" t="s">
        <v>120</v>
      </c>
      <c r="AI51" s="88"/>
    </row>
    <row r="52" spans="1:35">
      <c r="A52" s="54"/>
      <c r="W52" s="122">
        <v>49</v>
      </c>
      <c r="X52" s="100" t="s">
        <v>246</v>
      </c>
      <c r="Y52" s="100" t="s">
        <v>750</v>
      </c>
      <c r="Z52" s="100" t="s">
        <v>238</v>
      </c>
      <c r="AA52" s="128" t="s">
        <v>120</v>
      </c>
      <c r="AB52" s="128" t="s">
        <v>122</v>
      </c>
      <c r="AC52" s="157" t="s">
        <v>751</v>
      </c>
      <c r="AD52" s="127" t="s">
        <v>17</v>
      </c>
      <c r="AE52" s="140" t="s">
        <v>121</v>
      </c>
      <c r="AF52" s="142"/>
      <c r="AG52" s="146"/>
      <c r="AH52" s="151" t="s">
        <v>120</v>
      </c>
      <c r="AI52" s="88"/>
    </row>
    <row r="53" spans="1:35">
      <c r="W53" s="122">
        <v>50</v>
      </c>
      <c r="X53" s="100" t="s">
        <v>352</v>
      </c>
      <c r="Y53" s="100" t="s">
        <v>760</v>
      </c>
      <c r="Z53" s="100" t="s">
        <v>761</v>
      </c>
      <c r="AA53" s="128" t="s">
        <v>120</v>
      </c>
      <c r="AB53" s="157" t="s">
        <v>629</v>
      </c>
      <c r="AC53" s="136" t="s">
        <v>775</v>
      </c>
      <c r="AD53" s="127" t="s">
        <v>762</v>
      </c>
      <c r="AE53" s="105" t="s">
        <v>17</v>
      </c>
      <c r="AF53" s="47"/>
      <c r="AG53" s="149" t="s">
        <v>121</v>
      </c>
      <c r="AH53" s="7" t="s">
        <v>120</v>
      </c>
      <c r="AI53" s="88"/>
    </row>
    <row r="54" spans="1:35">
      <c r="W54" s="122">
        <v>51</v>
      </c>
      <c r="X54" s="100" t="s">
        <v>770</v>
      </c>
      <c r="Y54" s="100" t="s">
        <v>771</v>
      </c>
      <c r="Z54" s="100" t="s">
        <v>765</v>
      </c>
      <c r="AA54" s="136" t="s">
        <v>121</v>
      </c>
      <c r="AB54" s="128" t="s">
        <v>130</v>
      </c>
      <c r="AC54" s="136" t="s">
        <v>775</v>
      </c>
      <c r="AD54" s="78" t="s">
        <v>17</v>
      </c>
      <c r="AE54" s="14"/>
      <c r="AF54" s="47"/>
      <c r="AG54" s="147"/>
      <c r="AH54" s="67" t="s">
        <v>121</v>
      </c>
      <c r="AI54" s="88"/>
    </row>
    <row r="55" spans="1:35">
      <c r="W55" s="122">
        <v>52</v>
      </c>
      <c r="X55" s="99" t="s">
        <v>280</v>
      </c>
      <c r="Y55" s="99" t="s">
        <v>767</v>
      </c>
      <c r="Z55" s="99" t="s">
        <v>766</v>
      </c>
      <c r="AA55" s="136" t="s">
        <v>121</v>
      </c>
      <c r="AB55" s="128" t="s">
        <v>130</v>
      </c>
      <c r="AC55" s="136" t="s">
        <v>776</v>
      </c>
      <c r="AD55" s="78" t="s">
        <v>17</v>
      </c>
      <c r="AE55" s="14"/>
      <c r="AF55" s="47"/>
      <c r="AG55" s="147"/>
      <c r="AH55" s="67" t="s">
        <v>121</v>
      </c>
      <c r="AI55" s="88"/>
    </row>
    <row r="56" spans="1:35">
      <c r="W56" s="122">
        <v>53</v>
      </c>
      <c r="X56" s="100" t="s">
        <v>769</v>
      </c>
      <c r="Y56" s="100" t="s">
        <v>772</v>
      </c>
      <c r="Z56" s="100" t="s">
        <v>241</v>
      </c>
      <c r="AA56" s="136" t="s">
        <v>120</v>
      </c>
      <c r="AB56" s="128" t="s">
        <v>130</v>
      </c>
      <c r="AC56" s="136" t="s">
        <v>774</v>
      </c>
      <c r="AD56" s="78" t="s">
        <v>19</v>
      </c>
      <c r="AE56" s="14"/>
      <c r="AF56" s="47"/>
      <c r="AG56" s="147"/>
      <c r="AH56" s="67" t="s">
        <v>120</v>
      </c>
      <c r="AI56" s="88"/>
    </row>
    <row r="57" spans="1:35">
      <c r="C57" s="89"/>
      <c r="D57" s="89"/>
      <c r="E57" s="89"/>
      <c r="W57" s="122">
        <v>54</v>
      </c>
      <c r="X57" s="100" t="s">
        <v>768</v>
      </c>
      <c r="Y57" s="100" t="s">
        <v>773</v>
      </c>
      <c r="Z57" s="100" t="s">
        <v>240</v>
      </c>
      <c r="AA57" s="136" t="s">
        <v>120</v>
      </c>
      <c r="AB57" s="128" t="s">
        <v>130</v>
      </c>
      <c r="AC57" s="136" t="s">
        <v>774</v>
      </c>
      <c r="AD57" s="78" t="s">
        <v>19</v>
      </c>
      <c r="AE57" s="14"/>
      <c r="AF57" s="47"/>
      <c r="AG57" s="147"/>
      <c r="AH57" s="67" t="s">
        <v>120</v>
      </c>
      <c r="AI57" s="88"/>
    </row>
    <row r="62" spans="1:35" s="17" customFormat="1">
      <c r="A62" s="192" t="s">
        <v>384</v>
      </c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</row>
    <row r="63" spans="1:35" s="17" customFormat="1">
      <c r="A63" s="192"/>
      <c r="B63" s="192"/>
      <c r="C63" s="192"/>
      <c r="D63" s="192"/>
      <c r="E63" s="192"/>
      <c r="F63" s="192"/>
      <c r="G63" s="192"/>
      <c r="H63" s="192"/>
      <c r="I63" s="192"/>
      <c r="J63" s="192"/>
      <c r="K63" s="192"/>
      <c r="L63" s="192"/>
      <c r="M63" s="192"/>
      <c r="N63" s="192"/>
      <c r="O63" s="192"/>
    </row>
    <row r="64" spans="1:35">
      <c r="B64" t="s">
        <v>399</v>
      </c>
    </row>
    <row r="65" spans="1:32">
      <c r="AE65" s="125" t="s">
        <v>17</v>
      </c>
      <c r="AF65" t="s">
        <v>17</v>
      </c>
    </row>
    <row r="66" spans="1:32" ht="18.75">
      <c r="E66" s="106" t="s">
        <v>386</v>
      </c>
      <c r="F66" s="193" t="s">
        <v>387</v>
      </c>
      <c r="G66" s="193"/>
      <c r="AD66" s="125"/>
      <c r="AE66" s="125"/>
    </row>
    <row r="67" spans="1:32">
      <c r="A67" t="s">
        <v>385</v>
      </c>
      <c r="B67" t="s">
        <v>396</v>
      </c>
      <c r="C67" t="s">
        <v>452</v>
      </c>
      <c r="D67" s="90" t="s">
        <v>391</v>
      </c>
      <c r="E67" t="s">
        <v>19</v>
      </c>
      <c r="F67" s="12" t="s">
        <v>388</v>
      </c>
      <c r="G67" s="18" t="s">
        <v>389</v>
      </c>
      <c r="I67" s="166" t="s">
        <v>392</v>
      </c>
      <c r="J67" s="166"/>
      <c r="K67" s="166"/>
      <c r="AD67" s="125"/>
      <c r="AE67" s="125"/>
    </row>
    <row r="68" spans="1:32">
      <c r="A68" s="73"/>
      <c r="B68" s="73"/>
      <c r="C68" s="73"/>
      <c r="D68" s="73"/>
      <c r="E68" s="73"/>
      <c r="F68" s="73"/>
      <c r="G68" s="73"/>
      <c r="H68" s="73"/>
      <c r="I68" s="73" t="s">
        <v>394</v>
      </c>
      <c r="J68" s="73" t="s">
        <v>118</v>
      </c>
      <c r="K68" s="73" t="s">
        <v>393</v>
      </c>
      <c r="L68" s="73"/>
      <c r="AD68" s="125"/>
      <c r="AE68" s="125"/>
    </row>
    <row r="69" spans="1:32">
      <c r="A69" s="73" t="s">
        <v>390</v>
      </c>
      <c r="B69" s="73" t="s">
        <v>397</v>
      </c>
      <c r="C69" s="73"/>
      <c r="D69" s="73" t="s">
        <v>126</v>
      </c>
      <c r="E69" s="97" t="s">
        <v>398</v>
      </c>
      <c r="F69" s="95" t="s">
        <v>120</v>
      </c>
      <c r="G69" s="103" t="s">
        <v>120</v>
      </c>
      <c r="H69" s="73"/>
      <c r="I69" s="93" t="s">
        <v>120</v>
      </c>
      <c r="J69" s="99" t="s">
        <v>395</v>
      </c>
      <c r="K69" s="102" t="s">
        <v>559</v>
      </c>
      <c r="L69" s="102"/>
      <c r="X69" s="125"/>
      <c r="Y69" s="125"/>
      <c r="Z69" s="125"/>
      <c r="AA69" s="125"/>
      <c r="AB69" s="125"/>
      <c r="AC69" s="125"/>
      <c r="AD69" s="125"/>
      <c r="AE69" s="125"/>
    </row>
    <row r="70" spans="1:32">
      <c r="A70" s="73" t="s">
        <v>239</v>
      </c>
      <c r="B70" s="73" t="s">
        <v>397</v>
      </c>
      <c r="C70" s="73"/>
      <c r="D70" s="73" t="s">
        <v>321</v>
      </c>
      <c r="E70" s="97" t="s">
        <v>398</v>
      </c>
      <c r="F70" s="95" t="s">
        <v>121</v>
      </c>
      <c r="G70" s="103" t="s">
        <v>121</v>
      </c>
      <c r="H70" s="73"/>
      <c r="I70" s="93" t="s">
        <v>121</v>
      </c>
      <c r="J70" s="99" t="s">
        <v>401</v>
      </c>
      <c r="K70" s="102" t="s">
        <v>402</v>
      </c>
      <c r="L70" s="102"/>
    </row>
    <row r="71" spans="1:32">
      <c r="A71" s="73"/>
      <c r="B71" s="73" t="s">
        <v>397</v>
      </c>
      <c r="C71" s="73"/>
      <c r="D71" s="73" t="s">
        <v>320</v>
      </c>
      <c r="E71" s="97" t="s">
        <v>398</v>
      </c>
      <c r="F71" s="95" t="s">
        <v>121</v>
      </c>
      <c r="G71" s="103" t="s">
        <v>121</v>
      </c>
      <c r="H71" s="73"/>
      <c r="I71" s="93" t="s">
        <v>121</v>
      </c>
      <c r="J71" s="99" t="s">
        <v>401</v>
      </c>
      <c r="K71" s="102" t="s">
        <v>402</v>
      </c>
      <c r="L71" s="102"/>
    </row>
    <row r="72" spans="1:32">
      <c r="A72" s="73"/>
      <c r="B72" s="73" t="s">
        <v>397</v>
      </c>
      <c r="C72" s="73"/>
      <c r="D72" s="73" t="s">
        <v>322</v>
      </c>
      <c r="E72" s="97" t="s">
        <v>398</v>
      </c>
      <c r="F72" s="95" t="s">
        <v>121</v>
      </c>
      <c r="G72" s="103" t="s">
        <v>121</v>
      </c>
      <c r="H72" s="73"/>
      <c r="I72" s="93" t="s">
        <v>121</v>
      </c>
      <c r="J72" s="99" t="s">
        <v>401</v>
      </c>
      <c r="K72" s="102" t="s">
        <v>402</v>
      </c>
      <c r="L72" s="102"/>
    </row>
    <row r="73" spans="1:32">
      <c r="A73" s="73" t="s">
        <v>243</v>
      </c>
      <c r="B73" s="73" t="s">
        <v>400</v>
      </c>
      <c r="C73" s="73"/>
      <c r="D73" s="73" t="s">
        <v>316</v>
      </c>
      <c r="E73" s="97" t="s">
        <v>398</v>
      </c>
      <c r="F73" s="95"/>
      <c r="G73" s="103"/>
      <c r="H73" s="73"/>
      <c r="I73" s="93"/>
      <c r="J73" s="99"/>
      <c r="K73" s="102"/>
      <c r="L73" s="102"/>
    </row>
    <row r="74" spans="1:32">
      <c r="A74" s="73" t="s">
        <v>403</v>
      </c>
      <c r="B74" s="73" t="s">
        <v>404</v>
      </c>
      <c r="C74" s="73"/>
      <c r="D74" s="73" t="s">
        <v>405</v>
      </c>
      <c r="E74" s="97" t="s">
        <v>398</v>
      </c>
      <c r="F74" s="95"/>
      <c r="G74" s="103"/>
      <c r="H74" s="73"/>
      <c r="I74" s="93"/>
      <c r="J74" s="99"/>
      <c r="K74" s="102"/>
      <c r="L74" s="102"/>
    </row>
    <row r="75" spans="1:32">
      <c r="A75" s="73" t="s">
        <v>406</v>
      </c>
      <c r="B75" s="73" t="s">
        <v>400</v>
      </c>
      <c r="C75" s="91" t="s">
        <v>407</v>
      </c>
      <c r="D75" s="91" t="s">
        <v>296</v>
      </c>
      <c r="E75" s="97" t="s">
        <v>398</v>
      </c>
      <c r="F75" s="95"/>
      <c r="G75" s="103"/>
      <c r="H75" s="73"/>
      <c r="I75" s="93"/>
      <c r="J75" s="99"/>
      <c r="K75" s="102"/>
      <c r="L75" s="102"/>
    </row>
    <row r="76" spans="1:32">
      <c r="A76" s="73"/>
      <c r="B76" s="73" t="s">
        <v>400</v>
      </c>
      <c r="C76" s="91" t="s">
        <v>408</v>
      </c>
      <c r="D76" s="91" t="s">
        <v>297</v>
      </c>
      <c r="E76" s="97" t="s">
        <v>398</v>
      </c>
      <c r="F76" s="95"/>
      <c r="G76" s="103"/>
      <c r="H76" s="73"/>
      <c r="I76" s="93"/>
      <c r="J76" s="99"/>
      <c r="K76" s="102"/>
      <c r="L76" s="102"/>
    </row>
    <row r="77" spans="1:32">
      <c r="A77" s="73"/>
      <c r="B77" s="73" t="s">
        <v>400</v>
      </c>
      <c r="C77" s="91" t="s">
        <v>409</v>
      </c>
      <c r="D77" s="91" t="s">
        <v>357</v>
      </c>
      <c r="E77" s="97" t="s">
        <v>398</v>
      </c>
      <c r="F77" s="95"/>
      <c r="G77" s="103"/>
      <c r="H77" s="73"/>
      <c r="I77" s="93"/>
      <c r="J77" s="99"/>
      <c r="K77" s="102"/>
      <c r="L77" s="102"/>
    </row>
    <row r="78" spans="1:32">
      <c r="A78" s="73"/>
      <c r="B78" s="73" t="s">
        <v>400</v>
      </c>
      <c r="C78" s="91" t="s">
        <v>410</v>
      </c>
      <c r="D78" s="91" t="s">
        <v>355</v>
      </c>
      <c r="E78" s="97" t="s">
        <v>398</v>
      </c>
      <c r="F78" s="95"/>
      <c r="G78" s="103"/>
      <c r="H78" s="73"/>
      <c r="I78" s="93"/>
      <c r="J78" s="99"/>
      <c r="K78" s="102"/>
      <c r="L78" s="102"/>
    </row>
    <row r="79" spans="1:32">
      <c r="A79" s="73"/>
      <c r="B79" s="73" t="s">
        <v>400</v>
      </c>
      <c r="C79" s="91" t="s">
        <v>411</v>
      </c>
      <c r="D79" s="91" t="s">
        <v>364</v>
      </c>
      <c r="E79" s="97" t="s">
        <v>398</v>
      </c>
      <c r="F79" s="95"/>
      <c r="G79" s="103"/>
      <c r="H79" s="73"/>
      <c r="I79" s="93"/>
      <c r="J79" s="99"/>
      <c r="K79" s="102"/>
      <c r="L79" s="102"/>
    </row>
    <row r="80" spans="1:32">
      <c r="A80" s="73"/>
      <c r="B80" s="73" t="s">
        <v>400</v>
      </c>
      <c r="C80" s="91" t="s">
        <v>412</v>
      </c>
      <c r="D80" s="91" t="s">
        <v>365</v>
      </c>
      <c r="E80" s="97" t="s">
        <v>398</v>
      </c>
      <c r="F80" s="95"/>
      <c r="G80" s="103"/>
      <c r="H80" s="73"/>
      <c r="I80" s="93"/>
      <c r="J80" s="99"/>
      <c r="K80" s="102"/>
      <c r="L80" s="102"/>
    </row>
    <row r="81" spans="1:12">
      <c r="A81" s="73"/>
      <c r="B81" s="73" t="s">
        <v>400</v>
      </c>
      <c r="C81" s="91" t="s">
        <v>413</v>
      </c>
      <c r="D81" s="91" t="s">
        <v>363</v>
      </c>
      <c r="E81" s="97" t="s">
        <v>398</v>
      </c>
      <c r="F81" s="95"/>
      <c r="G81" s="103"/>
      <c r="H81" s="73"/>
      <c r="I81" s="93"/>
      <c r="J81" s="99"/>
      <c r="K81" s="102"/>
      <c r="L81" s="102"/>
    </row>
    <row r="82" spans="1:12">
      <c r="A82" s="73" t="s">
        <v>242</v>
      </c>
      <c r="B82" s="73" t="s">
        <v>400</v>
      </c>
      <c r="C82" s="91" t="s">
        <v>414</v>
      </c>
      <c r="D82" s="91" t="s">
        <v>304</v>
      </c>
      <c r="E82" s="97" t="s">
        <v>398</v>
      </c>
      <c r="F82" s="95" t="s">
        <v>120</v>
      </c>
      <c r="G82" s="103" t="s">
        <v>120</v>
      </c>
      <c r="H82" s="73"/>
      <c r="I82" s="93" t="s">
        <v>121</v>
      </c>
      <c r="J82" s="99" t="s">
        <v>123</v>
      </c>
      <c r="K82" s="102" t="s">
        <v>415</v>
      </c>
      <c r="L82" s="102"/>
    </row>
    <row r="83" spans="1:12">
      <c r="A83" s="73" t="s">
        <v>416</v>
      </c>
      <c r="B83" s="73" t="s">
        <v>400</v>
      </c>
      <c r="C83" s="91" t="s">
        <v>407</v>
      </c>
      <c r="D83" s="91" t="s">
        <v>296</v>
      </c>
      <c r="E83" s="97" t="s">
        <v>398</v>
      </c>
      <c r="F83" s="96"/>
      <c r="G83" s="104"/>
      <c r="H83" s="73"/>
      <c r="I83" s="93"/>
      <c r="J83" s="99"/>
      <c r="K83" s="102"/>
      <c r="L83" s="102"/>
    </row>
    <row r="84" spans="1:12">
      <c r="A84" s="73"/>
      <c r="B84" s="73" t="s">
        <v>400</v>
      </c>
      <c r="C84" s="91" t="s">
        <v>408</v>
      </c>
      <c r="D84" s="91" t="s">
        <v>297</v>
      </c>
      <c r="E84" s="97" t="s">
        <v>398</v>
      </c>
      <c r="F84" s="96"/>
      <c r="G84" s="104"/>
      <c r="H84" s="73"/>
      <c r="I84" s="93"/>
      <c r="J84" s="99"/>
      <c r="K84" s="102"/>
      <c r="L84" s="102"/>
    </row>
    <row r="85" spans="1:12">
      <c r="A85" s="73"/>
      <c r="B85" s="73" t="s">
        <v>400</v>
      </c>
      <c r="C85" s="91" t="s">
        <v>409</v>
      </c>
      <c r="D85" s="91" t="s">
        <v>357</v>
      </c>
      <c r="E85" s="97" t="s">
        <v>398</v>
      </c>
      <c r="F85" s="96"/>
      <c r="G85" s="104"/>
      <c r="H85" s="73"/>
      <c r="I85" s="93"/>
      <c r="J85" s="99"/>
      <c r="K85" s="102"/>
      <c r="L85" s="102"/>
    </row>
    <row r="86" spans="1:12">
      <c r="A86" s="73"/>
      <c r="B86" s="73" t="s">
        <v>400</v>
      </c>
      <c r="C86" s="91" t="s">
        <v>410</v>
      </c>
      <c r="D86" s="91" t="s">
        <v>355</v>
      </c>
      <c r="E86" s="97" t="s">
        <v>398</v>
      </c>
      <c r="F86" s="96"/>
      <c r="G86" s="104"/>
      <c r="H86" s="73"/>
      <c r="I86" s="93"/>
      <c r="J86" s="99"/>
      <c r="K86" s="102"/>
      <c r="L86" s="102"/>
    </row>
    <row r="87" spans="1:12">
      <c r="A87" s="73"/>
      <c r="B87" s="73" t="s">
        <v>400</v>
      </c>
      <c r="C87" s="91" t="s">
        <v>411</v>
      </c>
      <c r="D87" s="91" t="s">
        <v>364</v>
      </c>
      <c r="E87" s="97" t="s">
        <v>398</v>
      </c>
      <c r="F87" s="96"/>
      <c r="G87" s="104"/>
      <c r="H87" s="73"/>
      <c r="I87" s="93"/>
      <c r="J87" s="99"/>
      <c r="K87" s="102"/>
      <c r="L87" s="102"/>
    </row>
    <row r="88" spans="1:12">
      <c r="A88" s="73"/>
      <c r="B88" s="73" t="s">
        <v>400</v>
      </c>
      <c r="C88" s="91" t="s">
        <v>412</v>
      </c>
      <c r="D88" s="91" t="s">
        <v>365</v>
      </c>
      <c r="E88" s="97" t="s">
        <v>398</v>
      </c>
      <c r="F88" s="96"/>
      <c r="G88" s="104"/>
      <c r="H88" s="73"/>
      <c r="I88" s="93"/>
      <c r="J88" s="99"/>
      <c r="K88" s="102"/>
      <c r="L88" s="102"/>
    </row>
    <row r="89" spans="1:12">
      <c r="A89" s="73"/>
      <c r="B89" s="73" t="s">
        <v>400</v>
      </c>
      <c r="C89" s="91" t="s">
        <v>413</v>
      </c>
      <c r="D89" s="91" t="s">
        <v>363</v>
      </c>
      <c r="E89" s="97" t="s">
        <v>398</v>
      </c>
      <c r="F89" s="96"/>
      <c r="G89" s="104"/>
      <c r="H89" s="73"/>
      <c r="I89" s="93"/>
      <c r="J89" s="99"/>
      <c r="K89" s="102"/>
      <c r="L89" s="102"/>
    </row>
    <row r="90" spans="1:12">
      <c r="A90" s="73" t="s">
        <v>417</v>
      </c>
      <c r="B90" s="73" t="s">
        <v>400</v>
      </c>
      <c r="C90" s="91" t="s">
        <v>407</v>
      </c>
      <c r="D90" s="91" t="s">
        <v>296</v>
      </c>
      <c r="E90" s="97" t="s">
        <v>398</v>
      </c>
      <c r="F90" s="96"/>
      <c r="G90" s="103"/>
      <c r="H90" s="73"/>
      <c r="I90" s="93"/>
      <c r="J90" s="99"/>
      <c r="K90" s="102"/>
      <c r="L90" s="102"/>
    </row>
    <row r="91" spans="1:12">
      <c r="A91" s="73"/>
      <c r="B91" s="73" t="s">
        <v>400</v>
      </c>
      <c r="C91" s="91" t="s">
        <v>408</v>
      </c>
      <c r="D91" s="91" t="s">
        <v>297</v>
      </c>
      <c r="E91" s="97" t="s">
        <v>398</v>
      </c>
      <c r="F91" s="96"/>
      <c r="G91" s="103"/>
      <c r="H91" s="73"/>
      <c r="I91" s="93"/>
      <c r="J91" s="99"/>
      <c r="K91" s="102"/>
      <c r="L91" s="102"/>
    </row>
    <row r="92" spans="1:12">
      <c r="A92" s="73"/>
      <c r="B92" s="73" t="s">
        <v>400</v>
      </c>
      <c r="C92" s="91" t="s">
        <v>409</v>
      </c>
      <c r="D92" s="91" t="s">
        <v>357</v>
      </c>
      <c r="E92" s="97" t="s">
        <v>398</v>
      </c>
      <c r="F92" s="96"/>
      <c r="G92" s="103"/>
      <c r="H92" s="73"/>
      <c r="I92" s="93"/>
      <c r="J92" s="99"/>
      <c r="K92" s="102"/>
      <c r="L92" s="102"/>
    </row>
    <row r="93" spans="1:12">
      <c r="A93" s="73"/>
      <c r="B93" s="73" t="s">
        <v>400</v>
      </c>
      <c r="C93" s="91" t="s">
        <v>410</v>
      </c>
      <c r="D93" s="91" t="s">
        <v>355</v>
      </c>
      <c r="E93" s="97" t="s">
        <v>398</v>
      </c>
      <c r="F93" s="96"/>
      <c r="G93" s="103"/>
      <c r="H93" s="73"/>
      <c r="I93" s="93"/>
      <c r="J93" s="99"/>
      <c r="K93" s="102"/>
      <c r="L93" s="102"/>
    </row>
    <row r="94" spans="1:12">
      <c r="A94" s="73"/>
      <c r="B94" s="73" t="s">
        <v>400</v>
      </c>
      <c r="C94" s="91" t="s">
        <v>411</v>
      </c>
      <c r="D94" s="91" t="s">
        <v>364</v>
      </c>
      <c r="E94" s="97" t="s">
        <v>398</v>
      </c>
      <c r="F94" s="95"/>
      <c r="G94" s="103"/>
      <c r="H94" s="73"/>
      <c r="I94" s="93"/>
      <c r="J94" s="99"/>
      <c r="K94" s="102"/>
      <c r="L94" s="102"/>
    </row>
    <row r="95" spans="1:12">
      <c r="A95" s="73"/>
      <c r="B95" s="73" t="s">
        <v>400</v>
      </c>
      <c r="C95" s="91" t="s">
        <v>412</v>
      </c>
      <c r="D95" s="91" t="s">
        <v>365</v>
      </c>
      <c r="E95" s="97" t="s">
        <v>398</v>
      </c>
      <c r="F95" s="95"/>
      <c r="G95" s="103"/>
      <c r="H95" s="73"/>
      <c r="I95" s="93"/>
      <c r="J95" s="99"/>
      <c r="K95" s="102"/>
      <c r="L95" s="102"/>
    </row>
    <row r="96" spans="1:12">
      <c r="A96" s="73"/>
      <c r="B96" s="73" t="s">
        <v>400</v>
      </c>
      <c r="C96" s="91" t="s">
        <v>413</v>
      </c>
      <c r="D96" s="91" t="s">
        <v>363</v>
      </c>
      <c r="E96" s="97" t="s">
        <v>398</v>
      </c>
      <c r="F96" s="95"/>
      <c r="G96" s="103"/>
      <c r="H96" s="73"/>
      <c r="I96" s="93"/>
      <c r="J96" s="99"/>
      <c r="K96" s="102"/>
      <c r="L96" s="102"/>
    </row>
    <row r="97" spans="1:12">
      <c r="A97" s="73" t="s">
        <v>418</v>
      </c>
      <c r="B97" s="73" t="s">
        <v>400</v>
      </c>
      <c r="C97" s="91" t="s">
        <v>419</v>
      </c>
      <c r="D97" s="91" t="s">
        <v>286</v>
      </c>
      <c r="E97" s="97" t="s">
        <v>398</v>
      </c>
      <c r="F97" s="95" t="s">
        <v>120</v>
      </c>
      <c r="G97" s="103" t="s">
        <v>120</v>
      </c>
      <c r="H97" s="73"/>
      <c r="I97" s="93" t="s">
        <v>120</v>
      </c>
      <c r="J97" s="99" t="s">
        <v>119</v>
      </c>
      <c r="K97" s="102" t="s">
        <v>560</v>
      </c>
      <c r="L97" s="102"/>
    </row>
    <row r="98" spans="1:12">
      <c r="A98" s="73" t="s">
        <v>420</v>
      </c>
      <c r="B98" s="73" t="s">
        <v>400</v>
      </c>
      <c r="C98" s="91" t="s">
        <v>421</v>
      </c>
      <c r="D98" s="91" t="s">
        <v>277</v>
      </c>
      <c r="E98" s="97" t="s">
        <v>398</v>
      </c>
      <c r="F98" s="95"/>
      <c r="G98" s="103"/>
      <c r="H98" s="73"/>
      <c r="I98" s="93"/>
      <c r="J98" s="99"/>
      <c r="K98" s="102"/>
      <c r="L98" s="102"/>
    </row>
    <row r="99" spans="1:12">
      <c r="A99" s="73"/>
      <c r="B99" s="73" t="s">
        <v>400</v>
      </c>
      <c r="C99" s="91" t="s">
        <v>422</v>
      </c>
      <c r="D99" s="91" t="s">
        <v>268</v>
      </c>
      <c r="E99" s="97" t="s">
        <v>398</v>
      </c>
      <c r="F99" s="95"/>
      <c r="G99" s="103"/>
      <c r="H99" s="73"/>
      <c r="I99" s="93"/>
      <c r="J99" s="99"/>
      <c r="K99" s="102"/>
      <c r="L99" s="102"/>
    </row>
    <row r="100" spans="1:12">
      <c r="A100" s="73" t="s">
        <v>423</v>
      </c>
      <c r="B100" s="73" t="s">
        <v>400</v>
      </c>
      <c r="C100" s="91" t="s">
        <v>424</v>
      </c>
      <c r="D100" s="91" t="s">
        <v>278</v>
      </c>
      <c r="E100" s="97" t="s">
        <v>398</v>
      </c>
      <c r="F100" s="95"/>
      <c r="G100" s="103"/>
      <c r="H100" s="73"/>
      <c r="I100" s="93"/>
      <c r="J100" s="99"/>
      <c r="K100" s="102"/>
      <c r="L100" s="102"/>
    </row>
    <row r="101" spans="1:12">
      <c r="A101" s="73"/>
      <c r="B101" s="73"/>
      <c r="C101" s="91" t="s">
        <v>424</v>
      </c>
      <c r="D101" s="91" t="s">
        <v>282</v>
      </c>
      <c r="E101" s="97" t="s">
        <v>398</v>
      </c>
      <c r="F101" s="95"/>
      <c r="G101" s="103"/>
      <c r="H101" s="73"/>
      <c r="I101" s="93"/>
      <c r="J101" s="99"/>
      <c r="K101" s="102"/>
      <c r="L101" s="102"/>
    </row>
    <row r="102" spans="1:12">
      <c r="A102" s="73" t="s">
        <v>425</v>
      </c>
      <c r="B102" s="73" t="s">
        <v>400</v>
      </c>
      <c r="C102" s="91" t="s">
        <v>426</v>
      </c>
      <c r="D102" s="91" t="s">
        <v>271</v>
      </c>
      <c r="E102" s="97" t="s">
        <v>398</v>
      </c>
      <c r="F102" s="95"/>
      <c r="G102" s="103"/>
      <c r="H102" s="73"/>
      <c r="I102" s="93"/>
      <c r="J102" s="99"/>
      <c r="K102" s="102"/>
      <c r="L102" s="102"/>
    </row>
    <row r="103" spans="1:12">
      <c r="A103" s="73" t="s">
        <v>427</v>
      </c>
      <c r="B103" s="73" t="s">
        <v>428</v>
      </c>
      <c r="C103" s="91" t="s">
        <v>429</v>
      </c>
      <c r="D103" s="91" t="s">
        <v>366</v>
      </c>
      <c r="E103" s="97" t="s">
        <v>398</v>
      </c>
      <c r="F103" s="95"/>
      <c r="G103" s="103"/>
      <c r="H103" s="73"/>
      <c r="I103" s="94"/>
      <c r="J103" s="99"/>
      <c r="K103" s="102"/>
      <c r="L103" s="102"/>
    </row>
    <row r="104" spans="1:12">
      <c r="A104" s="73"/>
      <c r="B104" s="73"/>
      <c r="C104" s="91" t="s">
        <v>430</v>
      </c>
      <c r="D104" s="91" t="s">
        <v>300</v>
      </c>
      <c r="E104" s="97" t="s">
        <v>398</v>
      </c>
      <c r="F104" s="95"/>
      <c r="G104" s="103"/>
      <c r="H104" s="73"/>
      <c r="I104" s="94"/>
      <c r="J104" s="99"/>
      <c r="K104" s="102"/>
      <c r="L104" s="102"/>
    </row>
    <row r="105" spans="1:12">
      <c r="A105" s="73"/>
      <c r="B105" s="73"/>
      <c r="C105" s="91" t="s">
        <v>431</v>
      </c>
      <c r="D105" s="91" t="s">
        <v>291</v>
      </c>
      <c r="E105" s="97" t="s">
        <v>398</v>
      </c>
      <c r="F105" s="95"/>
      <c r="G105" s="103"/>
      <c r="H105" s="73"/>
      <c r="I105" s="94"/>
      <c r="J105" s="99"/>
      <c r="K105" s="102"/>
      <c r="L105" s="102"/>
    </row>
    <row r="106" spans="1:12">
      <c r="A106" s="73" t="s">
        <v>432</v>
      </c>
      <c r="B106" s="73" t="s">
        <v>397</v>
      </c>
      <c r="C106" s="91" t="s">
        <v>433</v>
      </c>
      <c r="D106" s="91" t="s">
        <v>382</v>
      </c>
      <c r="E106" s="97" t="s">
        <v>398</v>
      </c>
      <c r="F106" s="95"/>
      <c r="G106" s="103"/>
      <c r="H106" s="73"/>
      <c r="I106" s="94"/>
      <c r="J106" s="99"/>
      <c r="K106" s="102"/>
      <c r="L106" s="102"/>
    </row>
    <row r="107" spans="1:12">
      <c r="A107" s="73" t="s">
        <v>434</v>
      </c>
      <c r="B107" s="73" t="s">
        <v>400</v>
      </c>
      <c r="C107" s="91" t="s">
        <v>435</v>
      </c>
      <c r="D107" s="91" t="s">
        <v>328</v>
      </c>
      <c r="E107" s="97" t="s">
        <v>398</v>
      </c>
      <c r="F107" s="95"/>
      <c r="G107" s="103"/>
      <c r="H107" s="73"/>
      <c r="I107" s="94"/>
      <c r="J107" s="99"/>
      <c r="K107" s="102"/>
      <c r="L107" s="102"/>
    </row>
    <row r="108" spans="1:12">
      <c r="A108" s="73" t="s">
        <v>436</v>
      </c>
      <c r="B108" s="73" t="s">
        <v>400</v>
      </c>
      <c r="C108" s="91" t="s">
        <v>437</v>
      </c>
      <c r="D108" s="91" t="s">
        <v>266</v>
      </c>
      <c r="E108" s="97" t="s">
        <v>398</v>
      </c>
      <c r="F108" s="95"/>
      <c r="G108" s="103"/>
      <c r="H108" s="73"/>
      <c r="I108" s="94"/>
      <c r="J108" s="99"/>
      <c r="K108" s="102"/>
      <c r="L108" s="102"/>
    </row>
    <row r="109" spans="1:12">
      <c r="A109" s="73" t="s">
        <v>438</v>
      </c>
      <c r="B109" s="73" t="s">
        <v>397</v>
      </c>
      <c r="C109" s="91" t="s">
        <v>437</v>
      </c>
      <c r="D109" s="91" t="s">
        <v>292</v>
      </c>
      <c r="E109" s="97" t="s">
        <v>398</v>
      </c>
      <c r="F109" s="95"/>
      <c r="G109" s="103"/>
      <c r="H109" s="73"/>
      <c r="I109" s="94"/>
      <c r="J109" s="99"/>
      <c r="K109" s="102"/>
      <c r="L109" s="102"/>
    </row>
    <row r="110" spans="1:12">
      <c r="A110" s="73" t="s">
        <v>439</v>
      </c>
      <c r="B110" s="73" t="s">
        <v>397</v>
      </c>
      <c r="C110" s="91" t="s">
        <v>440</v>
      </c>
      <c r="D110" s="91" t="s">
        <v>330</v>
      </c>
      <c r="E110" s="97" t="s">
        <v>398</v>
      </c>
      <c r="F110" s="95"/>
      <c r="G110" s="103"/>
      <c r="H110" s="73"/>
      <c r="I110" s="94"/>
      <c r="J110" s="99"/>
      <c r="K110" s="102"/>
      <c r="L110" s="102"/>
    </row>
    <row r="111" spans="1:12">
      <c r="A111" s="73" t="s">
        <v>441</v>
      </c>
      <c r="B111" s="73" t="s">
        <v>442</v>
      </c>
      <c r="C111" s="91" t="s">
        <v>443</v>
      </c>
      <c r="D111" s="91" t="s">
        <v>281</v>
      </c>
      <c r="E111" s="97" t="s">
        <v>398</v>
      </c>
      <c r="F111" s="95"/>
      <c r="G111" s="103"/>
      <c r="H111" s="73"/>
      <c r="I111" s="94"/>
      <c r="J111" s="99"/>
      <c r="K111" s="102"/>
      <c r="L111" s="102"/>
    </row>
    <row r="112" spans="1:12">
      <c r="A112" s="73"/>
      <c r="B112" s="73" t="s">
        <v>442</v>
      </c>
      <c r="C112" s="91" t="s">
        <v>443</v>
      </c>
      <c r="D112" s="91" t="s">
        <v>248</v>
      </c>
      <c r="E112" s="97" t="s">
        <v>398</v>
      </c>
      <c r="F112" s="95"/>
      <c r="G112" s="103"/>
      <c r="H112" s="73"/>
      <c r="I112" s="94"/>
      <c r="J112" s="99"/>
      <c r="K112" s="102"/>
      <c r="L112" s="102"/>
    </row>
    <row r="113" spans="1:12">
      <c r="A113" s="73"/>
      <c r="B113" s="73" t="s">
        <v>442</v>
      </c>
      <c r="C113" s="91" t="s">
        <v>443</v>
      </c>
      <c r="D113" s="91" t="s">
        <v>338</v>
      </c>
      <c r="E113" s="97" t="s">
        <v>398</v>
      </c>
      <c r="F113" s="95"/>
      <c r="G113" s="103"/>
      <c r="H113" s="73"/>
      <c r="I113" s="94"/>
      <c r="J113" s="99"/>
      <c r="K113" s="102"/>
      <c r="L113" s="102"/>
    </row>
    <row r="114" spans="1:12">
      <c r="A114" s="73"/>
      <c r="B114" s="73" t="s">
        <v>442</v>
      </c>
      <c r="C114" s="91" t="s">
        <v>444</v>
      </c>
      <c r="D114" s="91" t="s">
        <v>337</v>
      </c>
      <c r="E114" s="97" t="s">
        <v>398</v>
      </c>
      <c r="F114" s="95"/>
      <c r="G114" s="103"/>
      <c r="H114" s="73"/>
      <c r="I114" s="94"/>
      <c r="J114" s="99"/>
      <c r="K114" s="102"/>
      <c r="L114" s="102"/>
    </row>
    <row r="115" spans="1:12">
      <c r="A115" s="73"/>
      <c r="B115" s="73" t="s">
        <v>442</v>
      </c>
      <c r="C115" s="91" t="s">
        <v>445</v>
      </c>
      <c r="D115" s="91" t="s">
        <v>340</v>
      </c>
      <c r="E115" s="97" t="s">
        <v>398</v>
      </c>
      <c r="F115" s="95"/>
      <c r="G115" s="103"/>
      <c r="H115" s="73"/>
      <c r="I115" s="94"/>
      <c r="J115" s="99"/>
      <c r="K115" s="102"/>
      <c r="L115" s="102"/>
    </row>
    <row r="116" spans="1:12">
      <c r="A116" s="73"/>
      <c r="B116" s="73" t="s">
        <v>442</v>
      </c>
      <c r="C116" s="91" t="s">
        <v>446</v>
      </c>
      <c r="D116" s="91" t="s">
        <v>339</v>
      </c>
      <c r="E116" s="97" t="s">
        <v>398</v>
      </c>
      <c r="F116" s="95"/>
      <c r="G116" s="103"/>
      <c r="H116" s="73"/>
      <c r="I116" s="94"/>
      <c r="J116" s="99"/>
      <c r="K116" s="102"/>
      <c r="L116" s="102"/>
    </row>
    <row r="117" spans="1:12">
      <c r="A117" s="73"/>
      <c r="B117" s="73" t="s">
        <v>442</v>
      </c>
      <c r="C117" s="91" t="s">
        <v>447</v>
      </c>
      <c r="D117" s="91" t="s">
        <v>333</v>
      </c>
      <c r="E117" s="97" t="s">
        <v>398</v>
      </c>
      <c r="F117" s="95"/>
      <c r="G117" s="103"/>
      <c r="H117" s="73"/>
      <c r="I117" s="94"/>
      <c r="J117" s="99"/>
      <c r="K117" s="102"/>
      <c r="L117" s="102"/>
    </row>
    <row r="118" spans="1:12">
      <c r="A118" s="73"/>
      <c r="B118" s="73" t="s">
        <v>442</v>
      </c>
      <c r="C118" s="91" t="s">
        <v>448</v>
      </c>
      <c r="D118" s="91" t="s">
        <v>332</v>
      </c>
      <c r="E118" s="97" t="s">
        <v>398</v>
      </c>
      <c r="F118" s="95"/>
      <c r="G118" s="103"/>
      <c r="H118" s="73"/>
      <c r="I118" s="94"/>
      <c r="J118" s="99"/>
      <c r="K118" s="102"/>
      <c r="L118" s="102"/>
    </row>
    <row r="119" spans="1:12">
      <c r="A119" s="73"/>
      <c r="B119" s="73" t="s">
        <v>442</v>
      </c>
      <c r="C119" s="91" t="s">
        <v>449</v>
      </c>
      <c r="D119" s="91" t="s">
        <v>335</v>
      </c>
      <c r="E119" s="97" t="s">
        <v>398</v>
      </c>
      <c r="F119" s="95"/>
      <c r="G119" s="103"/>
      <c r="H119" s="73"/>
      <c r="I119" s="94"/>
      <c r="J119" s="99"/>
      <c r="K119" s="102"/>
      <c r="L119" s="102"/>
    </row>
    <row r="120" spans="1:12">
      <c r="A120" s="73"/>
      <c r="B120" s="73" t="s">
        <v>442</v>
      </c>
      <c r="C120" s="91" t="s">
        <v>450</v>
      </c>
      <c r="D120" s="91" t="s">
        <v>334</v>
      </c>
      <c r="E120" s="97" t="s">
        <v>398</v>
      </c>
      <c r="F120" s="95"/>
      <c r="G120" s="103"/>
      <c r="H120" s="73"/>
      <c r="I120" s="94"/>
      <c r="J120" s="99"/>
      <c r="K120" s="102"/>
      <c r="L120" s="102"/>
    </row>
    <row r="121" spans="1:12">
      <c r="A121" s="73"/>
      <c r="B121" s="73" t="s">
        <v>442</v>
      </c>
      <c r="C121" s="91" t="s">
        <v>451</v>
      </c>
      <c r="D121" s="91" t="s">
        <v>336</v>
      </c>
      <c r="E121" s="97" t="s">
        <v>398</v>
      </c>
      <c r="F121" s="95"/>
      <c r="G121" s="103"/>
      <c r="H121" s="73"/>
      <c r="I121" s="94"/>
      <c r="J121" s="99"/>
      <c r="K121" s="102"/>
      <c r="L121" s="102"/>
    </row>
    <row r="122" spans="1:12">
      <c r="A122" s="73"/>
      <c r="B122" s="73" t="s">
        <v>442</v>
      </c>
      <c r="C122" s="91" t="s">
        <v>443</v>
      </c>
      <c r="D122" s="91" t="s">
        <v>256</v>
      </c>
      <c r="E122" s="97" t="s">
        <v>398</v>
      </c>
      <c r="F122" s="95"/>
      <c r="G122" s="103"/>
      <c r="H122" s="73"/>
      <c r="I122" s="94"/>
      <c r="J122" s="99"/>
      <c r="K122" s="102"/>
      <c r="L122" s="102"/>
    </row>
    <row r="123" spans="1:12">
      <c r="A123" s="73"/>
      <c r="B123" s="73" t="s">
        <v>442</v>
      </c>
      <c r="C123" s="91" t="s">
        <v>444</v>
      </c>
      <c r="D123" s="91" t="s">
        <v>255</v>
      </c>
      <c r="E123" s="97" t="s">
        <v>398</v>
      </c>
      <c r="F123" s="95"/>
      <c r="G123" s="103"/>
      <c r="H123" s="73"/>
      <c r="I123" s="93"/>
      <c r="J123" s="99"/>
      <c r="K123" s="102"/>
      <c r="L123" s="102"/>
    </row>
    <row r="124" spans="1:12">
      <c r="A124" s="73"/>
      <c r="B124" s="73" t="s">
        <v>442</v>
      </c>
      <c r="C124" s="91" t="s">
        <v>449</v>
      </c>
      <c r="D124" s="91" t="s">
        <v>262</v>
      </c>
      <c r="E124" s="97" t="s">
        <v>398</v>
      </c>
      <c r="F124" s="95"/>
      <c r="G124" s="103"/>
      <c r="H124" s="73"/>
      <c r="I124" s="93"/>
      <c r="J124" s="99"/>
      <c r="K124" s="102"/>
      <c r="L124" s="102"/>
    </row>
    <row r="125" spans="1:12">
      <c r="A125" s="73"/>
      <c r="B125" s="73" t="s">
        <v>442</v>
      </c>
      <c r="C125" s="91" t="s">
        <v>450</v>
      </c>
      <c r="D125" s="91" t="s">
        <v>261</v>
      </c>
      <c r="E125" s="97" t="s">
        <v>398</v>
      </c>
      <c r="F125" s="95"/>
      <c r="G125" s="103"/>
      <c r="H125" s="73"/>
      <c r="I125" s="93"/>
      <c r="J125" s="99"/>
      <c r="K125" s="102"/>
      <c r="L125" s="102"/>
    </row>
    <row r="126" spans="1:12">
      <c r="A126" s="73"/>
      <c r="B126" s="73" t="s">
        <v>442</v>
      </c>
      <c r="C126" s="91" t="s">
        <v>451</v>
      </c>
      <c r="D126" s="91" t="s">
        <v>263</v>
      </c>
      <c r="E126" s="97" t="s">
        <v>398</v>
      </c>
      <c r="F126" s="95"/>
      <c r="G126" s="103"/>
      <c r="H126" s="73"/>
      <c r="I126" s="93"/>
      <c r="J126" s="99"/>
      <c r="K126" s="102"/>
      <c r="L126" s="102"/>
    </row>
    <row r="127" spans="1:12">
      <c r="A127" s="73"/>
      <c r="B127" s="73" t="s">
        <v>442</v>
      </c>
      <c r="C127" s="91" t="s">
        <v>445</v>
      </c>
      <c r="D127" s="91" t="s">
        <v>258</v>
      </c>
      <c r="E127" s="97" t="s">
        <v>398</v>
      </c>
      <c r="F127" s="95"/>
      <c r="G127" s="103"/>
      <c r="H127" s="73"/>
      <c r="I127" s="93"/>
      <c r="J127" s="99"/>
      <c r="K127" s="102"/>
      <c r="L127" s="102"/>
    </row>
    <row r="128" spans="1:12">
      <c r="A128" s="73"/>
      <c r="B128" s="73" t="s">
        <v>442</v>
      </c>
      <c r="C128" s="91" t="s">
        <v>446</v>
      </c>
      <c r="D128" s="91" t="s">
        <v>257</v>
      </c>
      <c r="E128" s="97" t="s">
        <v>398</v>
      </c>
      <c r="F128" s="95"/>
      <c r="G128" s="103"/>
      <c r="H128" s="73"/>
      <c r="I128" s="93"/>
      <c r="J128" s="99"/>
      <c r="K128" s="102"/>
      <c r="L128" s="102"/>
    </row>
    <row r="129" spans="1:12">
      <c r="A129" s="73"/>
      <c r="B129" s="73" t="s">
        <v>442</v>
      </c>
      <c r="C129" s="91" t="s">
        <v>447</v>
      </c>
      <c r="D129" s="91" t="s">
        <v>260</v>
      </c>
      <c r="E129" s="97" t="s">
        <v>398</v>
      </c>
      <c r="F129" s="95"/>
      <c r="G129" s="103"/>
      <c r="H129" s="73"/>
      <c r="I129" s="93"/>
      <c r="J129" s="99"/>
      <c r="K129" s="102"/>
      <c r="L129" s="102"/>
    </row>
    <row r="130" spans="1:12">
      <c r="A130" s="73"/>
      <c r="B130" s="73" t="s">
        <v>442</v>
      </c>
      <c r="C130" s="91" t="s">
        <v>448</v>
      </c>
      <c r="D130" s="91" t="s">
        <v>259</v>
      </c>
      <c r="E130" s="97" t="s">
        <v>398</v>
      </c>
      <c r="F130" s="95"/>
      <c r="G130" s="103"/>
      <c r="H130" s="73"/>
      <c r="I130" s="93"/>
      <c r="J130" s="99"/>
      <c r="K130" s="102"/>
      <c r="L130" s="102"/>
    </row>
    <row r="131" spans="1:12">
      <c r="A131" s="73" t="s">
        <v>453</v>
      </c>
      <c r="B131" s="73" t="s">
        <v>400</v>
      </c>
      <c r="C131" s="91" t="s">
        <v>454</v>
      </c>
      <c r="D131" s="91" t="s">
        <v>252</v>
      </c>
      <c r="E131" s="97" t="s">
        <v>398</v>
      </c>
      <c r="F131" s="95"/>
      <c r="G131" s="103"/>
      <c r="H131" s="73"/>
      <c r="I131" s="93"/>
      <c r="J131" s="99"/>
      <c r="K131" s="102"/>
      <c r="L131" s="102"/>
    </row>
    <row r="132" spans="1:12">
      <c r="A132" s="73" t="s">
        <v>455</v>
      </c>
      <c r="B132" s="73" t="s">
        <v>404</v>
      </c>
      <c r="C132" s="91" t="s">
        <v>456</v>
      </c>
      <c r="D132" s="91" t="s">
        <v>381</v>
      </c>
      <c r="E132" s="97" t="s">
        <v>398</v>
      </c>
      <c r="F132" s="95"/>
      <c r="G132" s="103"/>
      <c r="H132" s="73"/>
      <c r="I132" s="93"/>
      <c r="J132" s="99"/>
      <c r="K132" s="102"/>
      <c r="L132" s="102"/>
    </row>
    <row r="133" spans="1:12">
      <c r="A133" s="73" t="s">
        <v>457</v>
      </c>
      <c r="B133" s="73" t="s">
        <v>400</v>
      </c>
      <c r="C133" s="91" t="s">
        <v>458</v>
      </c>
      <c r="D133" s="91" t="s">
        <v>284</v>
      </c>
      <c r="E133" s="97" t="s">
        <v>398</v>
      </c>
      <c r="F133" s="95" t="s">
        <v>120</v>
      </c>
      <c r="G133" s="103" t="s">
        <v>120</v>
      </c>
      <c r="H133" s="73"/>
      <c r="I133" s="93" t="s">
        <v>120</v>
      </c>
      <c r="J133" s="99" t="s">
        <v>119</v>
      </c>
      <c r="K133" s="102" t="s">
        <v>561</v>
      </c>
      <c r="L133" s="102"/>
    </row>
    <row r="134" spans="1:12">
      <c r="A134" s="73" t="s">
        <v>459</v>
      </c>
      <c r="B134" s="73" t="s">
        <v>442</v>
      </c>
      <c r="C134" s="91" t="s">
        <v>443</v>
      </c>
      <c r="D134" s="91" t="s">
        <v>281</v>
      </c>
      <c r="E134" s="97" t="s">
        <v>398</v>
      </c>
      <c r="F134" s="95"/>
      <c r="G134" s="103"/>
      <c r="H134" s="73"/>
      <c r="I134" s="93"/>
      <c r="J134" s="99"/>
      <c r="K134" s="102"/>
      <c r="L134" s="102"/>
    </row>
    <row r="135" spans="1:12">
      <c r="A135" s="73"/>
      <c r="B135" s="73" t="s">
        <v>442</v>
      </c>
      <c r="C135" s="91" t="s">
        <v>443</v>
      </c>
      <c r="D135" s="91" t="s">
        <v>248</v>
      </c>
      <c r="E135" s="97" t="s">
        <v>398</v>
      </c>
      <c r="F135" s="95"/>
      <c r="G135" s="103"/>
      <c r="H135" s="73"/>
      <c r="I135" s="93"/>
      <c r="J135" s="99"/>
      <c r="K135" s="102"/>
      <c r="L135" s="102"/>
    </row>
    <row r="136" spans="1:12">
      <c r="A136" s="73"/>
      <c r="B136" s="73" t="s">
        <v>442</v>
      </c>
      <c r="C136" s="91" t="s">
        <v>443</v>
      </c>
      <c r="D136" s="91" t="s">
        <v>338</v>
      </c>
      <c r="E136" s="97" t="s">
        <v>398</v>
      </c>
      <c r="F136" s="95"/>
      <c r="G136" s="103"/>
      <c r="H136" s="73"/>
      <c r="I136" s="93"/>
      <c r="J136" s="99"/>
      <c r="K136" s="102"/>
      <c r="L136" s="102"/>
    </row>
    <row r="137" spans="1:12">
      <c r="A137" s="73"/>
      <c r="B137" s="73" t="s">
        <v>442</v>
      </c>
      <c r="C137" s="91" t="s">
        <v>444</v>
      </c>
      <c r="D137" s="91" t="s">
        <v>337</v>
      </c>
      <c r="E137" s="97" t="s">
        <v>398</v>
      </c>
      <c r="F137" s="95"/>
      <c r="G137" s="103"/>
      <c r="H137" s="73"/>
      <c r="I137" s="93"/>
      <c r="J137" s="99"/>
      <c r="K137" s="102"/>
      <c r="L137" s="102"/>
    </row>
    <row r="138" spans="1:12">
      <c r="A138" s="73"/>
      <c r="B138" s="73" t="s">
        <v>442</v>
      </c>
      <c r="C138" s="91" t="s">
        <v>445</v>
      </c>
      <c r="D138" s="91" t="s">
        <v>340</v>
      </c>
      <c r="E138" s="97" t="s">
        <v>398</v>
      </c>
      <c r="F138" s="95"/>
      <c r="G138" s="103"/>
      <c r="H138" s="73"/>
      <c r="I138" s="93"/>
      <c r="J138" s="99"/>
      <c r="K138" s="102"/>
      <c r="L138" s="102"/>
    </row>
    <row r="139" spans="1:12">
      <c r="A139" s="73"/>
      <c r="B139" s="73" t="s">
        <v>442</v>
      </c>
      <c r="C139" s="91" t="s">
        <v>446</v>
      </c>
      <c r="D139" s="91" t="s">
        <v>339</v>
      </c>
      <c r="E139" s="97" t="s">
        <v>398</v>
      </c>
      <c r="F139" s="95"/>
      <c r="G139" s="103"/>
      <c r="H139" s="73"/>
      <c r="I139" s="93"/>
      <c r="J139" s="99"/>
      <c r="K139" s="102"/>
      <c r="L139" s="102"/>
    </row>
    <row r="140" spans="1:12">
      <c r="A140" s="73"/>
      <c r="B140" s="73" t="s">
        <v>442</v>
      </c>
      <c r="C140" s="91" t="s">
        <v>447</v>
      </c>
      <c r="D140" s="91" t="s">
        <v>333</v>
      </c>
      <c r="E140" s="97" t="s">
        <v>398</v>
      </c>
      <c r="F140" s="95"/>
      <c r="G140" s="103"/>
      <c r="H140" s="73"/>
      <c r="I140" s="93"/>
      <c r="J140" s="99"/>
      <c r="K140" s="102"/>
      <c r="L140" s="102"/>
    </row>
    <row r="141" spans="1:12">
      <c r="A141" s="73"/>
      <c r="B141" s="73" t="s">
        <v>442</v>
      </c>
      <c r="C141" s="91" t="s">
        <v>448</v>
      </c>
      <c r="D141" s="91" t="s">
        <v>332</v>
      </c>
      <c r="E141" s="97" t="s">
        <v>398</v>
      </c>
      <c r="F141" s="95"/>
      <c r="G141" s="103"/>
      <c r="H141" s="73"/>
      <c r="I141" s="93"/>
      <c r="J141" s="99"/>
      <c r="K141" s="102"/>
      <c r="L141" s="102"/>
    </row>
    <row r="142" spans="1:12">
      <c r="A142" s="73"/>
      <c r="B142" s="73" t="s">
        <v>442</v>
      </c>
      <c r="C142" s="91" t="s">
        <v>449</v>
      </c>
      <c r="D142" s="91" t="s">
        <v>335</v>
      </c>
      <c r="E142" s="97" t="s">
        <v>398</v>
      </c>
      <c r="F142" s="95"/>
      <c r="G142" s="103"/>
      <c r="H142" s="73"/>
      <c r="I142" s="93"/>
      <c r="J142" s="99"/>
      <c r="K142" s="102"/>
      <c r="L142" s="102"/>
    </row>
    <row r="143" spans="1:12">
      <c r="A143" s="73"/>
      <c r="B143" s="73" t="s">
        <v>442</v>
      </c>
      <c r="C143" s="91" t="s">
        <v>450</v>
      </c>
      <c r="D143" s="91" t="s">
        <v>334</v>
      </c>
      <c r="E143" s="97" t="s">
        <v>398</v>
      </c>
      <c r="F143" s="95"/>
      <c r="G143" s="103"/>
      <c r="H143" s="73"/>
      <c r="I143" s="93"/>
      <c r="J143" s="99"/>
      <c r="K143" s="102"/>
      <c r="L143" s="102"/>
    </row>
    <row r="144" spans="1:12">
      <c r="A144" s="73"/>
      <c r="B144" s="73" t="s">
        <v>442</v>
      </c>
      <c r="C144" s="91" t="s">
        <v>451</v>
      </c>
      <c r="D144" s="91" t="s">
        <v>336</v>
      </c>
      <c r="E144" s="97" t="s">
        <v>398</v>
      </c>
      <c r="F144" s="95"/>
      <c r="G144" s="103"/>
      <c r="H144" s="73"/>
      <c r="I144" s="93"/>
      <c r="J144" s="99"/>
      <c r="K144" s="102"/>
      <c r="L144" s="102"/>
    </row>
    <row r="145" spans="1:12">
      <c r="A145" s="73"/>
      <c r="B145" s="73" t="s">
        <v>442</v>
      </c>
      <c r="C145" s="91" t="s">
        <v>443</v>
      </c>
      <c r="D145" s="91" t="s">
        <v>256</v>
      </c>
      <c r="E145" s="97" t="s">
        <v>398</v>
      </c>
      <c r="F145" s="95"/>
      <c r="G145" s="103"/>
      <c r="H145" s="73"/>
      <c r="I145" s="93"/>
      <c r="J145" s="99"/>
      <c r="K145" s="102"/>
      <c r="L145" s="102"/>
    </row>
    <row r="146" spans="1:12">
      <c r="A146" s="73"/>
      <c r="B146" s="73" t="s">
        <v>442</v>
      </c>
      <c r="C146" s="91" t="s">
        <v>444</v>
      </c>
      <c r="D146" s="91" t="s">
        <v>255</v>
      </c>
      <c r="E146" s="97" t="s">
        <v>398</v>
      </c>
      <c r="F146" s="95"/>
      <c r="G146" s="103"/>
      <c r="H146" s="73"/>
      <c r="I146" s="93"/>
      <c r="J146" s="99"/>
      <c r="K146" s="102"/>
      <c r="L146" s="102"/>
    </row>
    <row r="147" spans="1:12">
      <c r="A147" s="73"/>
      <c r="B147" s="73" t="s">
        <v>442</v>
      </c>
      <c r="C147" s="91" t="s">
        <v>449</v>
      </c>
      <c r="D147" s="91" t="s">
        <v>262</v>
      </c>
      <c r="E147" s="97" t="s">
        <v>398</v>
      </c>
      <c r="F147" s="95"/>
      <c r="G147" s="103"/>
      <c r="H147" s="73"/>
      <c r="I147" s="93"/>
      <c r="J147" s="99"/>
      <c r="K147" s="102"/>
      <c r="L147" s="102"/>
    </row>
    <row r="148" spans="1:12">
      <c r="A148" s="73"/>
      <c r="B148" s="73" t="s">
        <v>442</v>
      </c>
      <c r="C148" s="91" t="s">
        <v>450</v>
      </c>
      <c r="D148" s="91" t="s">
        <v>261</v>
      </c>
      <c r="E148" s="97" t="s">
        <v>398</v>
      </c>
      <c r="F148" s="95"/>
      <c r="G148" s="103"/>
      <c r="H148" s="73"/>
      <c r="I148" s="94"/>
      <c r="J148" s="99"/>
      <c r="K148" s="102"/>
      <c r="L148" s="102"/>
    </row>
    <row r="149" spans="1:12">
      <c r="A149" s="73"/>
      <c r="B149" s="73" t="s">
        <v>442</v>
      </c>
      <c r="C149" s="91" t="s">
        <v>451</v>
      </c>
      <c r="D149" s="91" t="s">
        <v>263</v>
      </c>
      <c r="E149" s="97" t="s">
        <v>398</v>
      </c>
      <c r="F149" s="95"/>
      <c r="G149" s="103"/>
      <c r="H149" s="73"/>
      <c r="I149" s="94"/>
      <c r="J149" s="99"/>
      <c r="K149" s="102"/>
      <c r="L149" s="102"/>
    </row>
    <row r="150" spans="1:12">
      <c r="A150" s="73"/>
      <c r="B150" s="73" t="s">
        <v>442</v>
      </c>
      <c r="C150" s="91" t="s">
        <v>445</v>
      </c>
      <c r="D150" s="91" t="s">
        <v>258</v>
      </c>
      <c r="E150" s="97" t="s">
        <v>398</v>
      </c>
      <c r="F150" s="95"/>
      <c r="G150" s="103"/>
      <c r="H150" s="73"/>
      <c r="I150" s="94"/>
      <c r="J150" s="99"/>
      <c r="K150" s="102"/>
      <c r="L150" s="102"/>
    </row>
    <row r="151" spans="1:12">
      <c r="A151" s="73"/>
      <c r="B151" s="73" t="s">
        <v>442</v>
      </c>
      <c r="C151" s="91" t="s">
        <v>446</v>
      </c>
      <c r="D151" s="91" t="s">
        <v>257</v>
      </c>
      <c r="E151" s="97" t="s">
        <v>398</v>
      </c>
      <c r="F151" s="95"/>
      <c r="G151" s="103"/>
      <c r="H151" s="73"/>
      <c r="I151" s="94"/>
      <c r="J151" s="99"/>
      <c r="K151" s="102"/>
      <c r="L151" s="102"/>
    </row>
    <row r="152" spans="1:12">
      <c r="A152" s="73"/>
      <c r="B152" s="73" t="s">
        <v>442</v>
      </c>
      <c r="C152" s="91" t="s">
        <v>447</v>
      </c>
      <c r="D152" s="91" t="s">
        <v>260</v>
      </c>
      <c r="E152" s="97" t="s">
        <v>398</v>
      </c>
      <c r="F152" s="95"/>
      <c r="G152" s="103"/>
      <c r="H152" s="73"/>
      <c r="I152" s="94"/>
      <c r="J152" s="99"/>
      <c r="K152" s="102"/>
      <c r="L152" s="102"/>
    </row>
    <row r="153" spans="1:12">
      <c r="A153" s="73"/>
      <c r="B153" s="73" t="s">
        <v>442</v>
      </c>
      <c r="C153" s="91" t="s">
        <v>448</v>
      </c>
      <c r="D153" s="91" t="s">
        <v>259</v>
      </c>
      <c r="E153" s="97" t="s">
        <v>398</v>
      </c>
      <c r="F153" s="95"/>
      <c r="G153" s="103"/>
      <c r="H153" s="73"/>
      <c r="I153" s="94"/>
      <c r="J153" s="99"/>
      <c r="K153" s="102"/>
      <c r="L153" s="102"/>
    </row>
    <row r="154" spans="1:12">
      <c r="A154" s="91" t="s">
        <v>461</v>
      </c>
      <c r="B154" s="73" t="s">
        <v>400</v>
      </c>
      <c r="C154" s="91" t="s">
        <v>460</v>
      </c>
      <c r="D154" s="91" t="s">
        <v>344</v>
      </c>
      <c r="E154" s="97" t="s">
        <v>398</v>
      </c>
      <c r="F154" s="95"/>
      <c r="G154" s="103"/>
      <c r="H154" s="73"/>
      <c r="I154" s="94"/>
      <c r="J154" s="99"/>
      <c r="K154" s="102"/>
      <c r="L154" s="102"/>
    </row>
    <row r="155" spans="1:12">
      <c r="A155" s="73" t="s">
        <v>462</v>
      </c>
      <c r="B155" s="73" t="s">
        <v>404</v>
      </c>
      <c r="C155" s="91" t="s">
        <v>463</v>
      </c>
      <c r="D155" s="91" t="s">
        <v>308</v>
      </c>
      <c r="E155" s="97" t="s">
        <v>398</v>
      </c>
      <c r="F155" s="95"/>
      <c r="G155" s="103"/>
      <c r="H155" s="73"/>
      <c r="I155" s="94"/>
      <c r="J155" s="99"/>
      <c r="K155" s="102"/>
      <c r="L155" s="102"/>
    </row>
    <row r="156" spans="1:12">
      <c r="A156" s="73"/>
      <c r="B156" s="73" t="s">
        <v>404</v>
      </c>
      <c r="C156" s="91" t="s">
        <v>463</v>
      </c>
      <c r="D156" s="91" t="s">
        <v>254</v>
      </c>
      <c r="E156" s="97" t="s">
        <v>398</v>
      </c>
      <c r="F156" s="95"/>
      <c r="G156" s="103"/>
      <c r="H156" s="73"/>
      <c r="I156" s="94"/>
      <c r="J156" s="99"/>
      <c r="K156" s="102"/>
      <c r="L156" s="102"/>
    </row>
    <row r="157" spans="1:12">
      <c r="A157" s="73" t="s">
        <v>464</v>
      </c>
      <c r="B157" s="73" t="s">
        <v>400</v>
      </c>
      <c r="C157" s="91" t="s">
        <v>465</v>
      </c>
      <c r="D157" s="91" t="s">
        <v>298</v>
      </c>
      <c r="E157" s="97" t="s">
        <v>398</v>
      </c>
      <c r="F157" s="95"/>
      <c r="G157" s="103"/>
      <c r="H157" s="73"/>
      <c r="I157" s="94"/>
      <c r="J157" s="99"/>
      <c r="K157" s="102"/>
      <c r="L157" s="102"/>
    </row>
    <row r="158" spans="1:12">
      <c r="A158" s="73"/>
      <c r="B158" s="73" t="s">
        <v>400</v>
      </c>
      <c r="C158" s="91" t="s">
        <v>466</v>
      </c>
      <c r="D158" s="91" t="s">
        <v>276</v>
      </c>
      <c r="E158" s="97" t="s">
        <v>398</v>
      </c>
      <c r="F158" s="95"/>
      <c r="G158" s="103"/>
      <c r="H158" s="73"/>
      <c r="I158" s="94"/>
      <c r="J158" s="99"/>
      <c r="K158" s="102"/>
      <c r="L158" s="102"/>
    </row>
    <row r="159" spans="1:12">
      <c r="A159" s="73" t="s">
        <v>467</v>
      </c>
      <c r="B159" s="73" t="s">
        <v>468</v>
      </c>
      <c r="C159" s="91" t="s">
        <v>469</v>
      </c>
      <c r="D159" s="91" t="s">
        <v>247</v>
      </c>
      <c r="E159" s="97" t="s">
        <v>398</v>
      </c>
      <c r="F159" s="95"/>
      <c r="G159" s="103"/>
      <c r="H159" s="73"/>
      <c r="I159" s="94"/>
      <c r="J159" s="99"/>
      <c r="K159" s="102"/>
      <c r="L159" s="102"/>
    </row>
    <row r="160" spans="1:12">
      <c r="A160" s="73" t="s">
        <v>470</v>
      </c>
      <c r="B160" s="73" t="s">
        <v>400</v>
      </c>
      <c r="C160" s="91" t="s">
        <v>471</v>
      </c>
      <c r="D160" s="91" t="s">
        <v>269</v>
      </c>
      <c r="E160" s="97" t="s">
        <v>398</v>
      </c>
      <c r="F160" s="95"/>
      <c r="G160" s="103"/>
      <c r="H160" s="73"/>
      <c r="I160" s="94"/>
      <c r="J160" s="99"/>
      <c r="K160" s="102"/>
      <c r="L160" s="102"/>
    </row>
    <row r="161" spans="1:12">
      <c r="A161" s="73"/>
      <c r="B161" s="73"/>
      <c r="C161" s="91" t="s">
        <v>472</v>
      </c>
      <c r="D161" s="91" t="s">
        <v>379</v>
      </c>
      <c r="E161" s="97" t="s">
        <v>398</v>
      </c>
      <c r="F161" s="95"/>
      <c r="G161" s="103"/>
      <c r="H161" s="73"/>
      <c r="I161" s="94"/>
      <c r="J161" s="99"/>
      <c r="K161" s="102"/>
      <c r="L161" s="102"/>
    </row>
    <row r="162" spans="1:12">
      <c r="A162" s="73"/>
      <c r="B162" s="73"/>
      <c r="C162" s="91" t="s">
        <v>472</v>
      </c>
      <c r="D162" s="91" t="s">
        <v>283</v>
      </c>
      <c r="E162" s="97" t="s">
        <v>398</v>
      </c>
      <c r="F162" s="95"/>
      <c r="G162" s="103"/>
      <c r="H162" s="73"/>
      <c r="I162" s="94"/>
      <c r="J162" s="99"/>
      <c r="K162" s="102"/>
      <c r="L162" s="102"/>
    </row>
    <row r="163" spans="1:12">
      <c r="A163" s="73"/>
      <c r="B163" s="73"/>
      <c r="C163" s="91" t="s">
        <v>471</v>
      </c>
      <c r="D163" s="91" t="s">
        <v>358</v>
      </c>
      <c r="E163" s="97" t="s">
        <v>398</v>
      </c>
      <c r="F163" s="95"/>
      <c r="G163" s="103"/>
      <c r="H163" s="73"/>
      <c r="I163" s="94"/>
      <c r="J163" s="99"/>
      <c r="K163" s="102"/>
      <c r="L163" s="102"/>
    </row>
    <row r="164" spans="1:12">
      <c r="A164" s="73" t="s">
        <v>473</v>
      </c>
      <c r="B164" s="73" t="s">
        <v>400</v>
      </c>
      <c r="C164" s="91" t="s">
        <v>474</v>
      </c>
      <c r="D164" s="91" t="s">
        <v>341</v>
      </c>
      <c r="E164" s="97" t="s">
        <v>398</v>
      </c>
      <c r="F164" s="95"/>
      <c r="G164" s="103"/>
      <c r="H164" s="73"/>
      <c r="I164" s="94"/>
      <c r="J164" s="99"/>
      <c r="K164" s="102"/>
      <c r="L164" s="102"/>
    </row>
    <row r="165" spans="1:12">
      <c r="A165" s="73"/>
      <c r="B165" s="73" t="s">
        <v>400</v>
      </c>
      <c r="C165" s="91" t="s">
        <v>475</v>
      </c>
      <c r="D165" s="91" t="s">
        <v>342</v>
      </c>
      <c r="E165" s="97" t="s">
        <v>398</v>
      </c>
      <c r="F165" s="95"/>
      <c r="G165" s="103"/>
      <c r="H165" s="73"/>
      <c r="I165" s="94"/>
      <c r="J165" s="99"/>
      <c r="K165" s="102"/>
      <c r="L165" s="102"/>
    </row>
    <row r="166" spans="1:12">
      <c r="A166" s="73"/>
      <c r="B166" s="73" t="s">
        <v>400</v>
      </c>
      <c r="C166" s="91" t="s">
        <v>476</v>
      </c>
      <c r="D166" s="91" t="s">
        <v>343</v>
      </c>
      <c r="E166" s="97" t="s">
        <v>398</v>
      </c>
      <c r="F166" s="95"/>
      <c r="G166" s="103"/>
      <c r="H166" s="73"/>
      <c r="I166" s="93"/>
      <c r="J166" s="99"/>
      <c r="K166" s="102"/>
      <c r="L166" s="102"/>
    </row>
    <row r="167" spans="1:12">
      <c r="A167" s="73"/>
      <c r="B167" s="73" t="s">
        <v>400</v>
      </c>
      <c r="C167" s="91" t="s">
        <v>477</v>
      </c>
      <c r="D167" s="91" t="s">
        <v>345</v>
      </c>
      <c r="E167" s="97" t="s">
        <v>398</v>
      </c>
      <c r="F167" s="95"/>
      <c r="G167" s="103"/>
      <c r="H167" s="73"/>
      <c r="I167" s="93"/>
      <c r="J167" s="99"/>
      <c r="K167" s="102"/>
      <c r="L167" s="102"/>
    </row>
    <row r="168" spans="1:12">
      <c r="A168" s="73"/>
      <c r="B168" s="73" t="s">
        <v>400</v>
      </c>
      <c r="C168" s="91" t="s">
        <v>478</v>
      </c>
      <c r="D168" s="91" t="s">
        <v>346</v>
      </c>
      <c r="E168" s="97" t="s">
        <v>398</v>
      </c>
      <c r="F168" s="95"/>
      <c r="G168" s="103"/>
      <c r="H168" s="73"/>
      <c r="I168" s="93"/>
      <c r="J168" s="99"/>
      <c r="K168" s="102"/>
      <c r="L168" s="102"/>
    </row>
    <row r="169" spans="1:12">
      <c r="A169" s="73"/>
      <c r="B169" s="73" t="s">
        <v>400</v>
      </c>
      <c r="C169" s="91" t="s">
        <v>479</v>
      </c>
      <c r="D169" s="91" t="s">
        <v>347</v>
      </c>
      <c r="E169" s="97" t="s">
        <v>398</v>
      </c>
      <c r="F169" s="95"/>
      <c r="G169" s="103"/>
      <c r="H169" s="73"/>
      <c r="I169" s="93"/>
      <c r="J169" s="99"/>
      <c r="K169" s="102"/>
      <c r="L169" s="102"/>
    </row>
    <row r="170" spans="1:12">
      <c r="A170" s="73"/>
      <c r="B170" s="73" t="s">
        <v>400</v>
      </c>
      <c r="C170" s="91" t="s">
        <v>480</v>
      </c>
      <c r="D170" s="91" t="s">
        <v>348</v>
      </c>
      <c r="E170" s="97" t="s">
        <v>398</v>
      </c>
      <c r="F170" s="95"/>
      <c r="G170" s="103"/>
      <c r="H170" s="73"/>
      <c r="I170" s="93"/>
      <c r="J170" s="99"/>
      <c r="K170" s="102"/>
      <c r="L170" s="102"/>
    </row>
    <row r="171" spans="1:12">
      <c r="A171" s="73"/>
      <c r="B171" s="73" t="s">
        <v>400</v>
      </c>
      <c r="C171" s="91" t="s">
        <v>481</v>
      </c>
      <c r="D171" s="91" t="s">
        <v>349</v>
      </c>
      <c r="E171" s="97" t="s">
        <v>398</v>
      </c>
      <c r="F171" s="95"/>
      <c r="G171" s="103"/>
      <c r="H171" s="73"/>
      <c r="I171" s="93"/>
      <c r="J171" s="99"/>
      <c r="K171" s="102"/>
      <c r="L171" s="102"/>
    </row>
    <row r="172" spans="1:12">
      <c r="A172" s="73"/>
      <c r="B172" s="73" t="s">
        <v>400</v>
      </c>
      <c r="C172" s="91" t="s">
        <v>482</v>
      </c>
      <c r="D172" s="91" t="s">
        <v>350</v>
      </c>
      <c r="E172" s="97" t="s">
        <v>398</v>
      </c>
      <c r="F172" s="95"/>
      <c r="G172" s="103"/>
      <c r="H172" s="73"/>
      <c r="I172" s="93"/>
      <c r="J172" s="99"/>
      <c r="K172" s="102"/>
      <c r="L172" s="102"/>
    </row>
    <row r="173" spans="1:12">
      <c r="A173" s="73"/>
      <c r="B173" s="73" t="s">
        <v>400</v>
      </c>
      <c r="C173" s="91" t="s">
        <v>483</v>
      </c>
      <c r="D173" s="91" t="s">
        <v>367</v>
      </c>
      <c r="E173" s="97" t="s">
        <v>398</v>
      </c>
      <c r="F173" s="95"/>
      <c r="G173" s="103"/>
      <c r="H173" s="73"/>
      <c r="I173" s="93"/>
      <c r="J173" s="99"/>
      <c r="K173" s="102"/>
      <c r="L173" s="102"/>
    </row>
    <row r="174" spans="1:12">
      <c r="A174" s="73"/>
      <c r="B174" s="73" t="s">
        <v>400</v>
      </c>
      <c r="C174" s="91" t="s">
        <v>484</v>
      </c>
      <c r="D174" s="91" t="s">
        <v>368</v>
      </c>
      <c r="E174" s="97" t="s">
        <v>398</v>
      </c>
      <c r="F174" s="95"/>
      <c r="G174" s="103"/>
      <c r="H174" s="73"/>
      <c r="I174" s="93"/>
      <c r="J174" s="99"/>
      <c r="K174" s="102"/>
      <c r="L174" s="102"/>
    </row>
    <row r="175" spans="1:12">
      <c r="A175" s="73"/>
      <c r="B175" s="73" t="s">
        <v>400</v>
      </c>
      <c r="C175" s="91" t="s">
        <v>485</v>
      </c>
      <c r="D175" s="91" t="s">
        <v>371</v>
      </c>
      <c r="E175" s="97" t="s">
        <v>398</v>
      </c>
      <c r="F175" s="95"/>
      <c r="G175" s="103"/>
      <c r="H175" s="73"/>
      <c r="I175" s="93"/>
      <c r="J175" s="99"/>
      <c r="K175" s="102"/>
      <c r="L175" s="102"/>
    </row>
    <row r="176" spans="1:12">
      <c r="A176" s="73"/>
      <c r="B176" s="73" t="s">
        <v>400</v>
      </c>
      <c r="C176" s="91" t="s">
        <v>486</v>
      </c>
      <c r="D176" s="91" t="s">
        <v>370</v>
      </c>
      <c r="E176" s="97" t="s">
        <v>398</v>
      </c>
      <c r="F176" s="95"/>
      <c r="G176" s="103"/>
      <c r="H176" s="73"/>
      <c r="I176" s="93"/>
      <c r="J176" s="99"/>
      <c r="K176" s="102"/>
      <c r="L176" s="102"/>
    </row>
    <row r="177" spans="1:12">
      <c r="A177" s="73"/>
      <c r="B177" s="73" t="s">
        <v>400</v>
      </c>
      <c r="C177" s="91" t="s">
        <v>487</v>
      </c>
      <c r="D177" s="91" t="s">
        <v>369</v>
      </c>
      <c r="E177" s="97" t="s">
        <v>398</v>
      </c>
      <c r="F177" s="95"/>
      <c r="G177" s="103"/>
      <c r="H177" s="73"/>
      <c r="I177" s="93"/>
      <c r="J177" s="99"/>
      <c r="K177" s="102"/>
      <c r="L177" s="102"/>
    </row>
    <row r="178" spans="1:12">
      <c r="A178" s="73"/>
      <c r="B178" s="73" t="s">
        <v>400</v>
      </c>
      <c r="C178" s="91" t="s">
        <v>488</v>
      </c>
      <c r="D178" s="91" t="s">
        <v>375</v>
      </c>
      <c r="E178" s="97" t="s">
        <v>398</v>
      </c>
      <c r="F178" s="95"/>
      <c r="G178" s="103"/>
      <c r="H178" s="73"/>
      <c r="I178" s="93"/>
      <c r="J178" s="99"/>
      <c r="K178" s="102"/>
      <c r="L178" s="102"/>
    </row>
    <row r="179" spans="1:12">
      <c r="A179" s="73"/>
      <c r="B179" s="73" t="s">
        <v>400</v>
      </c>
      <c r="C179" s="91" t="s">
        <v>489</v>
      </c>
      <c r="D179" s="91" t="s">
        <v>374</v>
      </c>
      <c r="E179" s="97" t="s">
        <v>398</v>
      </c>
      <c r="F179" s="95"/>
      <c r="G179" s="103"/>
      <c r="H179" s="73"/>
      <c r="I179" s="93"/>
      <c r="J179" s="100"/>
      <c r="K179" s="102"/>
      <c r="L179" s="102"/>
    </row>
    <row r="180" spans="1:12">
      <c r="A180" s="73"/>
      <c r="B180" s="73" t="s">
        <v>400</v>
      </c>
      <c r="C180" s="91" t="s">
        <v>490</v>
      </c>
      <c r="D180" s="91" t="s">
        <v>373</v>
      </c>
      <c r="E180" s="97" t="s">
        <v>398</v>
      </c>
      <c r="F180" s="95"/>
      <c r="G180" s="103"/>
      <c r="H180" s="73"/>
      <c r="I180" s="94"/>
      <c r="J180" s="99"/>
      <c r="K180" s="102"/>
      <c r="L180" s="102"/>
    </row>
    <row r="181" spans="1:12">
      <c r="A181" s="73"/>
      <c r="B181" s="73" t="s">
        <v>400</v>
      </c>
      <c r="C181" s="91" t="s">
        <v>491</v>
      </c>
      <c r="D181" s="91" t="s">
        <v>372</v>
      </c>
      <c r="E181" s="97" t="s">
        <v>398</v>
      </c>
      <c r="F181" s="95"/>
      <c r="G181" s="103"/>
      <c r="H181" s="91"/>
      <c r="I181" s="94"/>
      <c r="J181" s="99"/>
      <c r="K181" s="102"/>
      <c r="L181" s="102"/>
    </row>
    <row r="182" spans="1:12">
      <c r="A182" s="73" t="s">
        <v>492</v>
      </c>
      <c r="B182" s="73" t="s">
        <v>397</v>
      </c>
      <c r="C182" s="91" t="s">
        <v>493</v>
      </c>
      <c r="D182" s="91" t="s">
        <v>356</v>
      </c>
      <c r="E182" s="97" t="s">
        <v>398</v>
      </c>
      <c r="F182" s="95"/>
      <c r="G182" s="103"/>
      <c r="H182" s="73"/>
      <c r="I182" s="93"/>
      <c r="J182" s="99"/>
      <c r="K182" s="102"/>
      <c r="L182" s="102"/>
    </row>
    <row r="183" spans="1:12">
      <c r="A183" s="73" t="s">
        <v>494</v>
      </c>
      <c r="B183" s="73" t="s">
        <v>400</v>
      </c>
      <c r="C183" s="91" t="s">
        <v>495</v>
      </c>
      <c r="D183" s="91" t="s">
        <v>315</v>
      </c>
      <c r="E183" s="97" t="s">
        <v>398</v>
      </c>
      <c r="F183" s="95"/>
      <c r="G183" s="103"/>
      <c r="H183" s="73"/>
      <c r="I183" s="93"/>
      <c r="J183" s="99"/>
      <c r="K183" s="102"/>
      <c r="L183" s="102"/>
    </row>
    <row r="184" spans="1:12">
      <c r="A184" s="73" t="s">
        <v>496</v>
      </c>
      <c r="B184" s="73" t="s">
        <v>400</v>
      </c>
      <c r="C184" s="91" t="s">
        <v>497</v>
      </c>
      <c r="D184" s="91" t="s">
        <v>264</v>
      </c>
      <c r="E184" s="97" t="s">
        <v>398</v>
      </c>
      <c r="F184" s="95"/>
      <c r="G184" s="103"/>
      <c r="H184" s="73"/>
      <c r="I184" s="93"/>
      <c r="J184" s="99"/>
      <c r="K184" s="102"/>
      <c r="L184" s="102"/>
    </row>
    <row r="185" spans="1:12">
      <c r="A185" s="73" t="s">
        <v>498</v>
      </c>
      <c r="B185" s="73" t="s">
        <v>400</v>
      </c>
      <c r="C185" s="91" t="s">
        <v>499</v>
      </c>
      <c r="D185" s="91" t="s">
        <v>309</v>
      </c>
      <c r="E185" s="97" t="s">
        <v>398</v>
      </c>
      <c r="F185" s="96"/>
      <c r="G185" s="103"/>
      <c r="H185" s="73"/>
      <c r="I185" s="94"/>
      <c r="J185" s="99"/>
      <c r="K185" s="102"/>
      <c r="L185" s="102"/>
    </row>
    <row r="186" spans="1:12">
      <c r="A186" s="73" t="s">
        <v>500</v>
      </c>
      <c r="B186" s="73" t="s">
        <v>397</v>
      </c>
      <c r="C186" s="91" t="s">
        <v>501</v>
      </c>
      <c r="D186" s="91" t="s">
        <v>323</v>
      </c>
      <c r="E186" s="97" t="s">
        <v>398</v>
      </c>
      <c r="F186" s="96"/>
      <c r="G186" s="103"/>
      <c r="H186" s="73"/>
      <c r="I186" s="93"/>
      <c r="J186" s="99"/>
      <c r="K186" s="102"/>
      <c r="L186" s="102"/>
    </row>
    <row r="187" spans="1:12">
      <c r="A187" s="73"/>
      <c r="B187" s="73" t="s">
        <v>397</v>
      </c>
      <c r="C187" s="91" t="s">
        <v>502</v>
      </c>
      <c r="D187" s="91" t="s">
        <v>317</v>
      </c>
      <c r="E187" s="97" t="s">
        <v>398</v>
      </c>
      <c r="F187" s="95"/>
      <c r="G187" s="104"/>
      <c r="H187" s="73"/>
      <c r="I187" s="93"/>
      <c r="J187" s="99"/>
      <c r="K187" s="102"/>
      <c r="L187" s="102"/>
    </row>
    <row r="188" spans="1:12">
      <c r="A188" s="73" t="s">
        <v>425</v>
      </c>
      <c r="B188" s="73" t="s">
        <v>400</v>
      </c>
      <c r="C188" s="91" t="s">
        <v>426</v>
      </c>
      <c r="D188" s="91" t="s">
        <v>271</v>
      </c>
      <c r="E188" s="97" t="s">
        <v>398</v>
      </c>
      <c r="F188" s="95"/>
      <c r="G188" s="104"/>
      <c r="H188" s="73"/>
      <c r="I188" s="93"/>
      <c r="J188" s="99"/>
      <c r="K188" s="102"/>
      <c r="L188" s="102"/>
    </row>
    <row r="189" spans="1:12">
      <c r="A189" s="73" t="s">
        <v>503</v>
      </c>
      <c r="B189" s="73" t="s">
        <v>404</v>
      </c>
      <c r="C189" s="91" t="s">
        <v>504</v>
      </c>
      <c r="D189" s="91" t="s">
        <v>361</v>
      </c>
      <c r="E189" s="97" t="s">
        <v>398</v>
      </c>
      <c r="F189" s="95"/>
      <c r="G189" s="103"/>
      <c r="H189" s="73"/>
      <c r="I189" s="93"/>
      <c r="J189" s="99"/>
      <c r="K189" s="102"/>
      <c r="L189" s="102"/>
    </row>
    <row r="190" spans="1:12">
      <c r="A190" s="73" t="s">
        <v>505</v>
      </c>
      <c r="B190" s="73" t="s">
        <v>397</v>
      </c>
      <c r="C190" s="91" t="s">
        <v>506</v>
      </c>
      <c r="D190" s="91" t="s">
        <v>360</v>
      </c>
      <c r="E190" s="97" t="s">
        <v>398</v>
      </c>
      <c r="F190" s="95"/>
      <c r="G190" s="103"/>
      <c r="H190" s="73"/>
      <c r="I190" s="93"/>
      <c r="J190" s="99"/>
      <c r="K190" s="102"/>
      <c r="L190" s="102"/>
    </row>
    <row r="191" spans="1:12">
      <c r="A191" s="73" t="s">
        <v>507</v>
      </c>
      <c r="B191" s="73" t="s">
        <v>400</v>
      </c>
      <c r="C191" s="91" t="s">
        <v>508</v>
      </c>
      <c r="D191" s="91" t="s">
        <v>250</v>
      </c>
      <c r="E191" s="97" t="s">
        <v>398</v>
      </c>
      <c r="F191" s="95"/>
      <c r="G191" s="103"/>
      <c r="H191" s="91"/>
      <c r="I191" s="93"/>
      <c r="J191" s="99"/>
      <c r="K191" s="102"/>
      <c r="L191" s="102"/>
    </row>
    <row r="192" spans="1:12">
      <c r="A192" s="73" t="s">
        <v>509</v>
      </c>
      <c r="B192" s="73" t="s">
        <v>404</v>
      </c>
      <c r="C192" s="91" t="s">
        <v>510</v>
      </c>
      <c r="D192" s="91" t="s">
        <v>275</v>
      </c>
      <c r="E192" s="97" t="s">
        <v>398</v>
      </c>
      <c r="F192" s="95"/>
      <c r="G192" s="103"/>
      <c r="H192" s="73"/>
      <c r="I192" s="93"/>
      <c r="J192" s="99"/>
      <c r="K192" s="102"/>
      <c r="L192" s="102"/>
    </row>
    <row r="193" spans="1:12">
      <c r="A193" s="73" t="s">
        <v>511</v>
      </c>
      <c r="B193" s="73" t="s">
        <v>400</v>
      </c>
      <c r="C193" s="91" t="s">
        <v>512</v>
      </c>
      <c r="D193" s="91" t="s">
        <v>313</v>
      </c>
      <c r="E193" s="97" t="s">
        <v>398</v>
      </c>
      <c r="F193" s="95" t="s">
        <v>120</v>
      </c>
      <c r="G193" s="103" t="s">
        <v>120</v>
      </c>
      <c r="H193" s="73"/>
      <c r="I193" s="94" t="s">
        <v>120</v>
      </c>
      <c r="J193" s="99" t="s">
        <v>122</v>
      </c>
      <c r="K193" s="102" t="s">
        <v>558</v>
      </c>
      <c r="L193" s="102"/>
    </row>
    <row r="194" spans="1:12">
      <c r="A194" s="73" t="s">
        <v>513</v>
      </c>
      <c r="B194" s="73" t="s">
        <v>397</v>
      </c>
      <c r="C194" s="91" t="s">
        <v>514</v>
      </c>
      <c r="D194" s="92" t="s">
        <v>383</v>
      </c>
      <c r="E194" s="97" t="s">
        <v>398</v>
      </c>
      <c r="F194" s="95" t="s">
        <v>120</v>
      </c>
      <c r="G194" s="103" t="s">
        <v>120</v>
      </c>
      <c r="H194" s="73"/>
      <c r="I194" s="94" t="s">
        <v>120</v>
      </c>
      <c r="J194" s="99" t="s">
        <v>123</v>
      </c>
      <c r="K194" s="102" t="s">
        <v>562</v>
      </c>
      <c r="L194" s="102"/>
    </row>
    <row r="195" spans="1:12">
      <c r="A195" s="73" t="s">
        <v>515</v>
      </c>
      <c r="B195" s="73" t="s">
        <v>404</v>
      </c>
      <c r="C195" s="91" t="s">
        <v>516</v>
      </c>
      <c r="D195" s="91" t="s">
        <v>311</v>
      </c>
      <c r="E195" s="97" t="s">
        <v>398</v>
      </c>
      <c r="F195" s="95"/>
      <c r="G195" s="103"/>
      <c r="H195" s="73"/>
      <c r="I195" s="94"/>
      <c r="J195" s="99"/>
      <c r="K195" s="102"/>
      <c r="L195" s="102"/>
    </row>
    <row r="196" spans="1:12">
      <c r="A196" s="73"/>
      <c r="B196" s="73" t="s">
        <v>404</v>
      </c>
      <c r="C196" s="91" t="s">
        <v>517</v>
      </c>
      <c r="D196" s="91" t="s">
        <v>314</v>
      </c>
      <c r="E196" s="97" t="s">
        <v>398</v>
      </c>
      <c r="F196" s="95"/>
      <c r="G196" s="103"/>
      <c r="H196" s="73"/>
      <c r="I196" s="94"/>
      <c r="J196" s="99"/>
      <c r="K196" s="102"/>
      <c r="L196" s="102"/>
    </row>
    <row r="197" spans="1:12">
      <c r="A197" s="73"/>
      <c r="B197" s="73" t="s">
        <v>404</v>
      </c>
      <c r="C197" s="91" t="s">
        <v>518</v>
      </c>
      <c r="D197" s="91" t="s">
        <v>299</v>
      </c>
      <c r="E197" s="97" t="s">
        <v>398</v>
      </c>
      <c r="F197" s="95"/>
      <c r="G197" s="103"/>
      <c r="H197" s="73"/>
      <c r="I197" s="94"/>
      <c r="J197" s="99"/>
      <c r="K197" s="102"/>
      <c r="L197" s="102"/>
    </row>
    <row r="198" spans="1:12">
      <c r="A198" s="73"/>
      <c r="B198" s="73" t="s">
        <v>404</v>
      </c>
      <c r="C198" s="91" t="s">
        <v>519</v>
      </c>
      <c r="D198" s="91" t="s">
        <v>301</v>
      </c>
      <c r="E198" s="97" t="s">
        <v>398</v>
      </c>
      <c r="F198" s="95"/>
      <c r="G198" s="103"/>
      <c r="H198" s="73"/>
      <c r="I198" s="94"/>
      <c r="J198" s="99"/>
      <c r="K198" s="102"/>
      <c r="L198" s="102"/>
    </row>
    <row r="199" spans="1:12">
      <c r="A199" s="73"/>
      <c r="B199" s="73" t="s">
        <v>404</v>
      </c>
      <c r="C199" s="91" t="s">
        <v>520</v>
      </c>
      <c r="D199" s="91" t="s">
        <v>302</v>
      </c>
      <c r="E199" s="97" t="s">
        <v>398</v>
      </c>
      <c r="F199" s="95"/>
      <c r="G199" s="103"/>
      <c r="H199" s="73"/>
      <c r="I199" s="94"/>
      <c r="J199" s="99"/>
      <c r="K199" s="102"/>
      <c r="L199" s="102"/>
    </row>
    <row r="200" spans="1:12">
      <c r="A200" s="73"/>
      <c r="B200" s="73" t="s">
        <v>404</v>
      </c>
      <c r="C200" s="91" t="s">
        <v>521</v>
      </c>
      <c r="D200" s="91" t="s">
        <v>306</v>
      </c>
      <c r="E200" s="97" t="s">
        <v>398</v>
      </c>
      <c r="F200" s="95"/>
      <c r="G200" s="103"/>
      <c r="H200" s="73"/>
      <c r="I200" s="94"/>
      <c r="J200" s="99"/>
      <c r="K200" s="102"/>
      <c r="L200" s="102"/>
    </row>
    <row r="201" spans="1:12">
      <c r="A201" s="73"/>
      <c r="B201" s="73" t="s">
        <v>404</v>
      </c>
      <c r="C201" s="91" t="s">
        <v>522</v>
      </c>
      <c r="D201" s="91" t="s">
        <v>295</v>
      </c>
      <c r="E201" s="97" t="s">
        <v>398</v>
      </c>
      <c r="F201" s="95"/>
      <c r="G201" s="103"/>
      <c r="H201" s="73"/>
      <c r="I201" s="93"/>
      <c r="J201" s="99"/>
      <c r="K201" s="102"/>
      <c r="L201" s="102"/>
    </row>
    <row r="202" spans="1:12">
      <c r="A202" s="73"/>
      <c r="B202" s="73" t="s">
        <v>404</v>
      </c>
      <c r="C202" s="91" t="s">
        <v>523</v>
      </c>
      <c r="D202" s="91" t="s">
        <v>354</v>
      </c>
      <c r="E202" s="97" t="s">
        <v>398</v>
      </c>
      <c r="F202" s="95"/>
      <c r="G202" s="103"/>
      <c r="H202" s="73"/>
      <c r="I202" s="93"/>
      <c r="J202" s="99"/>
      <c r="K202" s="102"/>
      <c r="L202" s="102"/>
    </row>
    <row r="203" spans="1:12">
      <c r="A203" s="73" t="s">
        <v>524</v>
      </c>
      <c r="B203" s="73" t="s">
        <v>442</v>
      </c>
      <c r="C203" s="91" t="s">
        <v>525</v>
      </c>
      <c r="D203" s="91" t="s">
        <v>353</v>
      </c>
      <c r="E203" s="97" t="s">
        <v>398</v>
      </c>
      <c r="F203" s="95"/>
      <c r="G203" s="104"/>
      <c r="H203" s="73"/>
      <c r="I203" s="93"/>
      <c r="J203" s="99"/>
      <c r="K203" s="102"/>
      <c r="L203" s="102"/>
    </row>
    <row r="204" spans="1:12">
      <c r="A204" s="73"/>
      <c r="B204" s="73" t="s">
        <v>442</v>
      </c>
      <c r="C204" s="91" t="s">
        <v>526</v>
      </c>
      <c r="D204" s="91" t="s">
        <v>326</v>
      </c>
      <c r="E204" s="97" t="s">
        <v>398</v>
      </c>
      <c r="F204" s="95"/>
      <c r="G204" s="104"/>
      <c r="H204" s="73"/>
      <c r="I204" s="93"/>
      <c r="J204" s="99"/>
      <c r="K204" s="102"/>
      <c r="L204" s="102"/>
    </row>
    <row r="205" spans="1:12">
      <c r="A205" s="73"/>
      <c r="B205" s="73" t="s">
        <v>442</v>
      </c>
      <c r="C205" s="91" t="s">
        <v>527</v>
      </c>
      <c r="D205" s="91" t="s">
        <v>249</v>
      </c>
      <c r="E205" s="97" t="s">
        <v>398</v>
      </c>
      <c r="F205" s="95"/>
      <c r="G205" s="104"/>
      <c r="H205" s="73"/>
      <c r="I205" s="93"/>
      <c r="J205" s="99"/>
      <c r="K205" s="102"/>
      <c r="L205" s="102"/>
    </row>
    <row r="206" spans="1:12">
      <c r="A206" s="73"/>
      <c r="B206" s="73" t="s">
        <v>442</v>
      </c>
      <c r="C206" s="91" t="s">
        <v>528</v>
      </c>
      <c r="D206" s="91" t="s">
        <v>310</v>
      </c>
      <c r="E206" s="97" t="s">
        <v>398</v>
      </c>
      <c r="F206" s="95"/>
      <c r="G206" s="104"/>
      <c r="H206" s="73"/>
      <c r="I206" s="93"/>
      <c r="J206" s="99"/>
      <c r="K206" s="102"/>
      <c r="L206" s="102"/>
    </row>
    <row r="207" spans="1:12">
      <c r="A207" s="73" t="s">
        <v>529</v>
      </c>
      <c r="B207" s="73" t="s">
        <v>400</v>
      </c>
      <c r="C207" s="91" t="s">
        <v>530</v>
      </c>
      <c r="D207" s="91" t="s">
        <v>351</v>
      </c>
      <c r="E207" s="97" t="s">
        <v>398</v>
      </c>
      <c r="F207" s="95" t="s">
        <v>120</v>
      </c>
      <c r="G207" s="103" t="s">
        <v>120</v>
      </c>
      <c r="H207" s="73"/>
      <c r="I207" s="93" t="s">
        <v>120</v>
      </c>
      <c r="J207" s="99" t="s">
        <v>119</v>
      </c>
      <c r="K207" s="102" t="s">
        <v>563</v>
      </c>
      <c r="L207" s="102"/>
    </row>
    <row r="208" spans="1:12">
      <c r="A208" s="73" t="s">
        <v>531</v>
      </c>
      <c r="B208" s="73" t="s">
        <v>400</v>
      </c>
      <c r="C208" s="91" t="s">
        <v>532</v>
      </c>
      <c r="D208" s="91" t="s">
        <v>325</v>
      </c>
      <c r="E208" s="97" t="s">
        <v>398</v>
      </c>
      <c r="F208" s="95"/>
      <c r="G208" s="103"/>
      <c r="H208" s="73"/>
      <c r="I208" s="93"/>
      <c r="J208" s="99"/>
      <c r="K208" s="102"/>
      <c r="L208" s="102"/>
    </row>
    <row r="209" spans="1:12">
      <c r="A209" s="73"/>
      <c r="B209" s="73" t="s">
        <v>400</v>
      </c>
      <c r="C209" s="91" t="s">
        <v>533</v>
      </c>
      <c r="D209" s="91" t="s">
        <v>273</v>
      </c>
      <c r="E209" s="97" t="s">
        <v>398</v>
      </c>
      <c r="F209" s="95"/>
      <c r="G209" s="104"/>
      <c r="H209" s="73"/>
      <c r="I209" s="93"/>
      <c r="J209" s="99"/>
      <c r="K209" s="102"/>
      <c r="L209" s="102"/>
    </row>
    <row r="210" spans="1:12">
      <c r="A210" s="73"/>
      <c r="B210" s="73" t="s">
        <v>400</v>
      </c>
      <c r="C210" s="91" t="s">
        <v>534</v>
      </c>
      <c r="D210" s="91" t="s">
        <v>376</v>
      </c>
      <c r="E210" s="97" t="s">
        <v>398</v>
      </c>
      <c r="F210" s="95"/>
      <c r="G210" s="103"/>
      <c r="H210" s="91"/>
      <c r="I210" s="93"/>
      <c r="J210" s="99"/>
      <c r="K210" s="102"/>
      <c r="L210" s="102"/>
    </row>
    <row r="211" spans="1:12">
      <c r="A211" s="73" t="s">
        <v>535</v>
      </c>
      <c r="B211" s="73" t="s">
        <v>400</v>
      </c>
      <c r="C211" s="91" t="s">
        <v>536</v>
      </c>
      <c r="D211" s="91" t="s">
        <v>378</v>
      </c>
      <c r="E211" s="97" t="s">
        <v>398</v>
      </c>
      <c r="F211" s="95"/>
      <c r="G211" s="103"/>
      <c r="H211" s="91"/>
      <c r="I211" s="93"/>
      <c r="J211" s="99"/>
      <c r="K211" s="102"/>
      <c r="L211" s="102"/>
    </row>
    <row r="212" spans="1:12">
      <c r="A212" s="73"/>
      <c r="B212" s="73" t="s">
        <v>400</v>
      </c>
      <c r="C212" s="91" t="s">
        <v>536</v>
      </c>
      <c r="D212" s="91" t="s">
        <v>303</v>
      </c>
      <c r="E212" s="97" t="s">
        <v>398</v>
      </c>
      <c r="F212" s="95"/>
      <c r="G212" s="104"/>
      <c r="H212" s="73"/>
      <c r="I212" s="93"/>
      <c r="J212" s="99"/>
      <c r="K212" s="102"/>
      <c r="L212" s="102"/>
    </row>
    <row r="213" spans="1:12">
      <c r="A213" s="73" t="s">
        <v>537</v>
      </c>
      <c r="B213" s="73" t="s">
        <v>404</v>
      </c>
      <c r="C213" s="91" t="s">
        <v>538</v>
      </c>
      <c r="D213" s="91" t="s">
        <v>25</v>
      </c>
      <c r="E213" s="97" t="s">
        <v>398</v>
      </c>
      <c r="F213" s="95" t="s">
        <v>120</v>
      </c>
      <c r="G213" s="104" t="s">
        <v>120</v>
      </c>
      <c r="H213" s="73"/>
      <c r="I213" s="93" t="s">
        <v>120</v>
      </c>
      <c r="J213" s="99" t="s">
        <v>122</v>
      </c>
      <c r="K213" s="102" t="s">
        <v>564</v>
      </c>
      <c r="L213" s="102"/>
    </row>
    <row r="214" spans="1:12">
      <c r="A214" s="73" t="s">
        <v>539</v>
      </c>
      <c r="B214" s="73" t="s">
        <v>404</v>
      </c>
      <c r="C214" s="91" t="s">
        <v>538</v>
      </c>
      <c r="D214" s="91" t="s">
        <v>25</v>
      </c>
      <c r="E214" s="97" t="s">
        <v>398</v>
      </c>
      <c r="F214" s="95" t="s">
        <v>120</v>
      </c>
      <c r="G214" s="104" t="s">
        <v>120</v>
      </c>
      <c r="H214" s="73"/>
      <c r="I214" s="93" t="s">
        <v>120</v>
      </c>
      <c r="J214" s="99" t="s">
        <v>122</v>
      </c>
      <c r="K214" s="102" t="s">
        <v>564</v>
      </c>
      <c r="L214" s="102"/>
    </row>
    <row r="215" spans="1:12">
      <c r="A215" s="73" t="s">
        <v>540</v>
      </c>
      <c r="B215" s="73" t="s">
        <v>400</v>
      </c>
      <c r="C215" s="91" t="s">
        <v>541</v>
      </c>
      <c r="D215" s="91" t="s">
        <v>251</v>
      </c>
      <c r="E215" s="97" t="s">
        <v>398</v>
      </c>
      <c r="F215" s="95"/>
      <c r="G215" s="103"/>
      <c r="H215" s="73"/>
      <c r="I215" s="93"/>
      <c r="J215" s="99"/>
      <c r="K215" s="102"/>
      <c r="L215" s="102"/>
    </row>
    <row r="216" spans="1:12">
      <c r="A216" s="73"/>
      <c r="B216" s="73" t="s">
        <v>400</v>
      </c>
      <c r="C216" s="91" t="s">
        <v>541</v>
      </c>
      <c r="D216" s="91" t="s">
        <v>270</v>
      </c>
      <c r="E216" s="97" t="s">
        <v>398</v>
      </c>
      <c r="F216" s="95"/>
      <c r="G216" s="103"/>
      <c r="H216" s="73"/>
      <c r="I216" s="93"/>
      <c r="J216" s="99"/>
      <c r="K216" s="102"/>
      <c r="L216" s="102"/>
    </row>
    <row r="217" spans="1:12">
      <c r="A217" s="73" t="s">
        <v>542</v>
      </c>
      <c r="B217" s="73" t="s">
        <v>543</v>
      </c>
      <c r="C217" s="91" t="s">
        <v>544</v>
      </c>
      <c r="D217" s="91" t="s">
        <v>20</v>
      </c>
      <c r="E217" s="97" t="s">
        <v>398</v>
      </c>
      <c r="F217" s="95" t="s">
        <v>121</v>
      </c>
      <c r="G217" s="104" t="s">
        <v>121</v>
      </c>
      <c r="H217" s="73"/>
      <c r="I217" s="93" t="s">
        <v>121</v>
      </c>
      <c r="J217" s="99" t="s">
        <v>122</v>
      </c>
      <c r="K217" s="102" t="s">
        <v>556</v>
      </c>
      <c r="L217" s="102"/>
    </row>
    <row r="218" spans="1:12">
      <c r="A218" s="73" t="s">
        <v>545</v>
      </c>
      <c r="B218" s="73" t="s">
        <v>400</v>
      </c>
      <c r="C218" s="91" t="s">
        <v>546</v>
      </c>
      <c r="D218" s="91" t="s">
        <v>380</v>
      </c>
      <c r="E218" s="97" t="s">
        <v>398</v>
      </c>
      <c r="F218" s="95"/>
      <c r="G218" s="104"/>
      <c r="H218" s="73"/>
      <c r="I218" s="93"/>
      <c r="J218" s="99"/>
      <c r="K218" s="102"/>
      <c r="L218" s="102"/>
    </row>
    <row r="219" spans="1:12">
      <c r="A219" s="73" t="s">
        <v>547</v>
      </c>
      <c r="B219" s="73" t="s">
        <v>404</v>
      </c>
      <c r="C219" s="91" t="s">
        <v>549</v>
      </c>
      <c r="D219" s="91" t="s">
        <v>548</v>
      </c>
      <c r="E219" s="97" t="s">
        <v>398</v>
      </c>
      <c r="F219" s="95"/>
      <c r="G219" s="103"/>
      <c r="H219" s="73"/>
      <c r="I219" s="93"/>
      <c r="J219" s="99"/>
      <c r="K219" s="102"/>
      <c r="L219" s="102"/>
    </row>
    <row r="220" spans="1:12">
      <c r="A220" s="73" t="s">
        <v>550</v>
      </c>
      <c r="B220" s="73" t="s">
        <v>397</v>
      </c>
      <c r="C220" s="91" t="s">
        <v>551</v>
      </c>
      <c r="D220" s="91" t="s">
        <v>305</v>
      </c>
      <c r="E220" s="97" t="s">
        <v>398</v>
      </c>
      <c r="F220" s="95"/>
      <c r="G220" s="103"/>
      <c r="H220" s="73"/>
      <c r="I220" s="93"/>
      <c r="J220" s="99"/>
      <c r="K220" s="102"/>
      <c r="L220" s="102"/>
    </row>
    <row r="221" spans="1:12">
      <c r="A221" s="73" t="s">
        <v>244</v>
      </c>
      <c r="B221" s="73" t="s">
        <v>400</v>
      </c>
      <c r="C221" s="91" t="s">
        <v>552</v>
      </c>
      <c r="D221" s="91" t="s">
        <v>245</v>
      </c>
      <c r="E221" s="97" t="s">
        <v>398</v>
      </c>
      <c r="F221" s="95" t="s">
        <v>120</v>
      </c>
      <c r="G221" s="103" t="s">
        <v>120</v>
      </c>
      <c r="H221" s="73"/>
      <c r="I221" s="93" t="s">
        <v>121</v>
      </c>
      <c r="J221" s="99" t="s">
        <v>123</v>
      </c>
      <c r="K221" s="102" t="s">
        <v>557</v>
      </c>
      <c r="L221" s="102"/>
    </row>
    <row r="222" spans="1:12">
      <c r="A222" s="73"/>
      <c r="B222" s="73"/>
      <c r="C222" s="73"/>
      <c r="D222" s="91"/>
      <c r="E222" s="98"/>
      <c r="F222" s="96"/>
      <c r="G222" s="103"/>
      <c r="H222" s="73"/>
      <c r="I222" s="93"/>
      <c r="J222" s="99"/>
      <c r="K222" s="102"/>
      <c r="L222" s="102"/>
    </row>
    <row r="223" spans="1:12">
      <c r="A223" s="73"/>
      <c r="B223" s="73"/>
      <c r="C223" s="73"/>
      <c r="D223" s="73"/>
      <c r="E223" s="97"/>
      <c r="F223" s="95"/>
      <c r="G223" s="103"/>
      <c r="H223" s="73"/>
      <c r="I223" s="93"/>
      <c r="J223" s="99"/>
      <c r="K223" s="102"/>
      <c r="L223" s="102"/>
    </row>
    <row r="224" spans="1:12">
      <c r="E224" s="11"/>
      <c r="F224" s="12"/>
      <c r="G224" s="14"/>
      <c r="I224" s="10"/>
      <c r="J224" s="101"/>
      <c r="K224" s="88"/>
      <c r="L224" s="88"/>
    </row>
    <row r="225" spans="5:12">
      <c r="E225" s="11"/>
      <c r="F225" s="12"/>
      <c r="G225" s="105"/>
      <c r="I225" s="10"/>
      <c r="J225" s="101"/>
      <c r="K225" s="88"/>
      <c r="L225" s="88"/>
    </row>
    <row r="226" spans="5:12">
      <c r="E226" s="11"/>
      <c r="F226" s="12"/>
      <c r="G226" s="105"/>
      <c r="I226" s="10"/>
      <c r="J226" s="101"/>
      <c r="K226" s="88"/>
      <c r="L226" s="88"/>
    </row>
    <row r="227" spans="5:12">
      <c r="E227" s="11"/>
      <c r="F227" s="12"/>
      <c r="G227" s="105"/>
      <c r="I227" s="10"/>
      <c r="J227" s="101"/>
      <c r="K227" s="88"/>
      <c r="L227" s="88"/>
    </row>
    <row r="228" spans="5:12">
      <c r="E228" s="11"/>
      <c r="F228" s="12"/>
      <c r="G228" s="14"/>
      <c r="I228" s="10"/>
      <c r="J228" s="101"/>
      <c r="K228" s="88"/>
      <c r="L228" s="88"/>
    </row>
    <row r="229" spans="5:12">
      <c r="E229" s="11"/>
      <c r="F229" s="12"/>
      <c r="G229" s="14"/>
      <c r="I229" s="10"/>
      <c r="J229" s="101"/>
      <c r="K229" s="88"/>
      <c r="L229" s="88"/>
    </row>
    <row r="230" spans="5:12">
      <c r="E230" s="11"/>
      <c r="F230" s="12"/>
      <c r="G230" s="14"/>
      <c r="I230" s="10"/>
      <c r="J230" s="101"/>
      <c r="K230" s="88"/>
      <c r="L230" s="88"/>
    </row>
    <row r="231" spans="5:12">
      <c r="E231" s="11"/>
      <c r="F231" s="12"/>
      <c r="G231" s="14"/>
      <c r="I231" s="10"/>
      <c r="J231" s="101"/>
      <c r="K231" s="88"/>
      <c r="L231" s="88"/>
    </row>
    <row r="232" spans="5:12">
      <c r="E232" s="11"/>
      <c r="F232" s="12"/>
      <c r="G232" s="14"/>
      <c r="I232" s="10"/>
      <c r="J232" s="101"/>
      <c r="K232" s="88"/>
      <c r="L232" s="88"/>
    </row>
    <row r="233" spans="5:12">
      <c r="E233" s="11"/>
      <c r="F233" s="12"/>
      <c r="G233" s="14"/>
      <c r="I233" s="10"/>
      <c r="J233" s="101"/>
      <c r="K233" s="88"/>
      <c r="L233" s="88"/>
    </row>
    <row r="234" spans="5:12">
      <c r="E234" s="11"/>
      <c r="F234" s="12"/>
      <c r="G234" s="14"/>
      <c r="I234" s="10"/>
      <c r="J234" s="101"/>
      <c r="K234" s="88"/>
      <c r="L234" s="88"/>
    </row>
    <row r="235" spans="5:12">
      <c r="E235" s="11"/>
      <c r="F235" s="12"/>
      <c r="G235" s="14"/>
      <c r="I235" s="10"/>
      <c r="J235" s="101"/>
      <c r="K235" s="88"/>
      <c r="L235" s="88"/>
    </row>
    <row r="236" spans="5:12">
      <c r="E236" s="11"/>
      <c r="F236" s="12"/>
      <c r="G236" s="14"/>
      <c r="I236" s="10"/>
      <c r="J236" s="101"/>
      <c r="K236" s="88"/>
      <c r="L236" s="88"/>
    </row>
    <row r="237" spans="5:12">
      <c r="E237" s="11"/>
      <c r="F237" s="12"/>
      <c r="G237" s="14"/>
      <c r="I237" s="10"/>
      <c r="J237" s="101"/>
      <c r="K237" s="88"/>
      <c r="L237" s="88"/>
    </row>
    <row r="238" spans="5:12">
      <c r="E238" s="11"/>
      <c r="F238" s="12"/>
      <c r="G238" s="14"/>
      <c r="I238" s="10"/>
      <c r="J238" s="101"/>
      <c r="K238" s="88"/>
      <c r="L238" s="88"/>
    </row>
    <row r="239" spans="5:12">
      <c r="E239" s="11"/>
      <c r="F239" s="12"/>
      <c r="G239" s="14"/>
      <c r="I239" s="10"/>
      <c r="J239" s="101"/>
      <c r="K239" s="88"/>
      <c r="L239" s="88"/>
    </row>
    <row r="240" spans="5:12">
      <c r="E240" s="11"/>
      <c r="F240" s="12"/>
      <c r="G240" s="14"/>
      <c r="I240" s="10"/>
      <c r="J240" s="101"/>
      <c r="K240" s="88"/>
      <c r="L240" s="88"/>
    </row>
    <row r="241" spans="5:12">
      <c r="E241" s="11"/>
      <c r="F241" s="12"/>
      <c r="G241" s="14"/>
      <c r="I241" s="10"/>
      <c r="J241" s="101"/>
      <c r="K241" s="88"/>
      <c r="L241" s="88"/>
    </row>
    <row r="242" spans="5:12">
      <c r="E242" s="11"/>
      <c r="F242" s="12"/>
      <c r="G242" s="14"/>
      <c r="I242" s="10"/>
      <c r="J242" s="101"/>
      <c r="K242" s="88"/>
      <c r="L242" s="88"/>
    </row>
    <row r="243" spans="5:12">
      <c r="E243" s="11"/>
      <c r="F243" s="12"/>
      <c r="G243" s="14"/>
      <c r="I243" s="10"/>
      <c r="J243" s="101"/>
      <c r="K243" s="88"/>
      <c r="L243" s="88"/>
    </row>
    <row r="244" spans="5:12">
      <c r="E244" s="11"/>
      <c r="F244" s="12"/>
      <c r="G244" s="14"/>
      <c r="I244" s="10"/>
      <c r="J244" s="101"/>
      <c r="K244" s="88"/>
      <c r="L244" s="88"/>
    </row>
    <row r="245" spans="5:12">
      <c r="E245" s="11"/>
      <c r="F245" s="12"/>
      <c r="G245" s="14"/>
      <c r="I245" s="10"/>
      <c r="J245" s="101"/>
      <c r="K245" s="88"/>
      <c r="L245" s="88"/>
    </row>
    <row r="246" spans="5:12">
      <c r="E246" s="11"/>
      <c r="F246" s="12"/>
      <c r="G246" s="14"/>
      <c r="I246" s="10"/>
      <c r="J246" s="101"/>
      <c r="K246" s="88"/>
      <c r="L246" s="88"/>
    </row>
    <row r="247" spans="5:12">
      <c r="E247" s="11"/>
      <c r="F247" s="12"/>
      <c r="G247" s="14"/>
      <c r="I247" s="10"/>
      <c r="J247" s="101"/>
      <c r="K247" s="88"/>
      <c r="L247" s="88"/>
    </row>
    <row r="248" spans="5:12">
      <c r="E248" s="11"/>
      <c r="F248" s="12"/>
      <c r="G248" s="14"/>
      <c r="I248" s="10"/>
      <c r="J248" s="101"/>
      <c r="K248" s="88"/>
      <c r="L248" s="88"/>
    </row>
    <row r="249" spans="5:12">
      <c r="E249" s="11"/>
      <c r="F249" s="12"/>
      <c r="G249" s="14"/>
      <c r="I249" s="10"/>
      <c r="J249" s="101"/>
      <c r="K249" s="88"/>
      <c r="L249" s="88"/>
    </row>
    <row r="250" spans="5:12">
      <c r="E250" s="11"/>
      <c r="F250" s="12"/>
      <c r="G250" s="14"/>
      <c r="I250" s="10"/>
      <c r="J250" s="101"/>
      <c r="K250" s="88"/>
      <c r="L250" s="88"/>
    </row>
    <row r="251" spans="5:12">
      <c r="E251" s="11"/>
      <c r="F251" s="12"/>
      <c r="G251" s="14"/>
      <c r="I251" s="10"/>
      <c r="J251" s="101"/>
      <c r="K251" s="88"/>
      <c r="L251" s="88"/>
    </row>
    <row r="252" spans="5:12">
      <c r="E252" s="11"/>
      <c r="F252" s="12"/>
      <c r="G252" s="14"/>
      <c r="I252" s="10"/>
      <c r="J252" s="101"/>
      <c r="K252" s="88"/>
      <c r="L252" s="88"/>
    </row>
    <row r="253" spans="5:12">
      <c r="E253" s="11"/>
      <c r="F253" s="12"/>
      <c r="G253" s="14"/>
      <c r="I253" s="10"/>
      <c r="J253" s="101"/>
      <c r="K253" s="88"/>
      <c r="L253" s="88"/>
    </row>
    <row r="254" spans="5:12">
      <c r="E254" s="11"/>
      <c r="F254" s="12"/>
      <c r="G254" s="14"/>
      <c r="I254" s="10"/>
      <c r="J254" s="101"/>
      <c r="K254" s="88"/>
      <c r="L254" s="88"/>
    </row>
    <row r="255" spans="5:12">
      <c r="E255" s="11"/>
      <c r="F255" s="12"/>
      <c r="G255" s="14"/>
      <c r="I255" s="10"/>
      <c r="J255" s="101"/>
      <c r="K255" s="88"/>
      <c r="L255" s="88"/>
    </row>
    <row r="256" spans="5:12">
      <c r="E256" s="11"/>
      <c r="F256" s="12"/>
      <c r="G256" s="14"/>
      <c r="I256" s="10"/>
      <c r="J256" s="101"/>
      <c r="K256" s="88"/>
      <c r="L256" s="88"/>
    </row>
    <row r="257" spans="5:12">
      <c r="E257" s="11"/>
      <c r="F257" s="12"/>
      <c r="G257" s="14"/>
      <c r="I257" s="10"/>
      <c r="J257" s="101"/>
      <c r="K257" s="88"/>
      <c r="L257" s="88"/>
    </row>
    <row r="258" spans="5:12">
      <c r="E258" s="11"/>
      <c r="F258" s="12"/>
      <c r="G258" s="14"/>
      <c r="I258" s="10"/>
      <c r="J258" s="101"/>
      <c r="K258" s="88"/>
      <c r="L258" s="88"/>
    </row>
    <row r="259" spans="5:12">
      <c r="E259" s="11"/>
      <c r="F259" s="12"/>
      <c r="G259" s="14"/>
      <c r="I259" s="10"/>
      <c r="J259" s="101"/>
      <c r="K259" s="88"/>
      <c r="L259" s="88"/>
    </row>
    <row r="260" spans="5:12">
      <c r="E260" s="11"/>
      <c r="F260" s="12"/>
      <c r="G260" s="14"/>
      <c r="I260" s="10"/>
      <c r="J260" s="101"/>
      <c r="K260" s="88"/>
      <c r="L260" s="88"/>
    </row>
    <row r="261" spans="5:12">
      <c r="E261" s="11"/>
      <c r="F261" s="12"/>
      <c r="G261" s="14"/>
      <c r="I261" s="10"/>
      <c r="J261" s="101"/>
      <c r="K261" s="88"/>
      <c r="L261" s="88"/>
    </row>
    <row r="262" spans="5:12">
      <c r="E262" s="11"/>
      <c r="F262" s="12"/>
      <c r="G262" s="14"/>
      <c r="I262" s="10"/>
      <c r="J262" s="101"/>
      <c r="K262" s="88"/>
      <c r="L262" s="88"/>
    </row>
    <row r="263" spans="5:12" s="8" customFormat="1"/>
    <row r="264" spans="5:12" s="8" customFormat="1"/>
    <row r="265" spans="5:12" s="8" customFormat="1"/>
    <row r="266" spans="5:12" s="8" customFormat="1"/>
    <row r="267" spans="5:12" s="8" customFormat="1"/>
    <row r="268" spans="5:12" s="8" customFormat="1"/>
    <row r="269" spans="5:12" s="8" customFormat="1"/>
    <row r="270" spans="5:12" s="8" customFormat="1"/>
    <row r="271" spans="5:12" s="8" customFormat="1"/>
    <row r="272" spans="5:12" s="8" customFormat="1"/>
    <row r="273" s="8" customFormat="1"/>
    <row r="274" s="8" customFormat="1"/>
    <row r="275" s="8" customFormat="1"/>
    <row r="276" s="8" customFormat="1"/>
    <row r="277" s="8" customFormat="1"/>
    <row r="278" s="8" customFormat="1"/>
    <row r="279" s="8" customFormat="1"/>
    <row r="280" s="8" customFormat="1"/>
    <row r="281" s="8" customFormat="1"/>
    <row r="282" s="8" customFormat="1"/>
    <row r="283" s="8" customFormat="1"/>
    <row r="284" s="8" customFormat="1"/>
    <row r="285" s="8" customFormat="1"/>
    <row r="286" s="8" customFormat="1"/>
    <row r="287" s="8" customFormat="1"/>
    <row r="288" s="8" customFormat="1"/>
    <row r="289" s="8" customFormat="1"/>
    <row r="290" s="8" customFormat="1"/>
    <row r="291" s="8" customFormat="1"/>
    <row r="292" s="8" customFormat="1"/>
    <row r="293" s="8" customFormat="1"/>
    <row r="294" s="8" customFormat="1"/>
    <row r="295" s="8" customFormat="1"/>
    <row r="296" s="8" customFormat="1"/>
    <row r="297" s="8" customFormat="1"/>
    <row r="298" s="8" customFormat="1"/>
    <row r="299" s="8" customFormat="1"/>
    <row r="300" s="8" customFormat="1"/>
    <row r="301" s="8" customFormat="1"/>
    <row r="302" s="8" customFormat="1"/>
    <row r="303" s="8" customFormat="1"/>
    <row r="304" s="8" customFormat="1"/>
    <row r="305" s="8" customFormat="1"/>
    <row r="306" s="8" customFormat="1"/>
    <row r="307" s="8" customFormat="1"/>
    <row r="308" s="8" customFormat="1"/>
    <row r="309" s="8" customFormat="1"/>
    <row r="310" s="8" customFormat="1"/>
    <row r="311" s="8" customFormat="1"/>
    <row r="312" s="8" customFormat="1"/>
    <row r="313" s="8" customFormat="1"/>
    <row r="314" s="8" customFormat="1"/>
  </sheetData>
  <mergeCells count="23">
    <mergeCell ref="A62:O63"/>
    <mergeCell ref="F66:G66"/>
    <mergeCell ref="I67:K67"/>
    <mergeCell ref="A3:A5"/>
    <mergeCell ref="B3:B5"/>
    <mergeCell ref="C3:C5"/>
    <mergeCell ref="D3:D5"/>
    <mergeCell ref="E3:E5"/>
    <mergeCell ref="M26:M27"/>
    <mergeCell ref="O10:P10"/>
    <mergeCell ref="M12:M13"/>
    <mergeCell ref="M9:R9"/>
    <mergeCell ref="A49:F49"/>
    <mergeCell ref="M23:R23"/>
    <mergeCell ref="O24:P24"/>
    <mergeCell ref="AH2:AI2"/>
    <mergeCell ref="I2:L2"/>
    <mergeCell ref="B41:H41"/>
    <mergeCell ref="K41:K45"/>
    <mergeCell ref="H3:H5"/>
    <mergeCell ref="I3:I5"/>
    <mergeCell ref="J3:J5"/>
    <mergeCell ref="G3:G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V372"/>
  <sheetViews>
    <sheetView tabSelected="1" zoomScale="85" zoomScaleNormal="85" workbookViewId="0">
      <selection activeCell="Z23" sqref="Z23"/>
    </sheetView>
  </sheetViews>
  <sheetFormatPr defaultRowHeight="15"/>
  <cols>
    <col min="2" max="2" width="11.85546875" customWidth="1"/>
    <col min="3" max="3" width="17.85546875" customWidth="1"/>
    <col min="4" max="4" width="18" customWidth="1"/>
    <col min="5" max="5" width="9.28515625" customWidth="1"/>
    <col min="6" max="6" width="9.5703125" customWidth="1"/>
    <col min="7" max="7" width="9.140625" customWidth="1"/>
    <col min="8" max="8" width="13.5703125" customWidth="1"/>
    <col min="9" max="9" width="9.85546875" customWidth="1"/>
    <col min="10" max="10" width="10.7109375" customWidth="1"/>
    <col min="11" max="11" width="9.42578125" customWidth="1"/>
    <col min="12" max="12" width="9.28515625" customWidth="1"/>
    <col min="14" max="14" width="11.85546875" customWidth="1"/>
    <col min="15" max="15" width="8.85546875" customWidth="1"/>
    <col min="16" max="16" width="10.85546875" customWidth="1"/>
    <col min="17" max="20" width="10.85546875" style="8" customWidth="1"/>
    <col min="22" max="22" width="10.85546875" style="8" customWidth="1"/>
  </cols>
  <sheetData>
    <row r="1" spans="1:22" ht="21">
      <c r="A1" s="163" t="s">
        <v>568</v>
      </c>
      <c r="B1" s="163"/>
      <c r="C1" s="163"/>
      <c r="D1" s="163"/>
      <c r="E1" s="199" t="s">
        <v>569</v>
      </c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</row>
    <row r="2" spans="1:22" s="15" customFormat="1">
      <c r="E2" s="197" t="s">
        <v>570</v>
      </c>
      <c r="F2" s="197"/>
      <c r="G2" s="197"/>
      <c r="H2" s="197"/>
      <c r="I2" s="197"/>
      <c r="J2" s="108"/>
      <c r="K2" s="198" t="s">
        <v>571</v>
      </c>
      <c r="L2" s="198"/>
      <c r="M2" s="198"/>
      <c r="N2" s="198"/>
      <c r="O2" s="198"/>
      <c r="P2" s="109"/>
      <c r="Q2" s="9"/>
      <c r="R2" s="9"/>
      <c r="S2" s="9"/>
      <c r="T2" s="9"/>
      <c r="V2" s="9"/>
    </row>
    <row r="3" spans="1:22">
      <c r="B3" s="111" t="s">
        <v>566</v>
      </c>
      <c r="C3" s="11" t="s">
        <v>567</v>
      </c>
      <c r="D3" s="11" t="s">
        <v>575</v>
      </c>
      <c r="E3" s="113" t="s">
        <v>572</v>
      </c>
      <c r="F3" s="113" t="s">
        <v>574</v>
      </c>
      <c r="G3" s="162" t="s">
        <v>577</v>
      </c>
      <c r="H3" s="113" t="s">
        <v>578</v>
      </c>
      <c r="I3" s="162" t="s">
        <v>573</v>
      </c>
      <c r="J3" s="113" t="s">
        <v>576</v>
      </c>
      <c r="K3" s="114" t="s">
        <v>574</v>
      </c>
      <c r="L3" s="114" t="s">
        <v>572</v>
      </c>
      <c r="M3" s="114" t="s">
        <v>577</v>
      </c>
      <c r="N3" s="114" t="s">
        <v>578</v>
      </c>
      <c r="O3" s="114" t="s">
        <v>573</v>
      </c>
      <c r="P3" s="114" t="s">
        <v>576</v>
      </c>
      <c r="Q3" s="117" t="s">
        <v>17</v>
      </c>
      <c r="R3" s="117" t="s">
        <v>581</v>
      </c>
      <c r="S3" s="117" t="s">
        <v>579</v>
      </c>
      <c r="T3" s="117" t="s">
        <v>582</v>
      </c>
      <c r="U3" s="74" t="s">
        <v>580</v>
      </c>
      <c r="V3" s="117"/>
    </row>
    <row r="4" spans="1:22" ht="15" customHeight="1">
      <c r="B4" s="107">
        <v>0</v>
      </c>
      <c r="C4" s="107">
        <v>0</v>
      </c>
      <c r="D4">
        <f>C4/10000</f>
        <v>0</v>
      </c>
      <c r="E4" s="113">
        <v>0</v>
      </c>
      <c r="F4" s="113">
        <v>0</v>
      </c>
      <c r="G4" s="162">
        <f>SUM(E4:F4)</f>
        <v>0</v>
      </c>
      <c r="H4" s="115">
        <v>0</v>
      </c>
      <c r="I4" s="162">
        <v>0</v>
      </c>
      <c r="J4" s="115">
        <v>0</v>
      </c>
      <c r="K4" s="114">
        <v>200</v>
      </c>
      <c r="L4" s="114">
        <v>79</v>
      </c>
      <c r="M4" s="114">
        <f>SUM(K4:L4)</f>
        <v>279</v>
      </c>
      <c r="N4" s="116">
        <f>M4/SUM(M4,O4)*100</f>
        <v>42.401215805471125</v>
      </c>
      <c r="O4" s="114">
        <v>379</v>
      </c>
      <c r="P4" s="116">
        <f>O4/SUM(M4,O4)*100</f>
        <v>57.598784194528875</v>
      </c>
      <c r="Q4" s="118"/>
      <c r="R4" s="118">
        <f>(SUM(G4,I4)-G4)</f>
        <v>0</v>
      </c>
      <c r="S4" s="118">
        <v>0</v>
      </c>
      <c r="T4" s="118">
        <f>F4</f>
        <v>0</v>
      </c>
      <c r="U4">
        <v>0</v>
      </c>
      <c r="V4" s="118"/>
    </row>
    <row r="5" spans="1:22">
      <c r="B5" s="107">
        <v>1</v>
      </c>
      <c r="C5" s="107">
        <v>0</v>
      </c>
      <c r="D5">
        <f t="shared" ref="D5:D68" si="0">C5/10000</f>
        <v>0</v>
      </c>
      <c r="E5" s="113">
        <v>0</v>
      </c>
      <c r="F5" s="113">
        <v>0</v>
      </c>
      <c r="G5" s="162">
        <f t="shared" ref="G5:G68" si="1">SUM(E5:F5)</f>
        <v>0</v>
      </c>
      <c r="H5" s="115">
        <v>0</v>
      </c>
      <c r="I5" s="162">
        <v>0</v>
      </c>
      <c r="J5" s="115">
        <v>0</v>
      </c>
      <c r="K5" s="114">
        <v>200</v>
      </c>
      <c r="L5" s="114">
        <v>79</v>
      </c>
      <c r="M5" s="114">
        <f t="shared" ref="M5:M68" si="2">SUM(K5:L5)</f>
        <v>279</v>
      </c>
      <c r="N5" s="116">
        <f t="shared" ref="N5:N68" si="3">M5/SUM(M5,O5)*100</f>
        <v>42.401215805471125</v>
      </c>
      <c r="O5" s="114">
        <v>379</v>
      </c>
      <c r="P5" s="116">
        <f t="shared" ref="P5:P68" si="4">O5/SUM(M5,O5)*100</f>
        <v>57.598784194528875</v>
      </c>
      <c r="Q5" s="118"/>
      <c r="R5" s="118">
        <f>(SUM(G5,I5)-G5)</f>
        <v>0</v>
      </c>
      <c r="S5" s="118">
        <v>0</v>
      </c>
      <c r="T5" s="118">
        <f>F5</f>
        <v>0</v>
      </c>
      <c r="U5">
        <v>0</v>
      </c>
      <c r="V5" s="118"/>
    </row>
    <row r="6" spans="1:22">
      <c r="B6" s="107">
        <v>2</v>
      </c>
      <c r="C6" s="107">
        <v>0</v>
      </c>
      <c r="D6">
        <f t="shared" si="0"/>
        <v>0</v>
      </c>
      <c r="E6" s="113">
        <v>1</v>
      </c>
      <c r="F6" s="113">
        <v>1</v>
      </c>
      <c r="G6" s="162">
        <f t="shared" si="1"/>
        <v>2</v>
      </c>
      <c r="H6" s="115">
        <f>G6/SUM(G6,I6)*100</f>
        <v>66.666666666666657</v>
      </c>
      <c r="I6" s="162">
        <v>1</v>
      </c>
      <c r="J6" s="115">
        <f t="shared" ref="J6:J68" si="5">I6/SUM(I6,G6)*100</f>
        <v>33.333333333333329</v>
      </c>
      <c r="K6" s="114">
        <v>200</v>
      </c>
      <c r="L6" s="114">
        <v>79</v>
      </c>
      <c r="M6" s="114">
        <f t="shared" si="2"/>
        <v>279</v>
      </c>
      <c r="N6" s="116">
        <f t="shared" si="3"/>
        <v>42.465753424657535</v>
      </c>
      <c r="O6" s="114">
        <v>378</v>
      </c>
      <c r="P6" s="116">
        <f t="shared" si="4"/>
        <v>57.534246575342465</v>
      </c>
      <c r="Q6" s="118"/>
      <c r="R6" s="118">
        <f>(SUM(G6,I6)-G6)</f>
        <v>1</v>
      </c>
      <c r="S6" s="118">
        <f>R6/SUM(G6,I6, M6, O6)*100</f>
        <v>0.15151515151515152</v>
      </c>
      <c r="T6" s="118">
        <f>G6</f>
        <v>2</v>
      </c>
      <c r="U6">
        <f>T6/SUM(G6,I6, M6, O6)*100</f>
        <v>0.30303030303030304</v>
      </c>
      <c r="V6" s="118"/>
    </row>
    <row r="7" spans="1:22">
      <c r="B7" s="107">
        <v>3</v>
      </c>
      <c r="C7" s="107">
        <v>0</v>
      </c>
      <c r="D7">
        <f t="shared" si="0"/>
        <v>0</v>
      </c>
      <c r="E7" s="113">
        <v>1</v>
      </c>
      <c r="F7" s="113">
        <v>1</v>
      </c>
      <c r="G7" s="162">
        <f t="shared" si="1"/>
        <v>2</v>
      </c>
      <c r="H7" s="115">
        <f t="shared" ref="H7:H70" si="6">G7/SUM(G7,I7)*100</f>
        <v>66.666666666666657</v>
      </c>
      <c r="I7" s="162">
        <v>1</v>
      </c>
      <c r="J7" s="115">
        <f t="shared" si="5"/>
        <v>33.333333333333329</v>
      </c>
      <c r="K7" s="114">
        <v>200</v>
      </c>
      <c r="L7" s="114">
        <v>79</v>
      </c>
      <c r="M7" s="114">
        <f t="shared" si="2"/>
        <v>279</v>
      </c>
      <c r="N7" s="116">
        <f t="shared" si="3"/>
        <v>42.465753424657535</v>
      </c>
      <c r="O7" s="114">
        <v>378</v>
      </c>
      <c r="P7" s="116">
        <f t="shared" si="4"/>
        <v>57.534246575342465</v>
      </c>
      <c r="Q7" s="118"/>
      <c r="R7" s="118">
        <f t="shared" ref="R7:R70" si="7">(SUM(G7,I7)-G7)</f>
        <v>1</v>
      </c>
      <c r="S7" s="118">
        <f t="shared" ref="S7:S70" si="8">R7/SUM(G7,I7, M7, O7)*100</f>
        <v>0.15151515151515152</v>
      </c>
      <c r="T7" s="118">
        <f t="shared" ref="T7:T70" si="9">G7</f>
        <v>2</v>
      </c>
      <c r="U7">
        <f t="shared" ref="U7:U70" si="10">T7/SUM(G7,I7, M7, O7)*100</f>
        <v>0.30303030303030304</v>
      </c>
      <c r="V7" s="118"/>
    </row>
    <row r="8" spans="1:22">
      <c r="B8" s="107">
        <v>4</v>
      </c>
      <c r="C8" s="107">
        <v>0</v>
      </c>
      <c r="D8">
        <f t="shared" si="0"/>
        <v>0</v>
      </c>
      <c r="E8" s="113">
        <v>1</v>
      </c>
      <c r="F8" s="113">
        <v>1</v>
      </c>
      <c r="G8" s="162">
        <f t="shared" si="1"/>
        <v>2</v>
      </c>
      <c r="H8" s="115">
        <f t="shared" si="6"/>
        <v>66.666666666666657</v>
      </c>
      <c r="I8" s="162">
        <v>1</v>
      </c>
      <c r="J8" s="115">
        <f t="shared" si="5"/>
        <v>33.333333333333329</v>
      </c>
      <c r="K8" s="114">
        <v>200</v>
      </c>
      <c r="L8" s="114">
        <v>79</v>
      </c>
      <c r="M8" s="114">
        <f t="shared" si="2"/>
        <v>279</v>
      </c>
      <c r="N8" s="116">
        <f t="shared" si="3"/>
        <v>42.465753424657535</v>
      </c>
      <c r="O8" s="114">
        <v>378</v>
      </c>
      <c r="P8" s="116">
        <f t="shared" si="4"/>
        <v>57.534246575342465</v>
      </c>
      <c r="Q8" s="118"/>
      <c r="R8" s="118">
        <f>(SUM(G8,I8)-G8)</f>
        <v>1</v>
      </c>
      <c r="S8" s="118">
        <f t="shared" si="8"/>
        <v>0.15151515151515152</v>
      </c>
      <c r="T8" s="118">
        <f t="shared" si="9"/>
        <v>2</v>
      </c>
      <c r="U8">
        <f t="shared" si="10"/>
        <v>0.30303030303030304</v>
      </c>
      <c r="V8" s="118"/>
    </row>
    <row r="9" spans="1:22">
      <c r="B9" s="107">
        <v>5</v>
      </c>
      <c r="C9" s="107">
        <v>0</v>
      </c>
      <c r="D9">
        <f t="shared" si="0"/>
        <v>0</v>
      </c>
      <c r="E9" s="113">
        <v>1</v>
      </c>
      <c r="F9" s="113">
        <v>1</v>
      </c>
      <c r="G9" s="162">
        <f t="shared" si="1"/>
        <v>2</v>
      </c>
      <c r="H9" s="115">
        <f t="shared" si="6"/>
        <v>66.666666666666657</v>
      </c>
      <c r="I9" s="162">
        <v>1</v>
      </c>
      <c r="J9" s="115">
        <f t="shared" si="5"/>
        <v>33.333333333333329</v>
      </c>
      <c r="K9" s="114">
        <v>200</v>
      </c>
      <c r="L9" s="114">
        <v>79</v>
      </c>
      <c r="M9" s="114">
        <f t="shared" si="2"/>
        <v>279</v>
      </c>
      <c r="N9" s="116">
        <f t="shared" si="3"/>
        <v>42.465753424657535</v>
      </c>
      <c r="O9" s="114">
        <v>378</v>
      </c>
      <c r="P9" s="116">
        <f t="shared" si="4"/>
        <v>57.534246575342465</v>
      </c>
      <c r="Q9" s="118"/>
      <c r="R9" s="118">
        <f t="shared" si="7"/>
        <v>1</v>
      </c>
      <c r="S9" s="118">
        <f t="shared" si="8"/>
        <v>0.15151515151515152</v>
      </c>
      <c r="T9" s="118">
        <f t="shared" si="9"/>
        <v>2</v>
      </c>
      <c r="U9">
        <f t="shared" si="10"/>
        <v>0.30303030303030304</v>
      </c>
      <c r="V9" s="118"/>
    </row>
    <row r="10" spans="1:22">
      <c r="B10" s="107">
        <v>6</v>
      </c>
      <c r="C10" s="107">
        <v>0</v>
      </c>
      <c r="D10">
        <f t="shared" si="0"/>
        <v>0</v>
      </c>
      <c r="E10" s="113">
        <v>1</v>
      </c>
      <c r="F10" s="113">
        <v>1</v>
      </c>
      <c r="G10" s="162">
        <f t="shared" si="1"/>
        <v>2</v>
      </c>
      <c r="H10" s="115">
        <f t="shared" si="6"/>
        <v>66.666666666666657</v>
      </c>
      <c r="I10" s="162">
        <v>1</v>
      </c>
      <c r="J10" s="115">
        <f t="shared" si="5"/>
        <v>33.333333333333329</v>
      </c>
      <c r="K10" s="114">
        <v>200</v>
      </c>
      <c r="L10" s="114">
        <v>79</v>
      </c>
      <c r="M10" s="114">
        <f t="shared" si="2"/>
        <v>279</v>
      </c>
      <c r="N10" s="116">
        <f t="shared" si="3"/>
        <v>42.465753424657535</v>
      </c>
      <c r="O10" s="114">
        <v>378</v>
      </c>
      <c r="P10" s="116">
        <f t="shared" si="4"/>
        <v>57.534246575342465</v>
      </c>
      <c r="Q10" s="118"/>
      <c r="R10" s="118">
        <f t="shared" si="7"/>
        <v>1</v>
      </c>
      <c r="S10" s="118">
        <f t="shared" si="8"/>
        <v>0.15151515151515152</v>
      </c>
      <c r="T10" s="118">
        <f t="shared" si="9"/>
        <v>2</v>
      </c>
      <c r="U10">
        <f t="shared" si="10"/>
        <v>0.30303030303030304</v>
      </c>
      <c r="V10" s="118"/>
    </row>
    <row r="11" spans="1:22">
      <c r="B11" s="107">
        <v>7</v>
      </c>
      <c r="C11" s="107">
        <v>0</v>
      </c>
      <c r="D11">
        <f t="shared" si="0"/>
        <v>0</v>
      </c>
      <c r="E11" s="113">
        <v>1</v>
      </c>
      <c r="F11" s="113">
        <v>1</v>
      </c>
      <c r="G11" s="162">
        <f t="shared" si="1"/>
        <v>2</v>
      </c>
      <c r="H11" s="115">
        <f t="shared" si="6"/>
        <v>40</v>
      </c>
      <c r="I11" s="162">
        <v>3</v>
      </c>
      <c r="J11" s="115">
        <f t="shared" si="5"/>
        <v>60</v>
      </c>
      <c r="K11" s="114">
        <v>200</v>
      </c>
      <c r="L11" s="114">
        <v>79</v>
      </c>
      <c r="M11" s="114">
        <f t="shared" si="2"/>
        <v>279</v>
      </c>
      <c r="N11" s="116">
        <f t="shared" si="3"/>
        <v>42.595419847328245</v>
      </c>
      <c r="O11" s="114">
        <v>376</v>
      </c>
      <c r="P11" s="116">
        <f t="shared" si="4"/>
        <v>57.404580152671755</v>
      </c>
      <c r="Q11" s="118"/>
      <c r="R11" s="118">
        <f>(SUM(G11,I11)-G11)</f>
        <v>3</v>
      </c>
      <c r="S11" s="118">
        <f t="shared" si="8"/>
        <v>0.45454545454545453</v>
      </c>
      <c r="T11" s="118">
        <f t="shared" si="9"/>
        <v>2</v>
      </c>
      <c r="U11">
        <f t="shared" si="10"/>
        <v>0.30303030303030304</v>
      </c>
      <c r="V11" s="118"/>
    </row>
    <row r="12" spans="1:22">
      <c r="B12" s="107">
        <v>8</v>
      </c>
      <c r="C12" s="107">
        <v>0</v>
      </c>
      <c r="D12">
        <f t="shared" si="0"/>
        <v>0</v>
      </c>
      <c r="E12" s="113">
        <v>1</v>
      </c>
      <c r="F12" s="113">
        <v>1</v>
      </c>
      <c r="G12" s="162">
        <f t="shared" si="1"/>
        <v>2</v>
      </c>
      <c r="H12" s="115">
        <f t="shared" si="6"/>
        <v>40</v>
      </c>
      <c r="I12" s="162">
        <v>3</v>
      </c>
      <c r="J12" s="115">
        <f t="shared" si="5"/>
        <v>60</v>
      </c>
      <c r="K12" s="114">
        <v>200</v>
      </c>
      <c r="L12" s="114">
        <v>79</v>
      </c>
      <c r="M12" s="114">
        <f t="shared" si="2"/>
        <v>279</v>
      </c>
      <c r="N12" s="116">
        <f t="shared" si="3"/>
        <v>42.595419847328245</v>
      </c>
      <c r="O12" s="114">
        <v>376</v>
      </c>
      <c r="P12" s="116">
        <f t="shared" si="4"/>
        <v>57.404580152671755</v>
      </c>
      <c r="Q12" s="118"/>
      <c r="R12" s="118">
        <f t="shared" si="7"/>
        <v>3</v>
      </c>
      <c r="S12" s="118">
        <f t="shared" si="8"/>
        <v>0.45454545454545453</v>
      </c>
      <c r="T12" s="118">
        <f t="shared" si="9"/>
        <v>2</v>
      </c>
      <c r="U12">
        <f t="shared" si="10"/>
        <v>0.30303030303030304</v>
      </c>
      <c r="V12" s="118"/>
    </row>
    <row r="13" spans="1:22">
      <c r="B13" s="107">
        <v>9</v>
      </c>
      <c r="C13" s="107">
        <v>0</v>
      </c>
      <c r="D13">
        <f t="shared" si="0"/>
        <v>0</v>
      </c>
      <c r="E13" s="113">
        <v>1</v>
      </c>
      <c r="F13" s="113">
        <v>1</v>
      </c>
      <c r="G13" s="162">
        <f t="shared" si="1"/>
        <v>2</v>
      </c>
      <c r="H13" s="115">
        <f t="shared" si="6"/>
        <v>28.571428571428569</v>
      </c>
      <c r="I13" s="162">
        <v>5</v>
      </c>
      <c r="J13" s="115">
        <f t="shared" si="5"/>
        <v>71.428571428571431</v>
      </c>
      <c r="K13" s="114">
        <v>200</v>
      </c>
      <c r="L13" s="114">
        <v>79</v>
      </c>
      <c r="M13" s="114">
        <f t="shared" si="2"/>
        <v>279</v>
      </c>
      <c r="N13" s="116">
        <f t="shared" si="3"/>
        <v>42.725880551301685</v>
      </c>
      <c r="O13" s="114">
        <v>374</v>
      </c>
      <c r="P13" s="116">
        <f t="shared" si="4"/>
        <v>57.274119448698315</v>
      </c>
      <c r="Q13" s="118"/>
      <c r="R13" s="118">
        <f t="shared" si="7"/>
        <v>5</v>
      </c>
      <c r="S13" s="118">
        <f t="shared" si="8"/>
        <v>0.75757575757575757</v>
      </c>
      <c r="T13" s="118">
        <f t="shared" si="9"/>
        <v>2</v>
      </c>
      <c r="U13">
        <f t="shared" si="10"/>
        <v>0.30303030303030304</v>
      </c>
      <c r="V13" s="118"/>
    </row>
    <row r="14" spans="1:22">
      <c r="B14" s="107">
        <v>10</v>
      </c>
      <c r="C14" s="107">
        <v>0</v>
      </c>
      <c r="D14">
        <f t="shared" si="0"/>
        <v>0</v>
      </c>
      <c r="E14" s="113">
        <v>1</v>
      </c>
      <c r="F14" s="113">
        <v>1</v>
      </c>
      <c r="G14" s="162">
        <f t="shared" si="1"/>
        <v>2</v>
      </c>
      <c r="H14" s="115">
        <f t="shared" si="6"/>
        <v>20</v>
      </c>
      <c r="I14" s="162">
        <v>8</v>
      </c>
      <c r="J14" s="115">
        <f t="shared" si="5"/>
        <v>80</v>
      </c>
      <c r="K14" s="114">
        <v>200</v>
      </c>
      <c r="L14" s="114">
        <v>79</v>
      </c>
      <c r="M14" s="114">
        <f t="shared" si="2"/>
        <v>279</v>
      </c>
      <c r="N14" s="116">
        <f t="shared" si="3"/>
        <v>42.923076923076927</v>
      </c>
      <c r="O14" s="114">
        <v>371</v>
      </c>
      <c r="P14" s="116">
        <f t="shared" si="4"/>
        <v>57.07692307692308</v>
      </c>
      <c r="Q14" s="118"/>
      <c r="R14" s="118">
        <f t="shared" si="7"/>
        <v>8</v>
      </c>
      <c r="S14" s="118">
        <f t="shared" si="8"/>
        <v>1.2121212121212122</v>
      </c>
      <c r="T14" s="118">
        <f t="shared" si="9"/>
        <v>2</v>
      </c>
      <c r="U14">
        <f t="shared" si="10"/>
        <v>0.30303030303030304</v>
      </c>
      <c r="V14" s="118"/>
    </row>
    <row r="15" spans="1:22">
      <c r="B15" s="107">
        <v>11</v>
      </c>
      <c r="C15" s="107">
        <v>0</v>
      </c>
      <c r="D15">
        <f t="shared" si="0"/>
        <v>0</v>
      </c>
      <c r="E15" s="113">
        <v>1</v>
      </c>
      <c r="F15" s="113">
        <v>1</v>
      </c>
      <c r="G15" s="162">
        <f t="shared" si="1"/>
        <v>2</v>
      </c>
      <c r="H15" s="115">
        <f>G15/SUM(G15,I15)*100</f>
        <v>18.181818181818183</v>
      </c>
      <c r="I15" s="162">
        <v>9</v>
      </c>
      <c r="J15" s="115">
        <f t="shared" si="5"/>
        <v>81.818181818181827</v>
      </c>
      <c r="K15" s="114">
        <v>216</v>
      </c>
      <c r="L15" s="114">
        <v>73</v>
      </c>
      <c r="M15" s="114">
        <f t="shared" si="2"/>
        <v>289</v>
      </c>
      <c r="N15" s="116">
        <f t="shared" si="3"/>
        <v>44.598765432098766</v>
      </c>
      <c r="O15" s="114">
        <v>359</v>
      </c>
      <c r="P15" s="116">
        <f t="shared" si="4"/>
        <v>55.401234567901234</v>
      </c>
      <c r="Q15" s="118"/>
      <c r="R15" s="118">
        <f>(SUM(G15,I15)-G15)</f>
        <v>9</v>
      </c>
      <c r="S15" s="118">
        <f t="shared" si="8"/>
        <v>1.3657056145675266</v>
      </c>
      <c r="T15" s="118">
        <f t="shared" si="9"/>
        <v>2</v>
      </c>
      <c r="U15">
        <f t="shared" si="10"/>
        <v>0.30349013657056145</v>
      </c>
      <c r="V15" s="118"/>
    </row>
    <row r="16" spans="1:22">
      <c r="B16" s="107">
        <v>12</v>
      </c>
      <c r="C16" s="107">
        <v>590.53125</v>
      </c>
      <c r="D16">
        <f t="shared" si="0"/>
        <v>5.9053124999999998E-2</v>
      </c>
      <c r="E16" s="113">
        <v>1</v>
      </c>
      <c r="F16" s="113">
        <v>6</v>
      </c>
      <c r="G16" s="162">
        <f t="shared" si="1"/>
        <v>7</v>
      </c>
      <c r="H16" s="115">
        <f>G16/SUM(G16,I16)*100</f>
        <v>30.434782608695656</v>
      </c>
      <c r="I16" s="162">
        <v>16</v>
      </c>
      <c r="J16" s="115">
        <f t="shared" si="5"/>
        <v>69.565217391304344</v>
      </c>
      <c r="K16" s="114">
        <v>198</v>
      </c>
      <c r="L16" s="114">
        <v>73</v>
      </c>
      <c r="M16" s="114">
        <f t="shared" si="2"/>
        <v>271</v>
      </c>
      <c r="N16" s="116">
        <f t="shared" si="3"/>
        <v>42.677165354330711</v>
      </c>
      <c r="O16" s="114">
        <v>364</v>
      </c>
      <c r="P16" s="116">
        <f t="shared" si="4"/>
        <v>57.322834645669296</v>
      </c>
      <c r="Q16" s="118"/>
      <c r="R16" s="118">
        <f>(SUM(G16,I16)-G16)</f>
        <v>16</v>
      </c>
      <c r="S16" s="118">
        <f t="shared" si="8"/>
        <v>2.43161094224924</v>
      </c>
      <c r="T16" s="118">
        <f t="shared" si="9"/>
        <v>7</v>
      </c>
      <c r="U16">
        <f t="shared" si="10"/>
        <v>1.0638297872340425</v>
      </c>
      <c r="V16" s="118"/>
    </row>
    <row r="17" spans="2:22">
      <c r="B17" s="107">
        <v>13</v>
      </c>
      <c r="C17" s="107">
        <v>1756.2475999999999</v>
      </c>
      <c r="D17">
        <f t="shared" si="0"/>
        <v>0.17562475999999999</v>
      </c>
      <c r="E17" s="113">
        <v>1</v>
      </c>
      <c r="F17" s="113">
        <v>8</v>
      </c>
      <c r="G17" s="162">
        <f t="shared" si="1"/>
        <v>9</v>
      </c>
      <c r="H17" s="115">
        <f t="shared" si="6"/>
        <v>32.142857142857146</v>
      </c>
      <c r="I17" s="162">
        <v>19</v>
      </c>
      <c r="J17" s="115">
        <f t="shared" si="5"/>
        <v>67.857142857142861</v>
      </c>
      <c r="K17" s="114">
        <v>200</v>
      </c>
      <c r="L17" s="114">
        <v>76</v>
      </c>
      <c r="M17" s="114">
        <f t="shared" si="2"/>
        <v>276</v>
      </c>
      <c r="N17" s="116">
        <f t="shared" si="3"/>
        <v>43.80952380952381</v>
      </c>
      <c r="O17" s="114">
        <v>354</v>
      </c>
      <c r="P17" s="116">
        <f t="shared" si="4"/>
        <v>56.19047619047619</v>
      </c>
      <c r="Q17" s="118"/>
      <c r="R17" s="118">
        <f t="shared" si="7"/>
        <v>19</v>
      </c>
      <c r="S17" s="118">
        <f t="shared" si="8"/>
        <v>2.8875379939209727</v>
      </c>
      <c r="T17" s="118">
        <f t="shared" si="9"/>
        <v>9</v>
      </c>
      <c r="U17">
        <f t="shared" si="10"/>
        <v>1.3677811550151975</v>
      </c>
      <c r="V17" s="118"/>
    </row>
    <row r="18" spans="2:22">
      <c r="B18" s="107">
        <v>14</v>
      </c>
      <c r="C18" s="107">
        <v>2922.5408000000002</v>
      </c>
      <c r="D18">
        <f t="shared" si="0"/>
        <v>0.29225408000000003</v>
      </c>
      <c r="E18" s="113">
        <v>1</v>
      </c>
      <c r="F18" s="113">
        <v>8</v>
      </c>
      <c r="G18" s="162">
        <f t="shared" si="1"/>
        <v>9</v>
      </c>
      <c r="H18" s="115">
        <f t="shared" si="6"/>
        <v>31.03448275862069</v>
      </c>
      <c r="I18" s="162">
        <v>20</v>
      </c>
      <c r="J18" s="115">
        <f t="shared" si="5"/>
        <v>68.965517241379317</v>
      </c>
      <c r="K18" s="114">
        <v>200</v>
      </c>
      <c r="L18" s="114">
        <v>76</v>
      </c>
      <c r="M18" s="114">
        <f t="shared" si="2"/>
        <v>276</v>
      </c>
      <c r="N18" s="116">
        <f t="shared" si="3"/>
        <v>43.879173290937992</v>
      </c>
      <c r="O18" s="114">
        <v>353</v>
      </c>
      <c r="P18" s="116">
        <f t="shared" si="4"/>
        <v>56.120826709062001</v>
      </c>
      <c r="Q18" s="118"/>
      <c r="R18" s="118">
        <f t="shared" si="7"/>
        <v>20</v>
      </c>
      <c r="S18" s="118">
        <f t="shared" si="8"/>
        <v>3.0395136778115504</v>
      </c>
      <c r="T18" s="118">
        <f t="shared" si="9"/>
        <v>9</v>
      </c>
      <c r="U18">
        <f t="shared" si="10"/>
        <v>1.3677811550151975</v>
      </c>
      <c r="V18" s="118"/>
    </row>
    <row r="19" spans="2:22">
      <c r="B19" s="107">
        <v>15</v>
      </c>
      <c r="C19" s="107">
        <v>4088.8332999999998</v>
      </c>
      <c r="D19">
        <f t="shared" si="0"/>
        <v>0.40888332999999999</v>
      </c>
      <c r="E19" s="113">
        <v>2</v>
      </c>
      <c r="F19" s="113">
        <v>8</v>
      </c>
      <c r="G19" s="162">
        <f t="shared" si="1"/>
        <v>10</v>
      </c>
      <c r="H19" s="115">
        <f t="shared" si="6"/>
        <v>29.411764705882355</v>
      </c>
      <c r="I19" s="162">
        <v>24</v>
      </c>
      <c r="J19" s="115">
        <f t="shared" si="5"/>
        <v>70.588235294117652</v>
      </c>
      <c r="K19" s="114">
        <v>194</v>
      </c>
      <c r="L19" s="114">
        <v>76</v>
      </c>
      <c r="M19" s="114">
        <f t="shared" si="2"/>
        <v>270</v>
      </c>
      <c r="N19" s="116">
        <f t="shared" si="3"/>
        <v>43.269230769230774</v>
      </c>
      <c r="O19" s="114">
        <v>354</v>
      </c>
      <c r="P19" s="116">
        <f t="shared" si="4"/>
        <v>56.730769230769226</v>
      </c>
      <c r="Q19" s="118"/>
      <c r="R19" s="118">
        <f t="shared" si="7"/>
        <v>24</v>
      </c>
      <c r="S19" s="118">
        <f t="shared" si="8"/>
        <v>3.6474164133738598</v>
      </c>
      <c r="T19" s="118">
        <f t="shared" si="9"/>
        <v>10</v>
      </c>
      <c r="U19">
        <f t="shared" si="10"/>
        <v>1.5197568389057752</v>
      </c>
      <c r="V19" s="118"/>
    </row>
    <row r="20" spans="2:22">
      <c r="B20" s="107">
        <v>16</v>
      </c>
      <c r="C20" s="107">
        <v>5355.4013999999997</v>
      </c>
      <c r="D20">
        <f t="shared" si="0"/>
        <v>0.53554013999999994</v>
      </c>
      <c r="E20" s="113">
        <v>2</v>
      </c>
      <c r="F20" s="113">
        <v>12</v>
      </c>
      <c r="G20" s="162">
        <f t="shared" si="1"/>
        <v>14</v>
      </c>
      <c r="H20" s="115">
        <f t="shared" si="6"/>
        <v>33.333333333333329</v>
      </c>
      <c r="I20" s="162">
        <v>28</v>
      </c>
      <c r="J20" s="115">
        <f t="shared" si="5"/>
        <v>66.666666666666657</v>
      </c>
      <c r="K20" s="114">
        <v>193</v>
      </c>
      <c r="L20" s="114">
        <v>73</v>
      </c>
      <c r="M20" s="114">
        <f t="shared" si="2"/>
        <v>266</v>
      </c>
      <c r="N20" s="116">
        <f t="shared" si="3"/>
        <v>43.18181818181818</v>
      </c>
      <c r="O20" s="114">
        <v>350</v>
      </c>
      <c r="P20" s="116">
        <f t="shared" si="4"/>
        <v>56.81818181818182</v>
      </c>
      <c r="Q20" s="118"/>
      <c r="R20" s="118">
        <f t="shared" si="7"/>
        <v>28</v>
      </c>
      <c r="S20" s="118">
        <f t="shared" si="8"/>
        <v>4.2553191489361701</v>
      </c>
      <c r="T20" s="118">
        <f t="shared" si="9"/>
        <v>14</v>
      </c>
      <c r="U20">
        <f t="shared" si="10"/>
        <v>2.1276595744680851</v>
      </c>
      <c r="V20" s="118"/>
    </row>
    <row r="21" spans="2:22">
      <c r="B21" s="107">
        <v>17</v>
      </c>
      <c r="C21" s="107">
        <v>7754.63</v>
      </c>
      <c r="D21">
        <f t="shared" si="0"/>
        <v>0.77546300000000001</v>
      </c>
      <c r="E21" s="113">
        <v>2</v>
      </c>
      <c r="F21" s="113">
        <v>15</v>
      </c>
      <c r="G21" s="162">
        <f t="shared" si="1"/>
        <v>17</v>
      </c>
      <c r="H21" s="115">
        <f t="shared" si="6"/>
        <v>33.333333333333329</v>
      </c>
      <c r="I21" s="162">
        <v>34</v>
      </c>
      <c r="J21" s="115">
        <f t="shared" si="5"/>
        <v>66.666666666666657</v>
      </c>
      <c r="K21" s="114">
        <v>189</v>
      </c>
      <c r="L21" s="114">
        <v>72</v>
      </c>
      <c r="M21" s="114">
        <f t="shared" si="2"/>
        <v>261</v>
      </c>
      <c r="N21" s="116">
        <f t="shared" si="3"/>
        <v>42.998352553542006</v>
      </c>
      <c r="O21" s="114">
        <v>346</v>
      </c>
      <c r="P21" s="116">
        <f t="shared" si="4"/>
        <v>57.001647446457994</v>
      </c>
      <c r="Q21" s="118"/>
      <c r="R21" s="118">
        <f t="shared" si="7"/>
        <v>34</v>
      </c>
      <c r="S21" s="118">
        <f t="shared" si="8"/>
        <v>5.1671732522796354</v>
      </c>
      <c r="T21" s="118">
        <f t="shared" si="9"/>
        <v>17</v>
      </c>
      <c r="U21">
        <f t="shared" si="10"/>
        <v>2.5835866261398177</v>
      </c>
      <c r="V21" s="118"/>
    </row>
    <row r="22" spans="2:22">
      <c r="B22" s="107">
        <v>18</v>
      </c>
      <c r="C22" s="107">
        <v>10320.351000000001</v>
      </c>
      <c r="D22">
        <f t="shared" si="0"/>
        <v>1.0320351000000001</v>
      </c>
      <c r="E22" s="113">
        <v>2</v>
      </c>
      <c r="F22" s="113">
        <v>17</v>
      </c>
      <c r="G22" s="162">
        <f t="shared" si="1"/>
        <v>19</v>
      </c>
      <c r="H22" s="115">
        <f t="shared" si="6"/>
        <v>29.230769230769234</v>
      </c>
      <c r="I22" s="162">
        <v>46</v>
      </c>
      <c r="J22" s="115">
        <f>I22/SUM(I22,G22)*100</f>
        <v>70.769230769230774</v>
      </c>
      <c r="K22" s="114">
        <v>188</v>
      </c>
      <c r="L22" s="114">
        <v>72</v>
      </c>
      <c r="M22" s="114">
        <f t="shared" si="2"/>
        <v>260</v>
      </c>
      <c r="N22" s="116">
        <f t="shared" si="3"/>
        <v>43.844856661045533</v>
      </c>
      <c r="O22" s="114">
        <v>333</v>
      </c>
      <c r="P22" s="116">
        <f t="shared" si="4"/>
        <v>56.155143338954474</v>
      </c>
      <c r="Q22" s="118"/>
      <c r="R22" s="118">
        <f t="shared" si="7"/>
        <v>46</v>
      </c>
      <c r="S22" s="118">
        <f t="shared" si="8"/>
        <v>6.9908814589665651</v>
      </c>
      <c r="T22" s="118">
        <f t="shared" si="9"/>
        <v>19</v>
      </c>
      <c r="U22">
        <f t="shared" si="10"/>
        <v>2.8875379939209727</v>
      </c>
      <c r="V22" s="118"/>
    </row>
    <row r="23" spans="2:22">
      <c r="B23" s="107">
        <v>19</v>
      </c>
      <c r="C23" s="107">
        <v>12974.912</v>
      </c>
      <c r="D23">
        <f t="shared" si="0"/>
        <v>1.2974912000000001</v>
      </c>
      <c r="E23" s="113">
        <v>2</v>
      </c>
      <c r="F23" s="113">
        <v>18</v>
      </c>
      <c r="G23" s="162">
        <f t="shared" si="1"/>
        <v>20</v>
      </c>
      <c r="H23" s="115">
        <f t="shared" si="6"/>
        <v>29.411764705882355</v>
      </c>
      <c r="I23" s="162">
        <v>48</v>
      </c>
      <c r="J23" s="115">
        <f t="shared" si="5"/>
        <v>70.588235294117652</v>
      </c>
      <c r="K23" s="114">
        <v>189</v>
      </c>
      <c r="L23" s="114">
        <v>72</v>
      </c>
      <c r="M23" s="114">
        <f t="shared" si="2"/>
        <v>261</v>
      </c>
      <c r="N23" s="116">
        <f t="shared" si="3"/>
        <v>44.237288135593225</v>
      </c>
      <c r="O23" s="114">
        <v>329</v>
      </c>
      <c r="P23" s="116">
        <f t="shared" si="4"/>
        <v>55.762711864406775</v>
      </c>
      <c r="Q23" s="118"/>
      <c r="R23" s="118">
        <f t="shared" si="7"/>
        <v>48</v>
      </c>
      <c r="S23" s="118">
        <f t="shared" si="8"/>
        <v>7.2948328267477196</v>
      </c>
      <c r="T23" s="118">
        <f t="shared" si="9"/>
        <v>20</v>
      </c>
      <c r="U23">
        <f t="shared" si="10"/>
        <v>3.0395136778115504</v>
      </c>
      <c r="V23" s="118"/>
    </row>
    <row r="24" spans="2:22">
      <c r="B24" s="107">
        <v>20</v>
      </c>
      <c r="C24" s="107">
        <v>15719.116</v>
      </c>
      <c r="D24">
        <f t="shared" si="0"/>
        <v>1.5719116</v>
      </c>
      <c r="E24" s="113">
        <v>3</v>
      </c>
      <c r="F24" s="113">
        <v>19</v>
      </c>
      <c r="G24" s="162">
        <f t="shared" si="1"/>
        <v>22</v>
      </c>
      <c r="H24" s="115">
        <f t="shared" si="6"/>
        <v>28.205128205128204</v>
      </c>
      <c r="I24" s="162">
        <v>56</v>
      </c>
      <c r="J24" s="115">
        <f t="shared" si="5"/>
        <v>71.794871794871796</v>
      </c>
      <c r="K24" s="114">
        <v>186</v>
      </c>
      <c r="L24" s="114">
        <v>73</v>
      </c>
      <c r="M24" s="114">
        <f t="shared" si="2"/>
        <v>259</v>
      </c>
      <c r="N24" s="116">
        <f t="shared" si="3"/>
        <v>44.655172413793103</v>
      </c>
      <c r="O24" s="114">
        <v>321</v>
      </c>
      <c r="P24" s="116">
        <f t="shared" si="4"/>
        <v>55.344827586206904</v>
      </c>
      <c r="Q24" s="118"/>
      <c r="R24" s="118">
        <f t="shared" si="7"/>
        <v>56</v>
      </c>
      <c r="S24" s="118">
        <f t="shared" si="8"/>
        <v>8.5106382978723403</v>
      </c>
      <c r="T24" s="118">
        <f t="shared" si="9"/>
        <v>22</v>
      </c>
      <c r="U24">
        <f t="shared" si="10"/>
        <v>3.3434650455927049</v>
      </c>
      <c r="V24" s="118"/>
    </row>
    <row r="25" spans="2:22">
      <c r="B25" s="107">
        <v>21</v>
      </c>
      <c r="C25" s="107">
        <v>18665.474999999999</v>
      </c>
      <c r="D25">
        <f t="shared" si="0"/>
        <v>1.8665474999999998</v>
      </c>
      <c r="E25" s="113">
        <v>3</v>
      </c>
      <c r="F25" s="113">
        <v>25</v>
      </c>
      <c r="G25" s="162">
        <f t="shared" si="1"/>
        <v>28</v>
      </c>
      <c r="H25" s="115">
        <f t="shared" si="6"/>
        <v>32.558139534883722</v>
      </c>
      <c r="I25" s="162">
        <v>58</v>
      </c>
      <c r="J25" s="115">
        <f t="shared" si="5"/>
        <v>67.441860465116278</v>
      </c>
      <c r="K25" s="114">
        <v>183</v>
      </c>
      <c r="L25" s="114">
        <v>73</v>
      </c>
      <c r="M25" s="114">
        <f t="shared" si="2"/>
        <v>256</v>
      </c>
      <c r="N25" s="116">
        <f t="shared" si="3"/>
        <v>44.755244755244753</v>
      </c>
      <c r="O25" s="114">
        <v>316</v>
      </c>
      <c r="P25" s="116">
        <f t="shared" si="4"/>
        <v>55.24475524475524</v>
      </c>
      <c r="Q25" s="118"/>
      <c r="R25" s="118">
        <f t="shared" si="7"/>
        <v>58</v>
      </c>
      <c r="S25" s="118">
        <f t="shared" si="8"/>
        <v>8.8145896656534948</v>
      </c>
      <c r="T25" s="118">
        <f t="shared" si="9"/>
        <v>28</v>
      </c>
      <c r="U25">
        <f t="shared" si="10"/>
        <v>4.2553191489361701</v>
      </c>
      <c r="V25" s="118"/>
    </row>
    <row r="26" spans="2:22">
      <c r="B26" s="107">
        <v>22</v>
      </c>
      <c r="C26" s="107">
        <v>21946.398000000001</v>
      </c>
      <c r="D26">
        <f t="shared" si="0"/>
        <v>2.1946398</v>
      </c>
      <c r="E26" s="113">
        <v>3</v>
      </c>
      <c r="F26" s="113">
        <v>25</v>
      </c>
      <c r="G26" s="162">
        <f t="shared" si="1"/>
        <v>28</v>
      </c>
      <c r="H26" s="115">
        <f t="shared" si="6"/>
        <v>30.76923076923077</v>
      </c>
      <c r="I26" s="162">
        <v>63</v>
      </c>
      <c r="J26" s="115">
        <f t="shared" si="5"/>
        <v>69.230769230769226</v>
      </c>
      <c r="K26" s="114">
        <v>180</v>
      </c>
      <c r="L26" s="114">
        <v>69</v>
      </c>
      <c r="M26" s="114">
        <f t="shared" si="2"/>
        <v>249</v>
      </c>
      <c r="N26" s="116">
        <f t="shared" si="3"/>
        <v>43.915343915343911</v>
      </c>
      <c r="O26" s="114">
        <v>318</v>
      </c>
      <c r="P26" s="116">
        <f t="shared" si="4"/>
        <v>56.084656084656082</v>
      </c>
      <c r="Q26" s="118"/>
      <c r="R26" s="118">
        <f t="shared" si="7"/>
        <v>63</v>
      </c>
      <c r="S26" s="118">
        <f t="shared" si="8"/>
        <v>9.5744680851063837</v>
      </c>
      <c r="T26" s="118">
        <f t="shared" si="9"/>
        <v>28</v>
      </c>
      <c r="U26">
        <f t="shared" si="10"/>
        <v>4.2553191489361701</v>
      </c>
      <c r="V26" s="118"/>
    </row>
    <row r="27" spans="2:22">
      <c r="B27" s="107">
        <v>23</v>
      </c>
      <c r="C27" s="107">
        <v>25296.97</v>
      </c>
      <c r="D27">
        <f t="shared" si="0"/>
        <v>2.5296970000000001</v>
      </c>
      <c r="E27" s="113">
        <v>3</v>
      </c>
      <c r="F27" s="113">
        <v>30</v>
      </c>
      <c r="G27" s="162">
        <f t="shared" si="1"/>
        <v>33</v>
      </c>
      <c r="H27" s="115">
        <f t="shared" si="6"/>
        <v>29.464285714285715</v>
      </c>
      <c r="I27" s="162">
        <v>79</v>
      </c>
      <c r="J27" s="115">
        <f t="shared" si="5"/>
        <v>70.535714285714292</v>
      </c>
      <c r="K27" s="114">
        <v>173</v>
      </c>
      <c r="L27" s="114">
        <v>69</v>
      </c>
      <c r="M27" s="114">
        <f t="shared" si="2"/>
        <v>242</v>
      </c>
      <c r="N27" s="116">
        <f t="shared" si="3"/>
        <v>44.322344322344321</v>
      </c>
      <c r="O27" s="114">
        <v>304</v>
      </c>
      <c r="P27" s="116">
        <f t="shared" si="4"/>
        <v>55.677655677655679</v>
      </c>
      <c r="Q27" s="118"/>
      <c r="R27" s="118">
        <f t="shared" si="7"/>
        <v>79</v>
      </c>
      <c r="S27" s="118">
        <f t="shared" si="8"/>
        <v>12.006079027355623</v>
      </c>
      <c r="T27" s="118">
        <f t="shared" si="9"/>
        <v>33</v>
      </c>
      <c r="U27">
        <f t="shared" si="10"/>
        <v>5.0151975683890582</v>
      </c>
      <c r="V27" s="118"/>
    </row>
    <row r="28" spans="2:22">
      <c r="B28" s="107">
        <v>24</v>
      </c>
      <c r="C28" s="107">
        <v>29033.155999999999</v>
      </c>
      <c r="D28">
        <f t="shared" si="0"/>
        <v>2.9033156</v>
      </c>
      <c r="E28" s="113">
        <v>4</v>
      </c>
      <c r="F28" s="113">
        <v>37</v>
      </c>
      <c r="G28" s="162">
        <f t="shared" si="1"/>
        <v>41</v>
      </c>
      <c r="H28" s="115">
        <f t="shared" si="6"/>
        <v>31.782945736434108</v>
      </c>
      <c r="I28" s="162">
        <v>88</v>
      </c>
      <c r="J28" s="115">
        <f t="shared" si="5"/>
        <v>68.217054263565885</v>
      </c>
      <c r="K28" s="114">
        <v>165</v>
      </c>
      <c r="L28" s="114">
        <v>71</v>
      </c>
      <c r="M28" s="114">
        <f t="shared" si="2"/>
        <v>236</v>
      </c>
      <c r="N28" s="116">
        <f t="shared" si="3"/>
        <v>44.612476370510393</v>
      </c>
      <c r="O28" s="114">
        <v>293</v>
      </c>
      <c r="P28" s="116">
        <f t="shared" si="4"/>
        <v>55.3875236294896</v>
      </c>
      <c r="Q28" s="118"/>
      <c r="R28" s="118">
        <f t="shared" si="7"/>
        <v>88</v>
      </c>
      <c r="S28" s="118">
        <f t="shared" si="8"/>
        <v>13.373860182370819</v>
      </c>
      <c r="T28" s="118">
        <f t="shared" si="9"/>
        <v>41</v>
      </c>
      <c r="U28">
        <f t="shared" si="10"/>
        <v>6.231003039513678</v>
      </c>
      <c r="V28" s="118"/>
    </row>
    <row r="29" spans="2:22">
      <c r="B29" s="107">
        <v>25</v>
      </c>
      <c r="C29" s="107">
        <v>33002.637000000002</v>
      </c>
      <c r="D29">
        <f t="shared" si="0"/>
        <v>3.3002637000000004</v>
      </c>
      <c r="E29" s="113">
        <v>4</v>
      </c>
      <c r="F29" s="113">
        <v>41</v>
      </c>
      <c r="G29" s="162">
        <f t="shared" si="1"/>
        <v>45</v>
      </c>
      <c r="H29" s="115">
        <f t="shared" si="6"/>
        <v>31.690140845070424</v>
      </c>
      <c r="I29" s="162">
        <v>97</v>
      </c>
      <c r="J29" s="115">
        <f t="shared" si="5"/>
        <v>68.309859154929569</v>
      </c>
      <c r="K29" s="114">
        <v>160</v>
      </c>
      <c r="L29" s="114">
        <v>69</v>
      </c>
      <c r="M29" s="114">
        <f t="shared" si="2"/>
        <v>229</v>
      </c>
      <c r="N29" s="116">
        <f t="shared" si="3"/>
        <v>44.379844961240309</v>
      </c>
      <c r="O29" s="114">
        <v>287</v>
      </c>
      <c r="P29" s="116">
        <f t="shared" si="4"/>
        <v>55.620155038759691</v>
      </c>
      <c r="Q29" s="118"/>
      <c r="R29" s="118">
        <f t="shared" si="7"/>
        <v>97</v>
      </c>
      <c r="S29" s="118">
        <f t="shared" si="8"/>
        <v>14.741641337386019</v>
      </c>
      <c r="T29" s="118">
        <f t="shared" si="9"/>
        <v>45</v>
      </c>
      <c r="U29">
        <f t="shared" si="10"/>
        <v>6.8389057750759878</v>
      </c>
      <c r="V29" s="118"/>
    </row>
    <row r="30" spans="2:22">
      <c r="B30" s="107">
        <v>26</v>
      </c>
      <c r="C30" s="107">
        <v>37560.203000000001</v>
      </c>
      <c r="D30">
        <f t="shared" si="0"/>
        <v>3.7560203000000003</v>
      </c>
      <c r="E30" s="113">
        <v>5</v>
      </c>
      <c r="F30" s="113">
        <v>46</v>
      </c>
      <c r="G30" s="162">
        <f t="shared" si="1"/>
        <v>51</v>
      </c>
      <c r="H30" s="115">
        <f t="shared" si="6"/>
        <v>32.903225806451616</v>
      </c>
      <c r="I30" s="162">
        <v>104</v>
      </c>
      <c r="J30" s="115">
        <f t="shared" si="5"/>
        <v>67.096774193548399</v>
      </c>
      <c r="K30" s="114">
        <v>156</v>
      </c>
      <c r="L30" s="114">
        <v>67</v>
      </c>
      <c r="M30" s="114">
        <f t="shared" si="2"/>
        <v>223</v>
      </c>
      <c r="N30" s="116">
        <f t="shared" si="3"/>
        <v>44.333996023856855</v>
      </c>
      <c r="O30" s="114">
        <v>280</v>
      </c>
      <c r="P30" s="116">
        <f t="shared" si="4"/>
        <v>55.666003976143145</v>
      </c>
      <c r="Q30" s="118"/>
      <c r="R30" s="118">
        <f t="shared" si="7"/>
        <v>104</v>
      </c>
      <c r="S30" s="118">
        <f t="shared" si="8"/>
        <v>15.805471124620061</v>
      </c>
      <c r="T30" s="118">
        <f t="shared" si="9"/>
        <v>51</v>
      </c>
      <c r="U30">
        <f t="shared" si="10"/>
        <v>7.7507598784194522</v>
      </c>
      <c r="V30" s="118"/>
    </row>
    <row r="31" spans="2:22">
      <c r="B31" s="107">
        <v>27</v>
      </c>
      <c r="C31" s="107">
        <v>43247.92</v>
      </c>
      <c r="D31">
        <f t="shared" si="0"/>
        <v>4.3247919999999995</v>
      </c>
      <c r="E31" s="113">
        <v>6</v>
      </c>
      <c r="F31" s="113">
        <v>46</v>
      </c>
      <c r="G31" s="162">
        <f t="shared" si="1"/>
        <v>52</v>
      </c>
      <c r="H31" s="115">
        <f t="shared" si="6"/>
        <v>32.5</v>
      </c>
      <c r="I31" s="162">
        <v>108</v>
      </c>
      <c r="J31" s="115">
        <f t="shared" si="5"/>
        <v>67.5</v>
      </c>
      <c r="K31" s="114">
        <v>154</v>
      </c>
      <c r="L31" s="114">
        <v>68</v>
      </c>
      <c r="M31" s="114">
        <f t="shared" si="2"/>
        <v>222</v>
      </c>
      <c r="N31" s="116">
        <f t="shared" si="3"/>
        <v>44.578313253012048</v>
      </c>
      <c r="O31" s="114">
        <v>276</v>
      </c>
      <c r="P31" s="116">
        <f t="shared" si="4"/>
        <v>55.421686746987952</v>
      </c>
      <c r="Q31" s="118"/>
      <c r="R31" s="118">
        <f t="shared" si="7"/>
        <v>108</v>
      </c>
      <c r="S31" s="118">
        <f t="shared" si="8"/>
        <v>16.413373860182372</v>
      </c>
      <c r="T31" s="118">
        <f t="shared" si="9"/>
        <v>52</v>
      </c>
      <c r="U31">
        <f t="shared" si="10"/>
        <v>7.9027355623100304</v>
      </c>
      <c r="V31" s="118"/>
    </row>
    <row r="32" spans="2:22">
      <c r="B32" s="107">
        <v>28</v>
      </c>
      <c r="C32" s="107">
        <v>48831.008000000002</v>
      </c>
      <c r="D32">
        <f t="shared" si="0"/>
        <v>4.8831008000000002</v>
      </c>
      <c r="E32" s="113">
        <v>6</v>
      </c>
      <c r="F32" s="113">
        <v>49</v>
      </c>
      <c r="G32" s="162">
        <f t="shared" si="1"/>
        <v>55</v>
      </c>
      <c r="H32" s="115">
        <f t="shared" si="6"/>
        <v>32.163742690058477</v>
      </c>
      <c r="I32" s="162">
        <v>116</v>
      </c>
      <c r="J32" s="115">
        <f t="shared" si="5"/>
        <v>67.836257309941516</v>
      </c>
      <c r="K32" s="114">
        <v>152</v>
      </c>
      <c r="L32" s="114">
        <v>67</v>
      </c>
      <c r="M32" s="114">
        <f t="shared" si="2"/>
        <v>219</v>
      </c>
      <c r="N32" s="116">
        <f t="shared" si="3"/>
        <v>44.969199178644764</v>
      </c>
      <c r="O32" s="114">
        <v>268</v>
      </c>
      <c r="P32" s="116">
        <f t="shared" si="4"/>
        <v>55.030800821355243</v>
      </c>
      <c r="Q32" s="118"/>
      <c r="R32" s="118">
        <f t="shared" si="7"/>
        <v>116</v>
      </c>
      <c r="S32" s="118">
        <f t="shared" si="8"/>
        <v>17.62917933130699</v>
      </c>
      <c r="T32" s="118">
        <f t="shared" si="9"/>
        <v>55</v>
      </c>
      <c r="U32">
        <f t="shared" si="10"/>
        <v>8.3586626139817621</v>
      </c>
      <c r="V32" s="118"/>
    </row>
    <row r="33" spans="2:22">
      <c r="B33" s="107">
        <v>29</v>
      </c>
      <c r="C33" s="107">
        <v>55011.254000000001</v>
      </c>
      <c r="D33">
        <f t="shared" si="0"/>
        <v>5.5011254000000003</v>
      </c>
      <c r="E33" s="113">
        <v>6</v>
      </c>
      <c r="F33" s="113">
        <v>51</v>
      </c>
      <c r="G33" s="162">
        <f t="shared" si="1"/>
        <v>57</v>
      </c>
      <c r="H33" s="115">
        <f t="shared" si="6"/>
        <v>31.666666666666664</v>
      </c>
      <c r="I33" s="162">
        <v>123</v>
      </c>
      <c r="J33" s="115">
        <f t="shared" si="5"/>
        <v>68.333333333333329</v>
      </c>
      <c r="K33" s="114">
        <v>148</v>
      </c>
      <c r="L33" s="114">
        <v>68</v>
      </c>
      <c r="M33" s="114">
        <f t="shared" si="2"/>
        <v>216</v>
      </c>
      <c r="N33" s="116">
        <f t="shared" si="3"/>
        <v>45.188284518828453</v>
      </c>
      <c r="O33" s="114">
        <v>262</v>
      </c>
      <c r="P33" s="116">
        <f t="shared" si="4"/>
        <v>54.811715481171554</v>
      </c>
      <c r="Q33" s="118"/>
      <c r="R33" s="118">
        <f t="shared" si="7"/>
        <v>123</v>
      </c>
      <c r="S33" s="118">
        <f t="shared" si="8"/>
        <v>18.693009118541035</v>
      </c>
      <c r="T33" s="118">
        <f t="shared" si="9"/>
        <v>57</v>
      </c>
      <c r="U33">
        <f t="shared" si="10"/>
        <v>8.6626139817629184</v>
      </c>
      <c r="V33" s="118"/>
    </row>
    <row r="34" spans="2:22">
      <c r="B34" s="107">
        <v>30</v>
      </c>
      <c r="C34" s="107">
        <v>62299.065999999999</v>
      </c>
      <c r="D34">
        <f t="shared" si="0"/>
        <v>6.2299065999999996</v>
      </c>
      <c r="E34" s="113">
        <v>7</v>
      </c>
      <c r="F34" s="113">
        <v>55</v>
      </c>
      <c r="G34" s="162">
        <f t="shared" si="1"/>
        <v>62</v>
      </c>
      <c r="H34" s="115">
        <f t="shared" si="6"/>
        <v>31.313131313131315</v>
      </c>
      <c r="I34" s="162">
        <v>136</v>
      </c>
      <c r="J34" s="115">
        <f t="shared" si="5"/>
        <v>68.686868686868678</v>
      </c>
      <c r="K34" s="114">
        <v>145</v>
      </c>
      <c r="L34" s="114">
        <v>64</v>
      </c>
      <c r="M34" s="114">
        <f t="shared" si="2"/>
        <v>209</v>
      </c>
      <c r="N34" s="116">
        <f t="shared" si="3"/>
        <v>45.434782608695649</v>
      </c>
      <c r="O34" s="114">
        <v>251</v>
      </c>
      <c r="P34" s="116">
        <f t="shared" si="4"/>
        <v>54.565217391304344</v>
      </c>
      <c r="Q34" s="118"/>
      <c r="R34" s="118">
        <f t="shared" si="7"/>
        <v>136</v>
      </c>
      <c r="S34" s="118">
        <f t="shared" si="8"/>
        <v>20.668693009118542</v>
      </c>
      <c r="T34" s="118">
        <f t="shared" si="9"/>
        <v>62</v>
      </c>
      <c r="U34">
        <f t="shared" si="10"/>
        <v>9.4224924012158056</v>
      </c>
      <c r="V34" s="118"/>
    </row>
    <row r="35" spans="2:22">
      <c r="B35" s="107">
        <v>31</v>
      </c>
      <c r="C35" s="107">
        <v>70230.929999999993</v>
      </c>
      <c r="D35">
        <f t="shared" si="0"/>
        <v>7.0230929999999994</v>
      </c>
      <c r="E35" s="113">
        <v>7</v>
      </c>
      <c r="F35" s="113">
        <v>57</v>
      </c>
      <c r="G35" s="162">
        <f t="shared" si="1"/>
        <v>64</v>
      </c>
      <c r="H35" s="115">
        <f t="shared" si="6"/>
        <v>31.219512195121951</v>
      </c>
      <c r="I35" s="162">
        <v>141</v>
      </c>
      <c r="J35" s="115">
        <f t="shared" si="5"/>
        <v>68.780487804878049</v>
      </c>
      <c r="K35" s="114">
        <v>143</v>
      </c>
      <c r="L35" s="114">
        <v>64</v>
      </c>
      <c r="M35" s="114">
        <f t="shared" si="2"/>
        <v>207</v>
      </c>
      <c r="N35" s="116">
        <f t="shared" si="3"/>
        <v>45.695364238410598</v>
      </c>
      <c r="O35" s="114">
        <v>246</v>
      </c>
      <c r="P35" s="116">
        <f t="shared" si="4"/>
        <v>54.304635761589402</v>
      </c>
      <c r="Q35" s="118"/>
      <c r="R35" s="118">
        <f t="shared" si="7"/>
        <v>141</v>
      </c>
      <c r="S35" s="118">
        <f t="shared" si="8"/>
        <v>21.428571428571427</v>
      </c>
      <c r="T35" s="118">
        <f t="shared" si="9"/>
        <v>64</v>
      </c>
      <c r="U35">
        <f t="shared" si="10"/>
        <v>9.7264437689969601</v>
      </c>
      <c r="V35" s="118"/>
    </row>
    <row r="36" spans="2:22">
      <c r="B36" s="107">
        <v>32</v>
      </c>
      <c r="C36" s="107">
        <v>78186.52</v>
      </c>
      <c r="D36">
        <f t="shared" si="0"/>
        <v>7.8186520000000002</v>
      </c>
      <c r="E36" s="113">
        <v>11</v>
      </c>
      <c r="F36" s="113">
        <v>63</v>
      </c>
      <c r="G36" s="162">
        <f t="shared" si="1"/>
        <v>74</v>
      </c>
      <c r="H36" s="115">
        <f t="shared" si="6"/>
        <v>31.623931623931622</v>
      </c>
      <c r="I36" s="162">
        <v>160</v>
      </c>
      <c r="J36" s="115">
        <f t="shared" si="5"/>
        <v>68.376068376068375</v>
      </c>
      <c r="K36" s="114">
        <v>135</v>
      </c>
      <c r="L36" s="114">
        <v>57</v>
      </c>
      <c r="M36" s="114">
        <f t="shared" si="2"/>
        <v>192</v>
      </c>
      <c r="N36" s="116">
        <f t="shared" si="3"/>
        <v>45.283018867924532</v>
      </c>
      <c r="O36" s="114">
        <v>232</v>
      </c>
      <c r="P36" s="116">
        <f t="shared" si="4"/>
        <v>54.716981132075468</v>
      </c>
      <c r="Q36" s="118"/>
      <c r="R36" s="118">
        <f t="shared" si="7"/>
        <v>160</v>
      </c>
      <c r="S36" s="118">
        <f t="shared" si="8"/>
        <v>24.316109422492403</v>
      </c>
      <c r="T36" s="118">
        <f t="shared" si="9"/>
        <v>74</v>
      </c>
      <c r="U36">
        <f t="shared" si="10"/>
        <v>11.246200607902736</v>
      </c>
      <c r="V36" s="118"/>
    </row>
    <row r="37" spans="2:22">
      <c r="B37" s="107">
        <v>33</v>
      </c>
      <c r="C37" s="107">
        <v>86354.61</v>
      </c>
      <c r="D37">
        <f t="shared" si="0"/>
        <v>8.6354609999999994</v>
      </c>
      <c r="E37" s="113">
        <v>11</v>
      </c>
      <c r="F37" s="113">
        <v>65</v>
      </c>
      <c r="G37" s="162">
        <f t="shared" si="1"/>
        <v>76</v>
      </c>
      <c r="H37" s="115">
        <f t="shared" si="6"/>
        <v>31.535269709543567</v>
      </c>
      <c r="I37" s="162">
        <v>165</v>
      </c>
      <c r="J37" s="115">
        <f t="shared" si="5"/>
        <v>68.46473029045643</v>
      </c>
      <c r="K37" s="114">
        <v>133</v>
      </c>
      <c r="L37" s="114">
        <v>57</v>
      </c>
      <c r="M37" s="114">
        <f t="shared" si="2"/>
        <v>190</v>
      </c>
      <c r="N37" s="116">
        <f t="shared" si="3"/>
        <v>45.563549160671464</v>
      </c>
      <c r="O37" s="114">
        <v>227</v>
      </c>
      <c r="P37" s="116">
        <f t="shared" si="4"/>
        <v>54.436450839328529</v>
      </c>
      <c r="Q37" s="118"/>
      <c r="R37" s="118">
        <f t="shared" si="7"/>
        <v>165</v>
      </c>
      <c r="S37" s="118">
        <f t="shared" si="8"/>
        <v>25.075987841945292</v>
      </c>
      <c r="T37" s="118">
        <f t="shared" si="9"/>
        <v>76</v>
      </c>
      <c r="U37">
        <f t="shared" si="10"/>
        <v>11.550151975683891</v>
      </c>
      <c r="V37" s="118"/>
    </row>
    <row r="38" spans="2:22">
      <c r="B38" s="107">
        <v>34</v>
      </c>
      <c r="C38" s="107">
        <v>95466.94</v>
      </c>
      <c r="D38">
        <f t="shared" si="0"/>
        <v>9.5466940000000005</v>
      </c>
      <c r="E38" s="113">
        <v>12</v>
      </c>
      <c r="F38" s="113">
        <v>66</v>
      </c>
      <c r="G38" s="162">
        <f t="shared" si="1"/>
        <v>78</v>
      </c>
      <c r="H38" s="115">
        <f t="shared" si="6"/>
        <v>31.707317073170731</v>
      </c>
      <c r="I38" s="162">
        <v>168</v>
      </c>
      <c r="J38" s="115">
        <f t="shared" si="5"/>
        <v>68.292682926829272</v>
      </c>
      <c r="K38" s="114">
        <v>129</v>
      </c>
      <c r="L38" s="114">
        <v>57</v>
      </c>
      <c r="M38" s="114">
        <f t="shared" si="2"/>
        <v>186</v>
      </c>
      <c r="N38" s="116">
        <f t="shared" si="3"/>
        <v>45.145631067961169</v>
      </c>
      <c r="O38" s="114">
        <v>226</v>
      </c>
      <c r="P38" s="116">
        <f t="shared" si="4"/>
        <v>54.854368932038831</v>
      </c>
      <c r="Q38" s="118"/>
      <c r="R38" s="118">
        <f t="shared" si="7"/>
        <v>168</v>
      </c>
      <c r="S38" s="118">
        <f t="shared" si="8"/>
        <v>25.531914893617021</v>
      </c>
      <c r="T38" s="118">
        <f t="shared" si="9"/>
        <v>78</v>
      </c>
      <c r="U38">
        <f t="shared" si="10"/>
        <v>11.854103343465045</v>
      </c>
      <c r="V38" s="118"/>
    </row>
    <row r="39" spans="2:22">
      <c r="B39" s="107">
        <v>35</v>
      </c>
      <c r="C39" s="107">
        <v>90483.19</v>
      </c>
      <c r="D39">
        <f t="shared" si="0"/>
        <v>9.0483190000000011</v>
      </c>
      <c r="E39" s="113">
        <v>12</v>
      </c>
      <c r="F39" s="113">
        <v>67</v>
      </c>
      <c r="G39" s="162">
        <f t="shared" si="1"/>
        <v>79</v>
      </c>
      <c r="H39" s="115">
        <f t="shared" si="6"/>
        <v>31.225296442687743</v>
      </c>
      <c r="I39" s="162">
        <v>174</v>
      </c>
      <c r="J39" s="115">
        <f t="shared" si="5"/>
        <v>68.77470355731225</v>
      </c>
      <c r="K39" s="114">
        <v>130</v>
      </c>
      <c r="L39" s="114">
        <v>56</v>
      </c>
      <c r="M39" s="114">
        <f t="shared" si="2"/>
        <v>186</v>
      </c>
      <c r="N39" s="116">
        <f t="shared" si="3"/>
        <v>45.925925925925924</v>
      </c>
      <c r="O39" s="114">
        <v>219</v>
      </c>
      <c r="P39" s="116">
        <f t="shared" si="4"/>
        <v>54.074074074074076</v>
      </c>
      <c r="Q39" s="118"/>
      <c r="R39" s="118">
        <f t="shared" si="7"/>
        <v>174</v>
      </c>
      <c r="S39" s="118">
        <f t="shared" si="8"/>
        <v>26.443768996960486</v>
      </c>
      <c r="T39" s="118">
        <f t="shared" si="9"/>
        <v>79</v>
      </c>
      <c r="U39">
        <f t="shared" si="10"/>
        <v>12.006079027355623</v>
      </c>
      <c r="V39" s="118"/>
    </row>
    <row r="40" spans="2:22">
      <c r="B40" s="107">
        <v>36</v>
      </c>
      <c r="C40" s="107">
        <v>97737.46</v>
      </c>
      <c r="D40">
        <f t="shared" si="0"/>
        <v>9.7737460000000009</v>
      </c>
      <c r="E40" s="113">
        <v>12</v>
      </c>
      <c r="F40" s="113">
        <v>67</v>
      </c>
      <c r="G40" s="162">
        <f t="shared" si="1"/>
        <v>79</v>
      </c>
      <c r="H40" s="115">
        <f t="shared" si="6"/>
        <v>30.980392156862745</v>
      </c>
      <c r="I40" s="162">
        <v>176</v>
      </c>
      <c r="J40" s="115">
        <f t="shared" si="5"/>
        <v>69.019607843137251</v>
      </c>
      <c r="K40" s="114">
        <v>130</v>
      </c>
      <c r="L40" s="114">
        <v>56</v>
      </c>
      <c r="M40" s="114">
        <f t="shared" si="2"/>
        <v>186</v>
      </c>
      <c r="N40" s="116">
        <f t="shared" si="3"/>
        <v>46.153846153846153</v>
      </c>
      <c r="O40" s="114">
        <v>217</v>
      </c>
      <c r="P40" s="116">
        <f t="shared" si="4"/>
        <v>53.846153846153847</v>
      </c>
      <c r="Q40" s="118"/>
      <c r="R40" s="118">
        <f t="shared" si="7"/>
        <v>176</v>
      </c>
      <c r="S40" s="118">
        <f t="shared" si="8"/>
        <v>26.747720364741639</v>
      </c>
      <c r="T40" s="118">
        <f t="shared" si="9"/>
        <v>79</v>
      </c>
      <c r="U40">
        <f t="shared" si="10"/>
        <v>12.006079027355623</v>
      </c>
      <c r="V40" s="118"/>
    </row>
    <row r="41" spans="2:22">
      <c r="B41" s="107">
        <v>37</v>
      </c>
      <c r="C41" s="107">
        <v>105347.25</v>
      </c>
      <c r="D41">
        <f t="shared" si="0"/>
        <v>10.534725</v>
      </c>
      <c r="E41" s="113">
        <v>12</v>
      </c>
      <c r="F41" s="113">
        <v>70</v>
      </c>
      <c r="G41" s="162">
        <f t="shared" si="1"/>
        <v>82</v>
      </c>
      <c r="H41" s="115">
        <f t="shared" si="6"/>
        <v>31.417624521072796</v>
      </c>
      <c r="I41" s="162">
        <v>179</v>
      </c>
      <c r="J41" s="115">
        <f t="shared" si="5"/>
        <v>68.582375478927204</v>
      </c>
      <c r="K41" s="114">
        <v>127</v>
      </c>
      <c r="L41" s="114">
        <v>56</v>
      </c>
      <c r="M41" s="114">
        <f t="shared" si="2"/>
        <v>183</v>
      </c>
      <c r="N41" s="116">
        <f t="shared" si="3"/>
        <v>46.095717884130984</v>
      </c>
      <c r="O41" s="114">
        <v>214</v>
      </c>
      <c r="P41" s="116">
        <f t="shared" si="4"/>
        <v>53.904282115869016</v>
      </c>
      <c r="Q41" s="118"/>
      <c r="R41" s="118">
        <f t="shared" si="7"/>
        <v>179</v>
      </c>
      <c r="S41" s="118">
        <f t="shared" si="8"/>
        <v>27.203647416413375</v>
      </c>
      <c r="T41" s="118">
        <f t="shared" si="9"/>
        <v>82</v>
      </c>
      <c r="U41">
        <f t="shared" si="10"/>
        <v>12.462006079027356</v>
      </c>
      <c r="V41" s="118"/>
    </row>
    <row r="42" spans="2:22">
      <c r="B42" s="107">
        <v>38</v>
      </c>
      <c r="C42" s="107">
        <v>113214.11</v>
      </c>
      <c r="D42">
        <f t="shared" si="0"/>
        <v>11.321410999999999</v>
      </c>
      <c r="E42" s="113">
        <v>12</v>
      </c>
      <c r="F42" s="113">
        <v>72</v>
      </c>
      <c r="G42" s="162">
        <f t="shared" si="1"/>
        <v>84</v>
      </c>
      <c r="H42" s="115">
        <f t="shared" si="6"/>
        <v>30.882352941176471</v>
      </c>
      <c r="I42" s="162">
        <v>188</v>
      </c>
      <c r="J42" s="115">
        <f t="shared" si="5"/>
        <v>69.117647058823522</v>
      </c>
      <c r="K42" s="114">
        <v>124</v>
      </c>
      <c r="L42" s="114">
        <v>56</v>
      </c>
      <c r="M42" s="114">
        <f t="shared" si="2"/>
        <v>180</v>
      </c>
      <c r="N42" s="116">
        <f t="shared" si="3"/>
        <v>46.632124352331608</v>
      </c>
      <c r="O42" s="114">
        <v>206</v>
      </c>
      <c r="P42" s="116">
        <f t="shared" si="4"/>
        <v>53.367875647668392</v>
      </c>
      <c r="Q42" s="118"/>
      <c r="R42" s="118">
        <f t="shared" si="7"/>
        <v>188</v>
      </c>
      <c r="S42" s="118">
        <f t="shared" si="8"/>
        <v>28.571428571428569</v>
      </c>
      <c r="T42" s="118">
        <f t="shared" si="9"/>
        <v>84</v>
      </c>
      <c r="U42">
        <f t="shared" si="10"/>
        <v>12.76595744680851</v>
      </c>
      <c r="V42" s="118"/>
    </row>
    <row r="43" spans="2:22">
      <c r="B43" s="107">
        <v>39</v>
      </c>
      <c r="C43" s="107">
        <v>121196.125</v>
      </c>
      <c r="D43">
        <f t="shared" si="0"/>
        <v>12.119612500000001</v>
      </c>
      <c r="E43" s="113">
        <v>12</v>
      </c>
      <c r="F43" s="113">
        <v>72</v>
      </c>
      <c r="G43" s="162">
        <f t="shared" si="1"/>
        <v>84</v>
      </c>
      <c r="H43" s="115">
        <f t="shared" si="6"/>
        <v>30.656934306569344</v>
      </c>
      <c r="I43" s="162">
        <v>190</v>
      </c>
      <c r="J43" s="115">
        <f t="shared" si="5"/>
        <v>69.34306569343066</v>
      </c>
      <c r="K43" s="114">
        <v>124</v>
      </c>
      <c r="L43" s="114">
        <v>56</v>
      </c>
      <c r="M43" s="114">
        <f t="shared" si="2"/>
        <v>180</v>
      </c>
      <c r="N43" s="116">
        <f t="shared" si="3"/>
        <v>46.875</v>
      </c>
      <c r="O43" s="114">
        <v>204</v>
      </c>
      <c r="P43" s="116">
        <f t="shared" si="4"/>
        <v>53.125</v>
      </c>
      <c r="Q43" s="118"/>
      <c r="R43" s="118">
        <f t="shared" si="7"/>
        <v>190</v>
      </c>
      <c r="S43" s="118">
        <f t="shared" si="8"/>
        <v>28.875379939209729</v>
      </c>
      <c r="T43" s="118">
        <f t="shared" si="9"/>
        <v>84</v>
      </c>
      <c r="U43">
        <f t="shared" si="10"/>
        <v>12.76595744680851</v>
      </c>
      <c r="V43" s="118"/>
    </row>
    <row r="44" spans="2:22">
      <c r="B44" s="107">
        <v>40</v>
      </c>
      <c r="C44" s="107">
        <v>130039.71</v>
      </c>
      <c r="D44">
        <f t="shared" si="0"/>
        <v>13.003971</v>
      </c>
      <c r="E44" s="113">
        <v>12</v>
      </c>
      <c r="F44" s="113">
        <v>76</v>
      </c>
      <c r="G44" s="162">
        <f t="shared" si="1"/>
        <v>88</v>
      </c>
      <c r="H44" s="115">
        <f t="shared" si="6"/>
        <v>30.985915492957744</v>
      </c>
      <c r="I44" s="162">
        <v>196</v>
      </c>
      <c r="J44" s="115">
        <f t="shared" si="5"/>
        <v>69.014084507042256</v>
      </c>
      <c r="K44" s="114">
        <v>120</v>
      </c>
      <c r="L44" s="114">
        <v>56</v>
      </c>
      <c r="M44" s="114">
        <f t="shared" si="2"/>
        <v>176</v>
      </c>
      <c r="N44" s="116">
        <f t="shared" si="3"/>
        <v>47.058823529411761</v>
      </c>
      <c r="O44" s="114">
        <v>198</v>
      </c>
      <c r="P44" s="116">
        <f t="shared" si="4"/>
        <v>52.941176470588239</v>
      </c>
      <c r="Q44" s="118"/>
      <c r="R44" s="118">
        <f t="shared" si="7"/>
        <v>196</v>
      </c>
      <c r="S44" s="118">
        <f t="shared" si="8"/>
        <v>29.787234042553191</v>
      </c>
      <c r="T44" s="118">
        <f t="shared" si="9"/>
        <v>88</v>
      </c>
      <c r="U44">
        <f t="shared" si="10"/>
        <v>13.373860182370819</v>
      </c>
      <c r="V44" s="118"/>
    </row>
    <row r="45" spans="2:22">
      <c r="B45" s="107">
        <v>41</v>
      </c>
      <c r="C45" s="107">
        <v>139717.14000000001</v>
      </c>
      <c r="D45">
        <f t="shared" si="0"/>
        <v>13.971714000000002</v>
      </c>
      <c r="E45" s="113">
        <v>13</v>
      </c>
      <c r="F45" s="113">
        <v>78</v>
      </c>
      <c r="G45" s="162">
        <f t="shared" si="1"/>
        <v>91</v>
      </c>
      <c r="H45" s="115">
        <f t="shared" si="6"/>
        <v>30.743243243243246</v>
      </c>
      <c r="I45" s="162">
        <v>205</v>
      </c>
      <c r="J45" s="115">
        <f t="shared" si="5"/>
        <v>69.256756756756758</v>
      </c>
      <c r="K45" s="114">
        <v>118</v>
      </c>
      <c r="L45" s="114">
        <v>55</v>
      </c>
      <c r="M45" s="114">
        <f t="shared" si="2"/>
        <v>173</v>
      </c>
      <c r="N45" s="116">
        <f t="shared" si="3"/>
        <v>47.790055248618785</v>
      </c>
      <c r="O45" s="114">
        <v>189</v>
      </c>
      <c r="P45" s="116">
        <f t="shared" si="4"/>
        <v>52.209944751381222</v>
      </c>
      <c r="Q45" s="118"/>
      <c r="R45" s="118">
        <f t="shared" si="7"/>
        <v>205</v>
      </c>
      <c r="S45" s="118">
        <f t="shared" si="8"/>
        <v>31.155015197568385</v>
      </c>
      <c r="T45" s="118">
        <f t="shared" si="9"/>
        <v>91</v>
      </c>
      <c r="U45">
        <f t="shared" si="10"/>
        <v>13.829787234042554</v>
      </c>
      <c r="V45" s="118"/>
    </row>
    <row r="46" spans="2:22">
      <c r="B46" s="107">
        <v>42</v>
      </c>
      <c r="C46" s="107">
        <v>150606.10999999999</v>
      </c>
      <c r="D46">
        <f t="shared" si="0"/>
        <v>15.060610999999998</v>
      </c>
      <c r="E46" s="113">
        <v>13</v>
      </c>
      <c r="F46" s="113">
        <v>84</v>
      </c>
      <c r="G46" s="162">
        <f t="shared" si="1"/>
        <v>97</v>
      </c>
      <c r="H46" s="115">
        <f t="shared" si="6"/>
        <v>31.089743589743591</v>
      </c>
      <c r="I46" s="162">
        <v>215</v>
      </c>
      <c r="J46" s="115">
        <f t="shared" si="5"/>
        <v>68.910256410256409</v>
      </c>
      <c r="K46" s="114">
        <v>112</v>
      </c>
      <c r="L46" s="114">
        <v>55</v>
      </c>
      <c r="M46" s="114">
        <f t="shared" si="2"/>
        <v>167</v>
      </c>
      <c r="N46" s="116">
        <f t="shared" si="3"/>
        <v>48.265895953757223</v>
      </c>
      <c r="O46" s="114">
        <v>179</v>
      </c>
      <c r="P46" s="116">
        <f t="shared" si="4"/>
        <v>51.734104046242777</v>
      </c>
      <c r="Q46" s="118"/>
      <c r="R46" s="118">
        <f t="shared" si="7"/>
        <v>215</v>
      </c>
      <c r="S46" s="118">
        <f t="shared" si="8"/>
        <v>32.674772036474167</v>
      </c>
      <c r="T46" s="118">
        <f t="shared" si="9"/>
        <v>97</v>
      </c>
      <c r="U46">
        <f t="shared" si="10"/>
        <v>14.741641337386019</v>
      </c>
      <c r="V46" s="118"/>
    </row>
    <row r="47" spans="2:22">
      <c r="B47" s="107">
        <v>43</v>
      </c>
      <c r="C47" s="107">
        <v>162368</v>
      </c>
      <c r="D47">
        <f t="shared" si="0"/>
        <v>16.236799999999999</v>
      </c>
      <c r="E47" s="113">
        <v>14</v>
      </c>
      <c r="F47" s="113">
        <v>85</v>
      </c>
      <c r="G47" s="162">
        <f t="shared" si="1"/>
        <v>99</v>
      </c>
      <c r="H47" s="115">
        <f t="shared" si="6"/>
        <v>31.329113924050635</v>
      </c>
      <c r="I47" s="162">
        <v>217</v>
      </c>
      <c r="J47" s="115">
        <f t="shared" si="5"/>
        <v>68.670886075949369</v>
      </c>
      <c r="K47" s="114">
        <v>111</v>
      </c>
      <c r="L47" s="114">
        <v>54</v>
      </c>
      <c r="M47" s="114">
        <f t="shared" si="2"/>
        <v>165</v>
      </c>
      <c r="N47" s="116">
        <f t="shared" si="3"/>
        <v>48.245614035087719</v>
      </c>
      <c r="O47" s="114">
        <v>177</v>
      </c>
      <c r="P47" s="116">
        <f t="shared" si="4"/>
        <v>51.754385964912288</v>
      </c>
      <c r="Q47" s="118"/>
      <c r="R47" s="118">
        <f t="shared" si="7"/>
        <v>217</v>
      </c>
      <c r="S47" s="118">
        <f t="shared" si="8"/>
        <v>32.978723404255319</v>
      </c>
      <c r="T47" s="118">
        <f t="shared" si="9"/>
        <v>99</v>
      </c>
      <c r="U47">
        <f t="shared" si="10"/>
        <v>15.045592705167174</v>
      </c>
      <c r="V47" s="118"/>
    </row>
    <row r="48" spans="2:22">
      <c r="B48" s="107">
        <v>44</v>
      </c>
      <c r="C48" s="107">
        <v>175365.83</v>
      </c>
      <c r="D48">
        <f t="shared" si="0"/>
        <v>17.536583</v>
      </c>
      <c r="E48" s="113">
        <v>18</v>
      </c>
      <c r="F48" s="113">
        <v>89</v>
      </c>
      <c r="G48" s="162">
        <f t="shared" si="1"/>
        <v>107</v>
      </c>
      <c r="H48" s="115">
        <f t="shared" si="6"/>
        <v>32.52279635258359</v>
      </c>
      <c r="I48" s="162">
        <v>222</v>
      </c>
      <c r="J48" s="115">
        <f t="shared" si="5"/>
        <v>67.477203647416417</v>
      </c>
      <c r="K48" s="114">
        <v>107</v>
      </c>
      <c r="L48" s="114">
        <v>50</v>
      </c>
      <c r="M48" s="114">
        <f t="shared" si="2"/>
        <v>157</v>
      </c>
      <c r="N48" s="116">
        <f t="shared" si="3"/>
        <v>47.720364741641333</v>
      </c>
      <c r="O48" s="114">
        <v>172</v>
      </c>
      <c r="P48" s="116">
        <f t="shared" si="4"/>
        <v>52.27963525835866</v>
      </c>
      <c r="Q48" s="118"/>
      <c r="R48" s="118">
        <f t="shared" si="7"/>
        <v>222</v>
      </c>
      <c r="S48" s="118">
        <f t="shared" si="8"/>
        <v>33.738601823708208</v>
      </c>
      <c r="T48" s="118">
        <f t="shared" si="9"/>
        <v>107</v>
      </c>
      <c r="U48">
        <f t="shared" si="10"/>
        <v>16.261398176291795</v>
      </c>
      <c r="V48" s="118"/>
    </row>
    <row r="49" spans="2:22">
      <c r="B49" s="107">
        <v>45</v>
      </c>
      <c r="C49" s="107">
        <v>189191.42</v>
      </c>
      <c r="D49">
        <f t="shared" si="0"/>
        <v>18.919142000000001</v>
      </c>
      <c r="E49" s="113">
        <v>19</v>
      </c>
      <c r="F49" s="113">
        <v>90</v>
      </c>
      <c r="G49" s="162">
        <f t="shared" si="1"/>
        <v>109</v>
      </c>
      <c r="H49" s="115">
        <f t="shared" si="6"/>
        <v>32.930513595166161</v>
      </c>
      <c r="I49" s="162">
        <v>222</v>
      </c>
      <c r="J49" s="115">
        <f t="shared" si="5"/>
        <v>67.069486404833839</v>
      </c>
      <c r="K49" s="114">
        <v>106</v>
      </c>
      <c r="L49" s="114">
        <v>49</v>
      </c>
      <c r="M49" s="114">
        <f t="shared" si="2"/>
        <v>155</v>
      </c>
      <c r="N49" s="116">
        <f t="shared" si="3"/>
        <v>47.400611620795111</v>
      </c>
      <c r="O49" s="114">
        <v>172</v>
      </c>
      <c r="P49" s="116">
        <f t="shared" si="4"/>
        <v>52.599388379204889</v>
      </c>
      <c r="Q49" s="118"/>
      <c r="R49" s="118">
        <f t="shared" si="7"/>
        <v>222</v>
      </c>
      <c r="S49" s="118">
        <f t="shared" si="8"/>
        <v>33.738601823708208</v>
      </c>
      <c r="T49" s="118">
        <f t="shared" si="9"/>
        <v>109</v>
      </c>
      <c r="U49">
        <f t="shared" si="10"/>
        <v>16.565349544072948</v>
      </c>
      <c r="V49" s="118"/>
    </row>
    <row r="50" spans="2:22">
      <c r="B50" s="107">
        <v>46</v>
      </c>
      <c r="C50" s="107">
        <v>203372.55</v>
      </c>
      <c r="D50">
        <f t="shared" si="0"/>
        <v>20.337254999999999</v>
      </c>
      <c r="E50" s="113">
        <v>19</v>
      </c>
      <c r="F50" s="113">
        <v>91</v>
      </c>
      <c r="G50" s="162">
        <f t="shared" si="1"/>
        <v>110</v>
      </c>
      <c r="H50" s="115">
        <f t="shared" si="6"/>
        <v>32.934131736526943</v>
      </c>
      <c r="I50" s="162">
        <v>224</v>
      </c>
      <c r="J50" s="115">
        <f t="shared" si="5"/>
        <v>67.06586826347305</v>
      </c>
      <c r="K50" s="114">
        <v>104</v>
      </c>
      <c r="L50" s="114">
        <v>50</v>
      </c>
      <c r="M50" s="114">
        <f t="shared" si="2"/>
        <v>154</v>
      </c>
      <c r="N50" s="116">
        <f t="shared" si="3"/>
        <v>47.530864197530867</v>
      </c>
      <c r="O50" s="114">
        <v>170</v>
      </c>
      <c r="P50" s="116">
        <f t="shared" si="4"/>
        <v>52.469135802469133</v>
      </c>
      <c r="Q50" s="118"/>
      <c r="R50" s="118">
        <f t="shared" si="7"/>
        <v>224</v>
      </c>
      <c r="S50" s="118">
        <f t="shared" si="8"/>
        <v>34.042553191489361</v>
      </c>
      <c r="T50" s="118">
        <f t="shared" si="9"/>
        <v>110</v>
      </c>
      <c r="U50">
        <f t="shared" si="10"/>
        <v>16.717325227963524</v>
      </c>
      <c r="V50" s="118"/>
    </row>
    <row r="51" spans="2:22">
      <c r="B51" s="107">
        <v>47</v>
      </c>
      <c r="C51" s="107">
        <v>217624.27</v>
      </c>
      <c r="D51">
        <f t="shared" si="0"/>
        <v>21.762426999999999</v>
      </c>
      <c r="E51" s="113">
        <v>19</v>
      </c>
      <c r="F51" s="113">
        <v>93</v>
      </c>
      <c r="G51" s="162">
        <f t="shared" si="1"/>
        <v>112</v>
      </c>
      <c r="H51" s="115">
        <f t="shared" si="6"/>
        <v>33.136094674556219</v>
      </c>
      <c r="I51" s="162">
        <v>226</v>
      </c>
      <c r="J51" s="115">
        <f t="shared" si="5"/>
        <v>66.863905325443781</v>
      </c>
      <c r="K51" s="114">
        <v>102</v>
      </c>
      <c r="L51" s="114">
        <v>50</v>
      </c>
      <c r="M51" s="114">
        <f t="shared" si="2"/>
        <v>152</v>
      </c>
      <c r="N51" s="116">
        <f t="shared" si="3"/>
        <v>47.5</v>
      </c>
      <c r="O51" s="114">
        <v>168</v>
      </c>
      <c r="P51" s="116">
        <f t="shared" si="4"/>
        <v>52.5</v>
      </c>
      <c r="Q51" s="118"/>
      <c r="R51" s="118">
        <f t="shared" si="7"/>
        <v>226</v>
      </c>
      <c r="S51" s="118">
        <f t="shared" si="8"/>
        <v>34.346504559270521</v>
      </c>
      <c r="T51" s="118">
        <f t="shared" si="9"/>
        <v>112</v>
      </c>
      <c r="U51">
        <f t="shared" si="10"/>
        <v>17.021276595744681</v>
      </c>
      <c r="V51" s="118"/>
    </row>
    <row r="52" spans="2:22">
      <c r="B52" s="107">
        <v>48</v>
      </c>
      <c r="C52" s="107">
        <v>232261.98</v>
      </c>
      <c r="D52">
        <f t="shared" si="0"/>
        <v>23.226198</v>
      </c>
      <c r="E52" s="113">
        <v>20</v>
      </c>
      <c r="F52" s="113">
        <v>99</v>
      </c>
      <c r="G52" s="162">
        <f t="shared" si="1"/>
        <v>119</v>
      </c>
      <c r="H52" s="115">
        <f t="shared" si="6"/>
        <v>34</v>
      </c>
      <c r="I52" s="162">
        <v>231</v>
      </c>
      <c r="J52" s="115">
        <f t="shared" si="5"/>
        <v>66</v>
      </c>
      <c r="K52" s="114">
        <v>96</v>
      </c>
      <c r="L52" s="114">
        <v>49</v>
      </c>
      <c r="M52" s="114">
        <f t="shared" si="2"/>
        <v>145</v>
      </c>
      <c r="N52" s="116">
        <f t="shared" si="3"/>
        <v>47.077922077922082</v>
      </c>
      <c r="O52" s="114">
        <v>163</v>
      </c>
      <c r="P52" s="116">
        <f t="shared" si="4"/>
        <v>52.922077922077925</v>
      </c>
      <c r="Q52" s="118"/>
      <c r="R52" s="118">
        <f t="shared" si="7"/>
        <v>231</v>
      </c>
      <c r="S52" s="118">
        <f t="shared" si="8"/>
        <v>35.106382978723403</v>
      </c>
      <c r="T52" s="118">
        <f t="shared" si="9"/>
        <v>119</v>
      </c>
      <c r="U52">
        <f t="shared" si="10"/>
        <v>18.085106382978726</v>
      </c>
      <c r="V52" s="118"/>
    </row>
    <row r="53" spans="2:22">
      <c r="B53" s="107">
        <v>49</v>
      </c>
      <c r="C53" s="107">
        <v>249317.52</v>
      </c>
      <c r="D53">
        <f t="shared" si="0"/>
        <v>24.931751999999999</v>
      </c>
      <c r="E53" s="113">
        <v>20</v>
      </c>
      <c r="F53" s="113">
        <v>101</v>
      </c>
      <c r="G53" s="162">
        <f t="shared" si="1"/>
        <v>121</v>
      </c>
      <c r="H53" s="115">
        <f t="shared" si="6"/>
        <v>34.08450704225352</v>
      </c>
      <c r="I53" s="162">
        <v>234</v>
      </c>
      <c r="J53" s="115">
        <f t="shared" si="5"/>
        <v>65.91549295774648</v>
      </c>
      <c r="K53" s="114">
        <v>94</v>
      </c>
      <c r="L53" s="114">
        <v>49</v>
      </c>
      <c r="M53" s="114">
        <f t="shared" si="2"/>
        <v>143</v>
      </c>
      <c r="N53" s="116">
        <f t="shared" si="3"/>
        <v>47.194719471947195</v>
      </c>
      <c r="O53" s="114">
        <v>160</v>
      </c>
      <c r="P53" s="116">
        <f t="shared" si="4"/>
        <v>52.805280528052798</v>
      </c>
      <c r="Q53" s="118"/>
      <c r="R53" s="118">
        <f t="shared" si="7"/>
        <v>234</v>
      </c>
      <c r="S53" s="118">
        <f t="shared" si="8"/>
        <v>35.562310030395139</v>
      </c>
      <c r="T53" s="118">
        <f t="shared" si="9"/>
        <v>121</v>
      </c>
      <c r="U53">
        <f t="shared" si="10"/>
        <v>18.389057750759878</v>
      </c>
      <c r="V53" s="118"/>
    </row>
    <row r="54" spans="2:22">
      <c r="B54" s="107">
        <v>50</v>
      </c>
      <c r="C54" s="107">
        <v>270610.06</v>
      </c>
      <c r="D54">
        <f t="shared" si="0"/>
        <v>27.061005999999999</v>
      </c>
      <c r="E54" s="113">
        <v>20</v>
      </c>
      <c r="F54" s="113">
        <v>101</v>
      </c>
      <c r="G54" s="162">
        <f t="shared" si="1"/>
        <v>121</v>
      </c>
      <c r="H54" s="115">
        <f t="shared" si="6"/>
        <v>33.798882681564244</v>
      </c>
      <c r="I54" s="162">
        <v>237</v>
      </c>
      <c r="J54" s="115">
        <f t="shared" si="5"/>
        <v>66.201117318435749</v>
      </c>
      <c r="K54" s="114">
        <v>94</v>
      </c>
      <c r="L54" s="114">
        <v>49</v>
      </c>
      <c r="M54" s="114">
        <f t="shared" si="2"/>
        <v>143</v>
      </c>
      <c r="N54" s="116">
        <f t="shared" si="3"/>
        <v>47.666666666666671</v>
      </c>
      <c r="O54" s="114">
        <v>157</v>
      </c>
      <c r="P54" s="116">
        <f t="shared" si="4"/>
        <v>52.333333333333329</v>
      </c>
      <c r="Q54" s="118"/>
      <c r="R54" s="118">
        <f t="shared" si="7"/>
        <v>237</v>
      </c>
      <c r="S54" s="118">
        <f t="shared" si="8"/>
        <v>36.018237082066868</v>
      </c>
      <c r="T54" s="118">
        <f t="shared" si="9"/>
        <v>121</v>
      </c>
      <c r="U54">
        <f t="shared" si="10"/>
        <v>18.389057750759878</v>
      </c>
      <c r="V54" s="118"/>
    </row>
    <row r="55" spans="2:22">
      <c r="B55" s="107">
        <v>51</v>
      </c>
      <c r="C55" s="107">
        <v>291902.59999999998</v>
      </c>
      <c r="D55">
        <f t="shared" si="0"/>
        <v>29.190259999999999</v>
      </c>
      <c r="E55" s="113">
        <v>20</v>
      </c>
      <c r="F55" s="113">
        <v>102</v>
      </c>
      <c r="G55" s="162">
        <f t="shared" si="1"/>
        <v>122</v>
      </c>
      <c r="H55" s="115">
        <f t="shared" si="6"/>
        <v>33.888888888888893</v>
      </c>
      <c r="I55" s="162">
        <v>238</v>
      </c>
      <c r="J55" s="115">
        <f t="shared" si="5"/>
        <v>66.111111111111114</v>
      </c>
      <c r="K55" s="114">
        <v>93</v>
      </c>
      <c r="L55" s="114">
        <v>49</v>
      </c>
      <c r="M55" s="114">
        <f t="shared" si="2"/>
        <v>142</v>
      </c>
      <c r="N55" s="116">
        <f t="shared" si="3"/>
        <v>47.651006711409394</v>
      </c>
      <c r="O55" s="114">
        <v>156</v>
      </c>
      <c r="P55" s="116">
        <f t="shared" si="4"/>
        <v>52.348993288590606</v>
      </c>
      <c r="Q55" s="118"/>
      <c r="R55" s="118">
        <f t="shared" si="7"/>
        <v>238</v>
      </c>
      <c r="S55" s="118">
        <f t="shared" si="8"/>
        <v>36.170212765957451</v>
      </c>
      <c r="T55" s="118">
        <f t="shared" si="9"/>
        <v>122</v>
      </c>
      <c r="U55">
        <f t="shared" si="10"/>
        <v>18.541033434650455</v>
      </c>
      <c r="V55" s="118"/>
    </row>
    <row r="56" spans="2:22">
      <c r="B56" s="107">
        <v>52</v>
      </c>
      <c r="C56" s="107">
        <v>313195.94</v>
      </c>
      <c r="D56">
        <f t="shared" si="0"/>
        <v>31.319593999999999</v>
      </c>
      <c r="E56" s="113">
        <v>20</v>
      </c>
      <c r="F56" s="113">
        <v>102</v>
      </c>
      <c r="G56" s="162">
        <f t="shared" si="1"/>
        <v>122</v>
      </c>
      <c r="H56" s="115">
        <f t="shared" si="6"/>
        <v>33.701657458563538</v>
      </c>
      <c r="I56" s="162">
        <v>240</v>
      </c>
      <c r="J56" s="115">
        <f t="shared" si="5"/>
        <v>66.298342541436455</v>
      </c>
      <c r="K56" s="114">
        <v>93</v>
      </c>
      <c r="L56" s="114">
        <v>49</v>
      </c>
      <c r="M56" s="114">
        <f t="shared" si="2"/>
        <v>142</v>
      </c>
      <c r="N56" s="116">
        <f t="shared" si="3"/>
        <v>47.972972972972968</v>
      </c>
      <c r="O56" s="114">
        <v>154</v>
      </c>
      <c r="P56" s="116">
        <f t="shared" si="4"/>
        <v>52.027027027027032</v>
      </c>
      <c r="Q56" s="118"/>
      <c r="R56" s="118">
        <f t="shared" si="7"/>
        <v>240</v>
      </c>
      <c r="S56" s="118">
        <f t="shared" si="8"/>
        <v>36.474164133738604</v>
      </c>
      <c r="T56" s="118">
        <f t="shared" si="9"/>
        <v>122</v>
      </c>
      <c r="U56">
        <f t="shared" si="10"/>
        <v>18.541033434650455</v>
      </c>
      <c r="V56" s="118"/>
    </row>
    <row r="57" spans="2:22">
      <c r="B57" s="107">
        <v>53</v>
      </c>
      <c r="C57" s="107">
        <v>334590.62</v>
      </c>
      <c r="D57">
        <f t="shared" si="0"/>
        <v>33.459062000000003</v>
      </c>
      <c r="E57" s="113">
        <v>20</v>
      </c>
      <c r="F57" s="113">
        <v>103</v>
      </c>
      <c r="G57" s="162">
        <f t="shared" si="1"/>
        <v>123</v>
      </c>
      <c r="H57" s="115">
        <f t="shared" si="6"/>
        <v>33.698630136986303</v>
      </c>
      <c r="I57" s="162">
        <v>242</v>
      </c>
      <c r="J57" s="115">
        <f t="shared" si="5"/>
        <v>66.301369863013704</v>
      </c>
      <c r="K57" s="114">
        <v>93</v>
      </c>
      <c r="L57" s="114">
        <v>48</v>
      </c>
      <c r="M57" s="114">
        <f t="shared" si="2"/>
        <v>141</v>
      </c>
      <c r="N57" s="116">
        <f t="shared" si="3"/>
        <v>48.122866894197955</v>
      </c>
      <c r="O57" s="114">
        <v>152</v>
      </c>
      <c r="P57" s="116">
        <f t="shared" si="4"/>
        <v>51.877133105802045</v>
      </c>
      <c r="Q57" s="118"/>
      <c r="R57" s="118">
        <f t="shared" si="7"/>
        <v>242</v>
      </c>
      <c r="S57" s="118">
        <f t="shared" si="8"/>
        <v>36.778115501519757</v>
      </c>
      <c r="T57" s="118">
        <f t="shared" si="9"/>
        <v>123</v>
      </c>
      <c r="U57">
        <f t="shared" si="10"/>
        <v>18.693009118541035</v>
      </c>
      <c r="V57" s="118"/>
    </row>
    <row r="58" spans="2:22">
      <c r="B58" s="107">
        <v>54</v>
      </c>
      <c r="C58" s="107">
        <v>356062.71999999997</v>
      </c>
      <c r="D58">
        <f t="shared" si="0"/>
        <v>35.606271999999997</v>
      </c>
      <c r="E58" s="113">
        <v>21</v>
      </c>
      <c r="F58" s="113">
        <v>105</v>
      </c>
      <c r="G58" s="162">
        <f t="shared" si="1"/>
        <v>126</v>
      </c>
      <c r="H58" s="115">
        <f t="shared" si="6"/>
        <v>33.962264150943398</v>
      </c>
      <c r="I58" s="162">
        <v>245</v>
      </c>
      <c r="J58" s="115">
        <f t="shared" si="5"/>
        <v>66.037735849056602</v>
      </c>
      <c r="K58" s="114">
        <v>93</v>
      </c>
      <c r="L58" s="114">
        <v>48</v>
      </c>
      <c r="M58" s="114">
        <f t="shared" si="2"/>
        <v>141</v>
      </c>
      <c r="N58" s="116">
        <f t="shared" si="3"/>
        <v>49.128919860627178</v>
      </c>
      <c r="O58" s="114">
        <v>146</v>
      </c>
      <c r="P58" s="116">
        <f t="shared" si="4"/>
        <v>50.871080139372829</v>
      </c>
      <c r="Q58" s="118"/>
      <c r="R58" s="118">
        <f t="shared" si="7"/>
        <v>245</v>
      </c>
      <c r="S58" s="118">
        <f t="shared" si="8"/>
        <v>37.234042553191486</v>
      </c>
      <c r="T58" s="118">
        <f t="shared" si="9"/>
        <v>126</v>
      </c>
      <c r="U58">
        <f t="shared" si="10"/>
        <v>19.148936170212767</v>
      </c>
      <c r="V58" s="118"/>
    </row>
    <row r="59" spans="2:22">
      <c r="B59" s="107">
        <v>55</v>
      </c>
      <c r="C59" s="107">
        <v>377538.38</v>
      </c>
      <c r="D59">
        <f t="shared" si="0"/>
        <v>37.753838000000002</v>
      </c>
      <c r="E59" s="113">
        <v>21</v>
      </c>
      <c r="F59" s="113">
        <v>105</v>
      </c>
      <c r="G59" s="162">
        <f t="shared" si="1"/>
        <v>126</v>
      </c>
      <c r="H59" s="115">
        <f t="shared" si="6"/>
        <v>33.6</v>
      </c>
      <c r="I59" s="162">
        <v>249</v>
      </c>
      <c r="J59" s="115">
        <f t="shared" si="5"/>
        <v>66.400000000000006</v>
      </c>
      <c r="K59" s="114">
        <v>91</v>
      </c>
      <c r="L59" s="114">
        <v>47</v>
      </c>
      <c r="M59" s="114">
        <f t="shared" si="2"/>
        <v>138</v>
      </c>
      <c r="N59" s="116">
        <f t="shared" si="3"/>
        <v>48.763250883392232</v>
      </c>
      <c r="O59" s="114">
        <v>145</v>
      </c>
      <c r="P59" s="116">
        <f t="shared" si="4"/>
        <v>51.236749116607768</v>
      </c>
      <c r="Q59" s="118"/>
      <c r="R59" s="118">
        <f t="shared" si="7"/>
        <v>249</v>
      </c>
      <c r="S59" s="118">
        <f t="shared" si="8"/>
        <v>37.841945288753799</v>
      </c>
      <c r="T59" s="118">
        <f t="shared" si="9"/>
        <v>126</v>
      </c>
      <c r="U59">
        <f t="shared" si="10"/>
        <v>19.148936170212767</v>
      </c>
      <c r="V59" s="118"/>
    </row>
    <row r="60" spans="2:22">
      <c r="B60" s="107">
        <v>56</v>
      </c>
      <c r="C60" s="107">
        <v>399015.78</v>
      </c>
      <c r="D60">
        <f t="shared" si="0"/>
        <v>39.901578000000001</v>
      </c>
      <c r="E60" s="113">
        <v>23</v>
      </c>
      <c r="F60" s="113">
        <v>106</v>
      </c>
      <c r="G60" s="162">
        <f t="shared" si="1"/>
        <v>129</v>
      </c>
      <c r="H60" s="115">
        <f t="shared" si="6"/>
        <v>33.858267716535437</v>
      </c>
      <c r="I60" s="162">
        <v>252</v>
      </c>
      <c r="J60" s="115">
        <f t="shared" si="5"/>
        <v>66.141732283464577</v>
      </c>
      <c r="K60" s="114">
        <v>90</v>
      </c>
      <c r="L60" s="114">
        <v>45</v>
      </c>
      <c r="M60" s="114">
        <f t="shared" si="2"/>
        <v>135</v>
      </c>
      <c r="N60" s="116">
        <f t="shared" si="3"/>
        <v>48.736462093862812</v>
      </c>
      <c r="O60" s="114">
        <v>142</v>
      </c>
      <c r="P60" s="116">
        <f t="shared" si="4"/>
        <v>51.263537906137181</v>
      </c>
      <c r="Q60" s="118"/>
      <c r="R60" s="118">
        <f t="shared" si="7"/>
        <v>252</v>
      </c>
      <c r="S60" s="118">
        <f t="shared" si="8"/>
        <v>38.297872340425535</v>
      </c>
      <c r="T60" s="118">
        <f t="shared" si="9"/>
        <v>129</v>
      </c>
      <c r="U60">
        <f t="shared" si="10"/>
        <v>19.6048632218845</v>
      </c>
      <c r="V60" s="118"/>
    </row>
    <row r="61" spans="2:22">
      <c r="B61" s="107">
        <v>57</v>
      </c>
      <c r="C61" s="107">
        <v>420494.97</v>
      </c>
      <c r="D61">
        <f t="shared" si="0"/>
        <v>42.049496999999995</v>
      </c>
      <c r="E61" s="113">
        <v>23</v>
      </c>
      <c r="F61" s="113">
        <v>106</v>
      </c>
      <c r="G61" s="162">
        <f t="shared" si="1"/>
        <v>129</v>
      </c>
      <c r="H61" s="115">
        <f t="shared" si="6"/>
        <v>33.506493506493506</v>
      </c>
      <c r="I61" s="162">
        <v>256</v>
      </c>
      <c r="J61" s="115">
        <f t="shared" si="5"/>
        <v>66.493506493506487</v>
      </c>
      <c r="K61" s="114">
        <v>90</v>
      </c>
      <c r="L61" s="114">
        <v>45</v>
      </c>
      <c r="M61" s="114">
        <f t="shared" si="2"/>
        <v>135</v>
      </c>
      <c r="N61" s="116">
        <f t="shared" si="3"/>
        <v>49.450549450549453</v>
      </c>
      <c r="O61" s="114">
        <v>138</v>
      </c>
      <c r="P61" s="116">
        <f t="shared" si="4"/>
        <v>50.549450549450547</v>
      </c>
      <c r="Q61" s="118"/>
      <c r="R61" s="118">
        <f t="shared" si="7"/>
        <v>256</v>
      </c>
      <c r="S61" s="118">
        <f t="shared" si="8"/>
        <v>38.90577507598784</v>
      </c>
      <c r="T61" s="118">
        <f t="shared" si="9"/>
        <v>129</v>
      </c>
      <c r="U61">
        <f t="shared" si="10"/>
        <v>19.6048632218845</v>
      </c>
      <c r="V61" s="118"/>
    </row>
    <row r="62" spans="2:22">
      <c r="B62" s="107">
        <v>58</v>
      </c>
      <c r="C62" s="107">
        <v>441974.22</v>
      </c>
      <c r="D62">
        <f t="shared" si="0"/>
        <v>44.197421999999996</v>
      </c>
      <c r="E62" s="113">
        <v>23</v>
      </c>
      <c r="F62" s="113">
        <v>106</v>
      </c>
      <c r="G62" s="162">
        <f t="shared" si="1"/>
        <v>129</v>
      </c>
      <c r="H62" s="115">
        <f t="shared" si="6"/>
        <v>33.419689119170989</v>
      </c>
      <c r="I62" s="162">
        <v>257</v>
      </c>
      <c r="J62" s="115">
        <f t="shared" si="5"/>
        <v>66.580310880829018</v>
      </c>
      <c r="K62" s="114">
        <v>90</v>
      </c>
      <c r="L62" s="114">
        <v>45</v>
      </c>
      <c r="M62" s="114">
        <f t="shared" si="2"/>
        <v>135</v>
      </c>
      <c r="N62" s="116">
        <f t="shared" si="3"/>
        <v>49.632352941176471</v>
      </c>
      <c r="O62" s="114">
        <v>137</v>
      </c>
      <c r="P62" s="116">
        <f t="shared" si="4"/>
        <v>50.367647058823529</v>
      </c>
      <c r="Q62" s="118"/>
      <c r="R62" s="118">
        <f t="shared" si="7"/>
        <v>257</v>
      </c>
      <c r="S62" s="118">
        <f t="shared" si="8"/>
        <v>39.057750759878417</v>
      </c>
      <c r="T62" s="118">
        <f t="shared" si="9"/>
        <v>129</v>
      </c>
      <c r="U62">
        <f t="shared" si="10"/>
        <v>19.6048632218845</v>
      </c>
      <c r="V62" s="118"/>
    </row>
    <row r="63" spans="2:22">
      <c r="B63" s="107">
        <v>59</v>
      </c>
      <c r="C63" s="107">
        <v>463453.66</v>
      </c>
      <c r="D63">
        <f t="shared" si="0"/>
        <v>46.345365999999999</v>
      </c>
      <c r="E63" s="113">
        <v>23</v>
      </c>
      <c r="F63" s="113">
        <v>106</v>
      </c>
      <c r="G63" s="162">
        <f t="shared" si="1"/>
        <v>129</v>
      </c>
      <c r="H63" s="115">
        <f t="shared" si="6"/>
        <v>33.24742268041237</v>
      </c>
      <c r="I63" s="162">
        <v>259</v>
      </c>
      <c r="J63" s="115">
        <f t="shared" si="5"/>
        <v>66.75257731958763</v>
      </c>
      <c r="K63" s="114">
        <v>90</v>
      </c>
      <c r="L63" s="114">
        <v>45</v>
      </c>
      <c r="M63" s="114">
        <f t="shared" si="2"/>
        <v>135</v>
      </c>
      <c r="N63" s="116">
        <f t="shared" si="3"/>
        <v>50</v>
      </c>
      <c r="O63" s="114">
        <v>135</v>
      </c>
      <c r="P63" s="116">
        <f t="shared" si="4"/>
        <v>50</v>
      </c>
      <c r="Q63" s="118"/>
      <c r="R63" s="118">
        <f t="shared" si="7"/>
        <v>259</v>
      </c>
      <c r="S63" s="118">
        <f t="shared" si="8"/>
        <v>39.361702127659576</v>
      </c>
      <c r="T63" s="118">
        <f t="shared" si="9"/>
        <v>129</v>
      </c>
      <c r="U63">
        <f t="shared" si="10"/>
        <v>19.6048632218845</v>
      </c>
      <c r="V63" s="118"/>
    </row>
    <row r="64" spans="2:22">
      <c r="B64" s="107">
        <v>60</v>
      </c>
      <c r="C64" s="107">
        <v>484933</v>
      </c>
      <c r="D64">
        <f t="shared" si="0"/>
        <v>48.493299999999998</v>
      </c>
      <c r="E64" s="113">
        <v>23</v>
      </c>
      <c r="F64" s="113">
        <v>107</v>
      </c>
      <c r="G64" s="162">
        <f t="shared" si="1"/>
        <v>130</v>
      </c>
      <c r="H64" s="115">
        <f t="shared" si="6"/>
        <v>33.333333333333329</v>
      </c>
      <c r="I64" s="162">
        <v>260</v>
      </c>
      <c r="J64" s="115">
        <f t="shared" si="5"/>
        <v>66.666666666666657</v>
      </c>
      <c r="K64" s="114">
        <v>89</v>
      </c>
      <c r="L64" s="114">
        <v>45</v>
      </c>
      <c r="M64" s="114">
        <f t="shared" si="2"/>
        <v>134</v>
      </c>
      <c r="N64" s="116">
        <f t="shared" si="3"/>
        <v>50</v>
      </c>
      <c r="O64" s="114">
        <v>134</v>
      </c>
      <c r="P64" s="116">
        <f t="shared" si="4"/>
        <v>50</v>
      </c>
      <c r="Q64" s="118"/>
      <c r="R64" s="118">
        <f t="shared" si="7"/>
        <v>260</v>
      </c>
      <c r="S64" s="118">
        <f t="shared" si="8"/>
        <v>39.513677811550153</v>
      </c>
      <c r="T64" s="118">
        <f t="shared" si="9"/>
        <v>130</v>
      </c>
      <c r="U64">
        <f t="shared" si="10"/>
        <v>19.756838905775076</v>
      </c>
      <c r="V64" s="118"/>
    </row>
    <row r="65" spans="2:22">
      <c r="B65" s="107">
        <v>61</v>
      </c>
      <c r="C65" s="107">
        <v>506412.12</v>
      </c>
      <c r="D65">
        <f t="shared" si="0"/>
        <v>50.641212000000003</v>
      </c>
      <c r="E65" s="113">
        <v>23</v>
      </c>
      <c r="F65" s="113">
        <v>107</v>
      </c>
      <c r="G65" s="162">
        <f t="shared" si="1"/>
        <v>130</v>
      </c>
      <c r="H65" s="115">
        <f t="shared" si="6"/>
        <v>33.248081841432224</v>
      </c>
      <c r="I65" s="162">
        <v>261</v>
      </c>
      <c r="J65" s="115">
        <f t="shared" si="5"/>
        <v>66.751918158567776</v>
      </c>
      <c r="K65" s="114">
        <v>89</v>
      </c>
      <c r="L65" s="114">
        <v>45</v>
      </c>
      <c r="M65" s="114">
        <f t="shared" si="2"/>
        <v>134</v>
      </c>
      <c r="N65" s="116">
        <f t="shared" si="3"/>
        <v>50.187265917603</v>
      </c>
      <c r="O65" s="114">
        <v>133</v>
      </c>
      <c r="P65" s="116">
        <f t="shared" si="4"/>
        <v>49.812734082397</v>
      </c>
      <c r="Q65" s="118"/>
      <c r="R65" s="118">
        <f t="shared" si="7"/>
        <v>261</v>
      </c>
      <c r="S65" s="118">
        <f t="shared" si="8"/>
        <v>39.665653495440729</v>
      </c>
      <c r="T65" s="118">
        <f t="shared" si="9"/>
        <v>130</v>
      </c>
      <c r="U65">
        <f t="shared" si="10"/>
        <v>19.756838905775076</v>
      </c>
      <c r="V65" s="118"/>
    </row>
    <row r="66" spans="2:22">
      <c r="B66" s="107">
        <v>62</v>
      </c>
      <c r="C66" s="107">
        <v>527891.4</v>
      </c>
      <c r="D66">
        <f t="shared" si="0"/>
        <v>52.789140000000003</v>
      </c>
      <c r="E66" s="113">
        <v>23</v>
      </c>
      <c r="F66" s="113">
        <v>107</v>
      </c>
      <c r="G66" s="162">
        <f t="shared" si="1"/>
        <v>130</v>
      </c>
      <c r="H66" s="115">
        <f t="shared" si="6"/>
        <v>33.078880407124686</v>
      </c>
      <c r="I66" s="162">
        <v>263</v>
      </c>
      <c r="J66" s="115">
        <f t="shared" si="5"/>
        <v>66.921119592875328</v>
      </c>
      <c r="K66" s="114">
        <v>89</v>
      </c>
      <c r="L66" s="114">
        <v>45</v>
      </c>
      <c r="M66" s="114">
        <f t="shared" si="2"/>
        <v>134</v>
      </c>
      <c r="N66" s="116">
        <f t="shared" si="3"/>
        <v>50.566037735849058</v>
      </c>
      <c r="O66" s="114">
        <v>131</v>
      </c>
      <c r="P66" s="116">
        <f t="shared" si="4"/>
        <v>49.433962264150942</v>
      </c>
      <c r="Q66" s="118"/>
      <c r="R66" s="118">
        <f t="shared" si="7"/>
        <v>263</v>
      </c>
      <c r="S66" s="118">
        <f t="shared" si="8"/>
        <v>39.969604863221889</v>
      </c>
      <c r="T66" s="118">
        <f t="shared" si="9"/>
        <v>130</v>
      </c>
      <c r="U66">
        <f t="shared" si="10"/>
        <v>19.756838905775076</v>
      </c>
      <c r="V66" s="118"/>
    </row>
    <row r="67" spans="2:22">
      <c r="B67" s="107">
        <v>63</v>
      </c>
      <c r="C67" s="107">
        <v>549391.43999999994</v>
      </c>
      <c r="D67">
        <f t="shared" si="0"/>
        <v>54.939143999999992</v>
      </c>
      <c r="E67" s="113">
        <v>25</v>
      </c>
      <c r="F67" s="113">
        <v>109</v>
      </c>
      <c r="G67" s="162">
        <f t="shared" si="1"/>
        <v>134</v>
      </c>
      <c r="H67" s="115">
        <f t="shared" si="6"/>
        <v>33.753148614609572</v>
      </c>
      <c r="I67" s="162">
        <v>263</v>
      </c>
      <c r="J67" s="115">
        <f t="shared" si="5"/>
        <v>66.246851385390428</v>
      </c>
      <c r="K67" s="114">
        <v>86</v>
      </c>
      <c r="L67" s="114">
        <v>44</v>
      </c>
      <c r="M67" s="114">
        <f t="shared" si="2"/>
        <v>130</v>
      </c>
      <c r="N67" s="116">
        <f t="shared" si="3"/>
        <v>49.808429118773944</v>
      </c>
      <c r="O67" s="114">
        <v>131</v>
      </c>
      <c r="P67" s="116">
        <f t="shared" si="4"/>
        <v>50.191570881226056</v>
      </c>
      <c r="Q67" s="118"/>
      <c r="R67" s="118">
        <f t="shared" si="7"/>
        <v>263</v>
      </c>
      <c r="S67" s="118">
        <f t="shared" si="8"/>
        <v>39.969604863221889</v>
      </c>
      <c r="T67" s="118">
        <f t="shared" si="9"/>
        <v>134</v>
      </c>
      <c r="U67">
        <f t="shared" si="10"/>
        <v>20.364741641337385</v>
      </c>
      <c r="V67" s="118"/>
    </row>
    <row r="68" spans="2:22">
      <c r="B68" s="107">
        <v>64</v>
      </c>
      <c r="C68" s="107">
        <v>570947.1</v>
      </c>
      <c r="D68">
        <f t="shared" si="0"/>
        <v>57.094709999999999</v>
      </c>
      <c r="E68" s="113">
        <v>25</v>
      </c>
      <c r="F68" s="113">
        <v>111</v>
      </c>
      <c r="G68" s="162">
        <f t="shared" si="1"/>
        <v>136</v>
      </c>
      <c r="H68" s="115">
        <f t="shared" si="6"/>
        <v>33.915211970074814</v>
      </c>
      <c r="I68" s="162">
        <v>265</v>
      </c>
      <c r="J68" s="115">
        <f t="shared" si="5"/>
        <v>66.084788029925193</v>
      </c>
      <c r="K68" s="114">
        <v>85</v>
      </c>
      <c r="L68" s="114">
        <v>43</v>
      </c>
      <c r="M68" s="114">
        <f t="shared" si="2"/>
        <v>128</v>
      </c>
      <c r="N68" s="116">
        <f t="shared" si="3"/>
        <v>49.805447470817121</v>
      </c>
      <c r="O68" s="114">
        <v>129</v>
      </c>
      <c r="P68" s="116">
        <f t="shared" si="4"/>
        <v>50.194552529182879</v>
      </c>
      <c r="Q68" s="118"/>
      <c r="R68" s="118">
        <f t="shared" si="7"/>
        <v>265</v>
      </c>
      <c r="S68" s="118">
        <f t="shared" si="8"/>
        <v>40.273556231003042</v>
      </c>
      <c r="T68" s="118">
        <f t="shared" si="9"/>
        <v>136</v>
      </c>
      <c r="U68">
        <f t="shared" si="10"/>
        <v>20.668693009118542</v>
      </c>
      <c r="V68" s="118"/>
    </row>
    <row r="69" spans="2:22">
      <c r="B69" s="107">
        <v>65</v>
      </c>
      <c r="C69" s="107">
        <v>593095.19999999995</v>
      </c>
      <c r="D69">
        <f t="shared" ref="D69:D132" si="11">C69/10000</f>
        <v>59.309519999999992</v>
      </c>
      <c r="E69" s="113">
        <v>25</v>
      </c>
      <c r="F69" s="113">
        <v>115</v>
      </c>
      <c r="G69" s="162">
        <f t="shared" ref="G69:G132" si="12">SUM(E69:F69)</f>
        <v>140</v>
      </c>
      <c r="H69" s="115">
        <f t="shared" si="6"/>
        <v>33.980582524271846</v>
      </c>
      <c r="I69" s="162">
        <v>272</v>
      </c>
      <c r="J69" s="115">
        <f t="shared" ref="J69:J132" si="13">I69/SUM(I69,G69)*100</f>
        <v>66.019417475728162</v>
      </c>
      <c r="K69" s="114">
        <v>81</v>
      </c>
      <c r="L69" s="114">
        <v>43</v>
      </c>
      <c r="M69" s="114">
        <f t="shared" ref="M69:M132" si="14">SUM(K69:L69)</f>
        <v>124</v>
      </c>
      <c r="N69" s="116">
        <f t="shared" ref="N69:N132" si="15">M69/SUM(M69,O69)*100</f>
        <v>50.40650406504065</v>
      </c>
      <c r="O69" s="114">
        <v>122</v>
      </c>
      <c r="P69" s="116">
        <f t="shared" ref="P69:P132" si="16">O69/SUM(M69,O69)*100</f>
        <v>49.59349593495935</v>
      </c>
      <c r="Q69" s="118"/>
      <c r="R69" s="118">
        <f t="shared" si="7"/>
        <v>272</v>
      </c>
      <c r="S69" s="118">
        <f t="shared" si="8"/>
        <v>41.337386018237083</v>
      </c>
      <c r="T69" s="118">
        <f t="shared" si="9"/>
        <v>140</v>
      </c>
      <c r="U69">
        <f t="shared" si="10"/>
        <v>21.276595744680851</v>
      </c>
      <c r="V69" s="118"/>
    </row>
    <row r="70" spans="2:22">
      <c r="B70" s="107">
        <v>66</v>
      </c>
      <c r="C70" s="107">
        <v>607631.56000000006</v>
      </c>
      <c r="D70">
        <f t="shared" si="11"/>
        <v>60.763156000000002</v>
      </c>
      <c r="E70" s="113">
        <v>25</v>
      </c>
      <c r="F70" s="113">
        <v>114</v>
      </c>
      <c r="G70" s="162">
        <f t="shared" si="12"/>
        <v>139</v>
      </c>
      <c r="H70" s="115">
        <f t="shared" si="6"/>
        <v>33.656174334140438</v>
      </c>
      <c r="I70" s="162">
        <v>274</v>
      </c>
      <c r="J70" s="115">
        <f t="shared" si="13"/>
        <v>66.343825665859569</v>
      </c>
      <c r="K70" s="114">
        <v>82</v>
      </c>
      <c r="L70" s="114">
        <v>43</v>
      </c>
      <c r="M70" s="114">
        <f t="shared" si="14"/>
        <v>125</v>
      </c>
      <c r="N70" s="116">
        <f t="shared" si="15"/>
        <v>51.020408163265309</v>
      </c>
      <c r="O70" s="114">
        <v>120</v>
      </c>
      <c r="P70" s="116">
        <f t="shared" si="16"/>
        <v>48.979591836734691</v>
      </c>
      <c r="Q70" s="118"/>
      <c r="R70" s="118">
        <f t="shared" si="7"/>
        <v>274</v>
      </c>
      <c r="S70" s="118">
        <f t="shared" si="8"/>
        <v>41.641337386018236</v>
      </c>
      <c r="T70" s="118">
        <f t="shared" si="9"/>
        <v>139</v>
      </c>
      <c r="U70">
        <f t="shared" si="10"/>
        <v>21.124620060790271</v>
      </c>
      <c r="V70" s="118"/>
    </row>
    <row r="71" spans="2:22">
      <c r="B71" s="107">
        <v>67</v>
      </c>
      <c r="C71" s="107">
        <v>629686</v>
      </c>
      <c r="D71">
        <f t="shared" si="11"/>
        <v>62.968600000000002</v>
      </c>
      <c r="E71" s="113">
        <v>25</v>
      </c>
      <c r="F71" s="113">
        <v>114</v>
      </c>
      <c r="G71" s="162">
        <f t="shared" si="12"/>
        <v>139</v>
      </c>
      <c r="H71" s="115">
        <f t="shared" ref="H71:H134" si="17">G71/SUM(G71,I71)*100</f>
        <v>33.656174334140438</v>
      </c>
      <c r="I71" s="162">
        <v>274</v>
      </c>
      <c r="J71" s="115">
        <f t="shared" si="13"/>
        <v>66.343825665859569</v>
      </c>
      <c r="K71" s="114">
        <v>82</v>
      </c>
      <c r="L71" s="114">
        <v>43</v>
      </c>
      <c r="M71" s="114">
        <f t="shared" si="14"/>
        <v>125</v>
      </c>
      <c r="N71" s="116">
        <f t="shared" si="15"/>
        <v>51.020408163265309</v>
      </c>
      <c r="O71" s="114">
        <v>120</v>
      </c>
      <c r="P71" s="116">
        <f t="shared" si="16"/>
        <v>48.979591836734691</v>
      </c>
      <c r="Q71" s="118"/>
      <c r="R71" s="118">
        <f t="shared" ref="R71:R134" si="18">(SUM(G71,I71)-G71)</f>
        <v>274</v>
      </c>
      <c r="S71" s="118">
        <f t="shared" ref="S71:S134" si="19">R71/SUM(G71,I71, M71, O71)*100</f>
        <v>41.641337386018236</v>
      </c>
      <c r="T71" s="118">
        <f t="shared" ref="T71:T134" si="20">G71</f>
        <v>139</v>
      </c>
      <c r="U71">
        <f t="shared" ref="U71:U134" si="21">T71/SUM(G71,I71, M71, O71)*100</f>
        <v>21.124620060790271</v>
      </c>
      <c r="V71" s="118"/>
    </row>
    <row r="72" spans="2:22">
      <c r="B72" s="107">
        <v>68</v>
      </c>
      <c r="C72" s="107">
        <v>651740.4</v>
      </c>
      <c r="D72">
        <f t="shared" si="11"/>
        <v>65.174040000000005</v>
      </c>
      <c r="E72" s="113">
        <v>26</v>
      </c>
      <c r="F72" s="113">
        <v>114</v>
      </c>
      <c r="G72" s="162">
        <f t="shared" si="12"/>
        <v>140</v>
      </c>
      <c r="H72" s="115">
        <f t="shared" si="17"/>
        <v>33.816425120772948</v>
      </c>
      <c r="I72" s="162">
        <v>274</v>
      </c>
      <c r="J72" s="115">
        <f t="shared" si="13"/>
        <v>66.183574879227052</v>
      </c>
      <c r="K72" s="114">
        <v>82</v>
      </c>
      <c r="L72" s="114">
        <v>42</v>
      </c>
      <c r="M72" s="114">
        <f t="shared" si="14"/>
        <v>124</v>
      </c>
      <c r="N72" s="116">
        <f t="shared" si="15"/>
        <v>50.819672131147541</v>
      </c>
      <c r="O72" s="114">
        <v>120</v>
      </c>
      <c r="P72" s="116">
        <f t="shared" si="16"/>
        <v>49.180327868852459</v>
      </c>
      <c r="Q72" s="118"/>
      <c r="R72" s="118">
        <f t="shared" si="18"/>
        <v>274</v>
      </c>
      <c r="S72" s="118">
        <f t="shared" si="19"/>
        <v>41.641337386018236</v>
      </c>
      <c r="T72" s="118">
        <f t="shared" si="20"/>
        <v>140</v>
      </c>
      <c r="U72">
        <f t="shared" si="21"/>
        <v>21.276595744680851</v>
      </c>
      <c r="V72" s="118"/>
    </row>
    <row r="73" spans="2:22">
      <c r="B73" s="107">
        <v>69</v>
      </c>
      <c r="C73" s="107">
        <v>673794.6</v>
      </c>
      <c r="D73">
        <f t="shared" si="11"/>
        <v>67.379459999999995</v>
      </c>
      <c r="E73" s="113">
        <v>26</v>
      </c>
      <c r="F73" s="113">
        <v>114</v>
      </c>
      <c r="G73" s="162">
        <f t="shared" si="12"/>
        <v>140</v>
      </c>
      <c r="H73" s="115">
        <f t="shared" si="17"/>
        <v>33.816425120772948</v>
      </c>
      <c r="I73" s="162">
        <v>274</v>
      </c>
      <c r="J73" s="115">
        <f t="shared" si="13"/>
        <v>66.183574879227052</v>
      </c>
      <c r="K73" s="114">
        <v>82</v>
      </c>
      <c r="L73" s="114">
        <v>42</v>
      </c>
      <c r="M73" s="114">
        <f t="shared" si="14"/>
        <v>124</v>
      </c>
      <c r="N73" s="116">
        <f t="shared" si="15"/>
        <v>50.819672131147541</v>
      </c>
      <c r="O73" s="114">
        <v>120</v>
      </c>
      <c r="P73" s="116">
        <f t="shared" si="16"/>
        <v>49.180327868852459</v>
      </c>
      <c r="Q73" s="118"/>
      <c r="R73" s="118">
        <f t="shared" si="18"/>
        <v>274</v>
      </c>
      <c r="S73" s="118">
        <f t="shared" si="19"/>
        <v>41.641337386018236</v>
      </c>
      <c r="T73" s="118">
        <f t="shared" si="20"/>
        <v>140</v>
      </c>
      <c r="U73">
        <f t="shared" si="21"/>
        <v>21.276595744680851</v>
      </c>
      <c r="V73" s="118"/>
    </row>
    <row r="74" spans="2:22">
      <c r="B74" s="107">
        <v>70</v>
      </c>
      <c r="C74" s="107">
        <v>696809.56</v>
      </c>
      <c r="D74">
        <f t="shared" si="11"/>
        <v>69.680956000000009</v>
      </c>
      <c r="E74" s="113">
        <v>26</v>
      </c>
      <c r="F74" s="113">
        <v>118</v>
      </c>
      <c r="G74" s="162">
        <f t="shared" si="12"/>
        <v>144</v>
      </c>
      <c r="H74" s="115">
        <f t="shared" si="17"/>
        <v>34.449760765550238</v>
      </c>
      <c r="I74" s="162">
        <v>274</v>
      </c>
      <c r="J74" s="115">
        <f t="shared" si="13"/>
        <v>65.550239234449762</v>
      </c>
      <c r="K74" s="114">
        <v>78</v>
      </c>
      <c r="L74" s="114">
        <v>42</v>
      </c>
      <c r="M74" s="114">
        <f t="shared" si="14"/>
        <v>120</v>
      </c>
      <c r="N74" s="116">
        <f t="shared" si="15"/>
        <v>50</v>
      </c>
      <c r="O74" s="114">
        <v>120</v>
      </c>
      <c r="P74" s="116">
        <f t="shared" si="16"/>
        <v>50</v>
      </c>
      <c r="Q74" s="118"/>
      <c r="R74" s="118">
        <f t="shared" si="18"/>
        <v>274</v>
      </c>
      <c r="S74" s="118">
        <f t="shared" si="19"/>
        <v>41.641337386018236</v>
      </c>
      <c r="T74" s="118">
        <f t="shared" si="20"/>
        <v>144</v>
      </c>
      <c r="U74">
        <f t="shared" si="21"/>
        <v>21.88449848024316</v>
      </c>
      <c r="V74" s="118"/>
    </row>
    <row r="75" spans="2:22">
      <c r="B75" s="107">
        <v>71</v>
      </c>
      <c r="C75" s="107">
        <v>720849.2</v>
      </c>
      <c r="D75">
        <f t="shared" si="11"/>
        <v>72.084919999999997</v>
      </c>
      <c r="E75" s="113">
        <v>26</v>
      </c>
      <c r="F75" s="113">
        <v>119</v>
      </c>
      <c r="G75" s="162">
        <f t="shared" si="12"/>
        <v>145</v>
      </c>
      <c r="H75" s="115">
        <f t="shared" si="17"/>
        <v>34.441805225653205</v>
      </c>
      <c r="I75" s="162">
        <v>276</v>
      </c>
      <c r="J75" s="115">
        <f t="shared" si="13"/>
        <v>65.558194774346788</v>
      </c>
      <c r="K75" s="114">
        <v>77</v>
      </c>
      <c r="L75" s="114">
        <v>42</v>
      </c>
      <c r="M75" s="114">
        <f t="shared" si="14"/>
        <v>119</v>
      </c>
      <c r="N75" s="116">
        <f t="shared" si="15"/>
        <v>50.210970464135016</v>
      </c>
      <c r="O75" s="114">
        <v>118</v>
      </c>
      <c r="P75" s="116">
        <f t="shared" si="16"/>
        <v>49.789029535864984</v>
      </c>
      <c r="Q75" s="118"/>
      <c r="R75" s="118">
        <f t="shared" si="18"/>
        <v>276</v>
      </c>
      <c r="S75" s="118">
        <f t="shared" si="19"/>
        <v>41.945288753799389</v>
      </c>
      <c r="T75" s="118">
        <f t="shared" si="20"/>
        <v>145</v>
      </c>
      <c r="U75">
        <f t="shared" si="21"/>
        <v>22.036474164133736</v>
      </c>
      <c r="V75" s="118"/>
    </row>
    <row r="76" spans="2:22">
      <c r="B76" s="107">
        <v>72</v>
      </c>
      <c r="C76" s="107">
        <v>745601.1</v>
      </c>
      <c r="D76">
        <f t="shared" si="11"/>
        <v>74.560109999999995</v>
      </c>
      <c r="E76" s="113">
        <v>26</v>
      </c>
      <c r="F76" s="113">
        <v>123</v>
      </c>
      <c r="G76" s="162">
        <f t="shared" si="12"/>
        <v>149</v>
      </c>
      <c r="H76" s="115">
        <f t="shared" si="17"/>
        <v>34.651162790697676</v>
      </c>
      <c r="I76" s="162">
        <v>281</v>
      </c>
      <c r="J76" s="115">
        <f t="shared" si="13"/>
        <v>65.348837209302317</v>
      </c>
      <c r="K76" s="114">
        <v>73</v>
      </c>
      <c r="L76" s="114">
        <v>42</v>
      </c>
      <c r="M76" s="114">
        <f t="shared" si="14"/>
        <v>115</v>
      </c>
      <c r="N76" s="116">
        <f t="shared" si="15"/>
        <v>50.438596491228068</v>
      </c>
      <c r="O76" s="114">
        <v>113</v>
      </c>
      <c r="P76" s="116">
        <f t="shared" si="16"/>
        <v>49.561403508771932</v>
      </c>
      <c r="Q76" s="118"/>
      <c r="R76" s="118">
        <f t="shared" si="18"/>
        <v>281</v>
      </c>
      <c r="S76" s="118">
        <f t="shared" si="19"/>
        <v>42.705167173252278</v>
      </c>
      <c r="T76" s="118">
        <f t="shared" si="20"/>
        <v>149</v>
      </c>
      <c r="U76">
        <f t="shared" si="21"/>
        <v>22.644376899696049</v>
      </c>
      <c r="V76" s="118"/>
    </row>
    <row r="77" spans="2:22">
      <c r="B77" s="107">
        <v>73</v>
      </c>
      <c r="C77" s="107">
        <v>771006.3</v>
      </c>
      <c r="D77">
        <f t="shared" si="11"/>
        <v>77.10063000000001</v>
      </c>
      <c r="E77" s="113">
        <v>26</v>
      </c>
      <c r="F77" s="113">
        <v>124</v>
      </c>
      <c r="G77" s="162">
        <f t="shared" si="12"/>
        <v>150</v>
      </c>
      <c r="H77" s="115">
        <f t="shared" si="17"/>
        <v>34.722222222222221</v>
      </c>
      <c r="I77" s="162">
        <v>282</v>
      </c>
      <c r="J77" s="115">
        <f t="shared" si="13"/>
        <v>65.277777777777786</v>
      </c>
      <c r="K77" s="114">
        <v>72</v>
      </c>
      <c r="L77" s="114">
        <v>42</v>
      </c>
      <c r="M77" s="114">
        <f t="shared" si="14"/>
        <v>114</v>
      </c>
      <c r="N77" s="116">
        <f t="shared" si="15"/>
        <v>50.442477876106196</v>
      </c>
      <c r="O77" s="114">
        <v>112</v>
      </c>
      <c r="P77" s="116">
        <f t="shared" si="16"/>
        <v>49.557522123893804</v>
      </c>
      <c r="Q77" s="118"/>
      <c r="R77" s="118">
        <f t="shared" si="18"/>
        <v>282</v>
      </c>
      <c r="S77" s="118">
        <f t="shared" si="19"/>
        <v>42.857142857142854</v>
      </c>
      <c r="T77" s="118">
        <f t="shared" si="20"/>
        <v>150</v>
      </c>
      <c r="U77">
        <f t="shared" si="21"/>
        <v>22.796352583586625</v>
      </c>
      <c r="V77" s="118"/>
    </row>
    <row r="78" spans="2:22">
      <c r="B78" s="107">
        <v>74</v>
      </c>
      <c r="C78" s="107">
        <v>796348.6</v>
      </c>
      <c r="D78">
        <f t="shared" si="11"/>
        <v>79.634860000000003</v>
      </c>
      <c r="E78" s="113">
        <v>26</v>
      </c>
      <c r="F78" s="113">
        <v>125</v>
      </c>
      <c r="G78" s="162">
        <f t="shared" si="12"/>
        <v>151</v>
      </c>
      <c r="H78" s="115">
        <f t="shared" si="17"/>
        <v>34.872979214780599</v>
      </c>
      <c r="I78" s="162">
        <v>282</v>
      </c>
      <c r="J78" s="115">
        <f t="shared" si="13"/>
        <v>65.127020785219401</v>
      </c>
      <c r="K78" s="114">
        <v>71</v>
      </c>
      <c r="L78" s="114">
        <v>42</v>
      </c>
      <c r="M78" s="114">
        <f t="shared" si="14"/>
        <v>113</v>
      </c>
      <c r="N78" s="116">
        <f t="shared" si="15"/>
        <v>50.222222222222221</v>
      </c>
      <c r="O78" s="114">
        <v>112</v>
      </c>
      <c r="P78" s="116">
        <f t="shared" si="16"/>
        <v>49.777777777777779</v>
      </c>
      <c r="Q78" s="118"/>
      <c r="R78" s="118">
        <f t="shared" si="18"/>
        <v>282</v>
      </c>
      <c r="S78" s="118">
        <f t="shared" si="19"/>
        <v>42.857142857142854</v>
      </c>
      <c r="T78" s="118">
        <f t="shared" si="20"/>
        <v>151</v>
      </c>
      <c r="U78">
        <f t="shared" si="21"/>
        <v>22.948328267477201</v>
      </c>
      <c r="V78" s="118"/>
    </row>
    <row r="79" spans="2:22">
      <c r="B79" s="107">
        <v>75</v>
      </c>
      <c r="C79" s="107">
        <v>821692</v>
      </c>
      <c r="D79">
        <f t="shared" si="11"/>
        <v>82.169200000000004</v>
      </c>
      <c r="E79" s="113">
        <v>26</v>
      </c>
      <c r="F79" s="113">
        <v>125</v>
      </c>
      <c r="G79" s="162">
        <f t="shared" si="12"/>
        <v>151</v>
      </c>
      <c r="H79" s="115">
        <f t="shared" si="17"/>
        <v>34.712643678160923</v>
      </c>
      <c r="I79" s="162">
        <v>284</v>
      </c>
      <c r="J79" s="115">
        <f t="shared" si="13"/>
        <v>65.287356321839084</v>
      </c>
      <c r="K79" s="114">
        <v>71</v>
      </c>
      <c r="L79" s="114">
        <v>42</v>
      </c>
      <c r="M79" s="114">
        <f t="shared" si="14"/>
        <v>113</v>
      </c>
      <c r="N79" s="116">
        <f t="shared" si="15"/>
        <v>50.672645739910315</v>
      </c>
      <c r="O79" s="114">
        <v>110</v>
      </c>
      <c r="P79" s="116">
        <f t="shared" si="16"/>
        <v>49.327354260089685</v>
      </c>
      <c r="Q79" s="118"/>
      <c r="R79" s="118">
        <f t="shared" si="18"/>
        <v>284</v>
      </c>
      <c r="S79" s="118">
        <f t="shared" si="19"/>
        <v>43.161094224924014</v>
      </c>
      <c r="T79" s="118">
        <f t="shared" si="20"/>
        <v>151</v>
      </c>
      <c r="U79">
        <f t="shared" si="21"/>
        <v>22.948328267477201</v>
      </c>
      <c r="V79" s="118"/>
    </row>
    <row r="80" spans="2:22">
      <c r="B80" s="107">
        <v>76</v>
      </c>
      <c r="C80" s="107">
        <v>847036.8</v>
      </c>
      <c r="D80">
        <f t="shared" si="11"/>
        <v>84.703680000000006</v>
      </c>
      <c r="E80" s="113">
        <v>26</v>
      </c>
      <c r="F80" s="113">
        <v>126</v>
      </c>
      <c r="G80" s="162">
        <f t="shared" si="12"/>
        <v>152</v>
      </c>
      <c r="H80" s="115">
        <f t="shared" si="17"/>
        <v>34.782608695652172</v>
      </c>
      <c r="I80" s="162">
        <v>285</v>
      </c>
      <c r="J80" s="115">
        <f t="shared" si="13"/>
        <v>65.217391304347828</v>
      </c>
      <c r="K80" s="114">
        <v>70</v>
      </c>
      <c r="L80" s="114">
        <v>42</v>
      </c>
      <c r="M80" s="114">
        <f t="shared" si="14"/>
        <v>112</v>
      </c>
      <c r="N80" s="116">
        <f t="shared" si="15"/>
        <v>50.678733031674206</v>
      </c>
      <c r="O80" s="114">
        <v>109</v>
      </c>
      <c r="P80" s="116">
        <f t="shared" si="16"/>
        <v>49.321266968325794</v>
      </c>
      <c r="Q80" s="118"/>
      <c r="R80" s="118">
        <f t="shared" si="18"/>
        <v>285</v>
      </c>
      <c r="S80" s="118">
        <f t="shared" si="19"/>
        <v>43.31306990881459</v>
      </c>
      <c r="T80" s="118">
        <f t="shared" si="20"/>
        <v>152</v>
      </c>
      <c r="U80">
        <f t="shared" si="21"/>
        <v>23.100303951367781</v>
      </c>
      <c r="V80" s="118"/>
    </row>
    <row r="81" spans="2:22">
      <c r="B81" s="107">
        <v>77</v>
      </c>
      <c r="C81" s="107">
        <v>872383.3</v>
      </c>
      <c r="D81">
        <f t="shared" si="11"/>
        <v>87.238330000000005</v>
      </c>
      <c r="E81" s="113">
        <v>27</v>
      </c>
      <c r="F81" s="113">
        <v>128</v>
      </c>
      <c r="G81" s="162">
        <f t="shared" si="12"/>
        <v>155</v>
      </c>
      <c r="H81" s="115">
        <f t="shared" si="17"/>
        <v>35.147392290249435</v>
      </c>
      <c r="I81" s="162">
        <v>286</v>
      </c>
      <c r="J81" s="115">
        <f t="shared" si="13"/>
        <v>64.852607709750572</v>
      </c>
      <c r="K81" s="114">
        <v>68</v>
      </c>
      <c r="L81" s="114">
        <v>40</v>
      </c>
      <c r="M81" s="114">
        <f t="shared" si="14"/>
        <v>108</v>
      </c>
      <c r="N81" s="116">
        <f t="shared" si="15"/>
        <v>49.769585253456221</v>
      </c>
      <c r="O81" s="114">
        <v>109</v>
      </c>
      <c r="P81" s="116">
        <f t="shared" si="16"/>
        <v>50.230414746543786</v>
      </c>
      <c r="Q81" s="118"/>
      <c r="R81" s="118">
        <f t="shared" si="18"/>
        <v>286</v>
      </c>
      <c r="S81" s="118">
        <f t="shared" si="19"/>
        <v>43.465045592705167</v>
      </c>
      <c r="T81" s="118">
        <f t="shared" si="20"/>
        <v>155</v>
      </c>
      <c r="U81">
        <f t="shared" si="21"/>
        <v>23.556231003039514</v>
      </c>
      <c r="V81" s="118"/>
    </row>
    <row r="82" spans="2:22">
      <c r="B82" s="107">
        <v>78</v>
      </c>
      <c r="C82" s="107">
        <v>897730.1</v>
      </c>
      <c r="D82">
        <f t="shared" si="11"/>
        <v>89.773009999999999</v>
      </c>
      <c r="E82" s="113">
        <v>29</v>
      </c>
      <c r="F82" s="113">
        <v>128</v>
      </c>
      <c r="G82" s="162">
        <f t="shared" si="12"/>
        <v>157</v>
      </c>
      <c r="H82" s="115">
        <f t="shared" si="17"/>
        <v>35.201793721973097</v>
      </c>
      <c r="I82" s="162">
        <v>289</v>
      </c>
      <c r="J82" s="115">
        <f t="shared" si="13"/>
        <v>64.79820627802691</v>
      </c>
      <c r="K82" s="114">
        <v>65</v>
      </c>
      <c r="L82" s="114">
        <v>39</v>
      </c>
      <c r="M82" s="114">
        <f t="shared" si="14"/>
        <v>104</v>
      </c>
      <c r="N82" s="116">
        <f t="shared" si="15"/>
        <v>49.056603773584904</v>
      </c>
      <c r="O82" s="114">
        <v>108</v>
      </c>
      <c r="P82" s="116">
        <f t="shared" si="16"/>
        <v>50.943396226415096</v>
      </c>
      <c r="Q82" s="118"/>
      <c r="R82" s="118">
        <f t="shared" si="18"/>
        <v>289</v>
      </c>
      <c r="S82" s="118">
        <f t="shared" si="19"/>
        <v>43.920972644376896</v>
      </c>
      <c r="T82" s="118">
        <f t="shared" si="20"/>
        <v>157</v>
      </c>
      <c r="U82">
        <f t="shared" si="21"/>
        <v>23.860182370820667</v>
      </c>
      <c r="V82" s="118"/>
    </row>
    <row r="83" spans="2:22">
      <c r="B83" s="107">
        <v>79</v>
      </c>
      <c r="C83" s="107">
        <v>923077.5</v>
      </c>
      <c r="D83">
        <f t="shared" si="11"/>
        <v>92.307749999999999</v>
      </c>
      <c r="E83" s="113">
        <v>29</v>
      </c>
      <c r="F83" s="113">
        <v>128</v>
      </c>
      <c r="G83" s="162">
        <f t="shared" si="12"/>
        <v>157</v>
      </c>
      <c r="H83" s="115">
        <f t="shared" si="17"/>
        <v>35.201793721973097</v>
      </c>
      <c r="I83" s="162">
        <v>289</v>
      </c>
      <c r="J83" s="115">
        <f t="shared" si="13"/>
        <v>64.79820627802691</v>
      </c>
      <c r="K83" s="114">
        <v>65</v>
      </c>
      <c r="L83" s="114">
        <v>39</v>
      </c>
      <c r="M83" s="114">
        <f t="shared" si="14"/>
        <v>104</v>
      </c>
      <c r="N83" s="116">
        <f t="shared" si="15"/>
        <v>49.056603773584904</v>
      </c>
      <c r="O83" s="114">
        <v>108</v>
      </c>
      <c r="P83" s="116">
        <f t="shared" si="16"/>
        <v>50.943396226415096</v>
      </c>
      <c r="Q83" s="118"/>
      <c r="R83" s="118">
        <f t="shared" si="18"/>
        <v>289</v>
      </c>
      <c r="S83" s="118">
        <f t="shared" si="19"/>
        <v>43.920972644376896</v>
      </c>
      <c r="T83" s="118">
        <f t="shared" si="20"/>
        <v>157</v>
      </c>
      <c r="U83">
        <f t="shared" si="21"/>
        <v>23.860182370820667</v>
      </c>
      <c r="V83" s="118"/>
    </row>
    <row r="84" spans="2:22">
      <c r="B84" s="107">
        <v>80</v>
      </c>
      <c r="C84" s="107">
        <v>948424.3</v>
      </c>
      <c r="D84">
        <f t="shared" si="11"/>
        <v>94.842430000000007</v>
      </c>
      <c r="E84" s="113">
        <v>29</v>
      </c>
      <c r="F84" s="113">
        <v>128</v>
      </c>
      <c r="G84" s="162">
        <f t="shared" si="12"/>
        <v>157</v>
      </c>
      <c r="H84" s="115">
        <f t="shared" si="17"/>
        <v>35.044642857142854</v>
      </c>
      <c r="I84" s="162">
        <v>291</v>
      </c>
      <c r="J84" s="115">
        <f t="shared" si="13"/>
        <v>64.955357142857139</v>
      </c>
      <c r="K84" s="114">
        <v>65</v>
      </c>
      <c r="L84" s="114">
        <v>39</v>
      </c>
      <c r="M84" s="114">
        <f t="shared" si="14"/>
        <v>104</v>
      </c>
      <c r="N84" s="116">
        <f t="shared" si="15"/>
        <v>49.523809523809526</v>
      </c>
      <c r="O84" s="114">
        <v>106</v>
      </c>
      <c r="P84" s="116">
        <f t="shared" si="16"/>
        <v>50.476190476190474</v>
      </c>
      <c r="Q84" s="118"/>
      <c r="R84" s="118">
        <f t="shared" si="18"/>
        <v>291</v>
      </c>
      <c r="S84" s="118">
        <f t="shared" si="19"/>
        <v>44.224924012158056</v>
      </c>
      <c r="T84" s="118">
        <f t="shared" si="20"/>
        <v>157</v>
      </c>
      <c r="U84">
        <f t="shared" si="21"/>
        <v>23.860182370820667</v>
      </c>
      <c r="V84" s="118"/>
    </row>
    <row r="85" spans="2:22">
      <c r="B85" s="107">
        <v>81</v>
      </c>
      <c r="C85" s="107">
        <v>973771.25</v>
      </c>
      <c r="D85">
        <f t="shared" si="11"/>
        <v>97.377125000000007</v>
      </c>
      <c r="E85" s="113">
        <v>29</v>
      </c>
      <c r="F85" s="113">
        <v>129</v>
      </c>
      <c r="G85" s="162">
        <f t="shared" si="12"/>
        <v>158</v>
      </c>
      <c r="H85" s="115">
        <f t="shared" si="17"/>
        <v>35.189309576837417</v>
      </c>
      <c r="I85" s="162">
        <v>291</v>
      </c>
      <c r="J85" s="115">
        <f t="shared" si="13"/>
        <v>64.810690423162583</v>
      </c>
      <c r="K85" s="114">
        <v>64</v>
      </c>
      <c r="L85" s="114">
        <v>39</v>
      </c>
      <c r="M85" s="114">
        <f t="shared" si="14"/>
        <v>103</v>
      </c>
      <c r="N85" s="116">
        <f t="shared" si="15"/>
        <v>49.282296650717704</v>
      </c>
      <c r="O85" s="114">
        <v>106</v>
      </c>
      <c r="P85" s="116">
        <f t="shared" si="16"/>
        <v>50.717703349282296</v>
      </c>
      <c r="Q85" s="118"/>
      <c r="R85" s="118">
        <f t="shared" si="18"/>
        <v>291</v>
      </c>
      <c r="S85" s="118">
        <f t="shared" si="19"/>
        <v>44.224924012158056</v>
      </c>
      <c r="T85" s="118">
        <f t="shared" si="20"/>
        <v>158</v>
      </c>
      <c r="U85">
        <f t="shared" si="21"/>
        <v>24.012158054711247</v>
      </c>
      <c r="V85" s="118"/>
    </row>
    <row r="86" spans="2:22">
      <c r="B86" s="107">
        <v>82</v>
      </c>
      <c r="C86" s="107">
        <v>999125.1</v>
      </c>
      <c r="D86">
        <f t="shared" si="11"/>
        <v>99.912509999999997</v>
      </c>
      <c r="E86" s="113">
        <v>29</v>
      </c>
      <c r="F86" s="113">
        <v>130</v>
      </c>
      <c r="G86" s="162">
        <f t="shared" si="12"/>
        <v>159</v>
      </c>
      <c r="H86" s="115">
        <f t="shared" si="17"/>
        <v>35.022026431718061</v>
      </c>
      <c r="I86" s="162">
        <v>295</v>
      </c>
      <c r="J86" s="115">
        <f t="shared" si="13"/>
        <v>64.977973568281939</v>
      </c>
      <c r="K86" s="114">
        <v>63</v>
      </c>
      <c r="L86" s="114">
        <v>39</v>
      </c>
      <c r="M86" s="114">
        <f t="shared" si="14"/>
        <v>102</v>
      </c>
      <c r="N86" s="116">
        <f t="shared" si="15"/>
        <v>50</v>
      </c>
      <c r="O86" s="114">
        <v>102</v>
      </c>
      <c r="P86" s="116">
        <f t="shared" si="16"/>
        <v>50</v>
      </c>
      <c r="Q86" s="118"/>
      <c r="R86" s="118">
        <f t="shared" si="18"/>
        <v>295</v>
      </c>
      <c r="S86" s="118">
        <f t="shared" si="19"/>
        <v>44.832826747720368</v>
      </c>
      <c r="T86" s="118">
        <f t="shared" si="20"/>
        <v>159</v>
      </c>
      <c r="U86">
        <f t="shared" si="21"/>
        <v>24.164133738601823</v>
      </c>
      <c r="V86" s="118"/>
    </row>
    <row r="87" spans="2:22">
      <c r="B87" s="107">
        <v>83</v>
      </c>
      <c r="C87" s="107">
        <v>1024480.1</v>
      </c>
      <c r="D87">
        <f t="shared" si="11"/>
        <v>102.44801</v>
      </c>
      <c r="E87" s="113">
        <v>29</v>
      </c>
      <c r="F87" s="113">
        <v>132</v>
      </c>
      <c r="G87" s="162">
        <f t="shared" si="12"/>
        <v>161</v>
      </c>
      <c r="H87" s="115">
        <f t="shared" si="17"/>
        <v>35</v>
      </c>
      <c r="I87" s="162">
        <v>299</v>
      </c>
      <c r="J87" s="115">
        <f t="shared" si="13"/>
        <v>65</v>
      </c>
      <c r="K87" s="114">
        <v>61</v>
      </c>
      <c r="L87" s="114">
        <v>39</v>
      </c>
      <c r="M87" s="114">
        <f t="shared" si="14"/>
        <v>100</v>
      </c>
      <c r="N87" s="116">
        <f t="shared" si="15"/>
        <v>50.505050505050505</v>
      </c>
      <c r="O87" s="114">
        <v>98</v>
      </c>
      <c r="P87" s="116">
        <f t="shared" si="16"/>
        <v>49.494949494949495</v>
      </c>
      <c r="Q87" s="118"/>
      <c r="R87" s="118">
        <f t="shared" si="18"/>
        <v>299</v>
      </c>
      <c r="S87" s="118">
        <f t="shared" si="19"/>
        <v>45.440729483282674</v>
      </c>
      <c r="T87" s="118">
        <f t="shared" si="20"/>
        <v>161</v>
      </c>
      <c r="U87">
        <f t="shared" si="21"/>
        <v>24.468085106382979</v>
      </c>
      <c r="V87" s="118"/>
    </row>
    <row r="88" spans="2:22">
      <c r="B88" s="107">
        <v>84</v>
      </c>
      <c r="C88" s="107">
        <v>1049835.5</v>
      </c>
      <c r="D88">
        <f t="shared" si="11"/>
        <v>104.98354999999999</v>
      </c>
      <c r="E88" s="113">
        <v>29</v>
      </c>
      <c r="F88" s="113">
        <v>132</v>
      </c>
      <c r="G88" s="162">
        <f t="shared" si="12"/>
        <v>161</v>
      </c>
      <c r="H88" s="115">
        <f t="shared" si="17"/>
        <v>35</v>
      </c>
      <c r="I88" s="162">
        <v>299</v>
      </c>
      <c r="J88" s="115">
        <f t="shared" si="13"/>
        <v>65</v>
      </c>
      <c r="K88" s="114">
        <v>61</v>
      </c>
      <c r="L88" s="114">
        <v>39</v>
      </c>
      <c r="M88" s="114">
        <f t="shared" si="14"/>
        <v>100</v>
      </c>
      <c r="N88" s="116">
        <f t="shared" si="15"/>
        <v>50.505050505050505</v>
      </c>
      <c r="O88" s="114">
        <v>98</v>
      </c>
      <c r="P88" s="116">
        <f t="shared" si="16"/>
        <v>49.494949494949495</v>
      </c>
      <c r="Q88" s="118"/>
      <c r="R88" s="118">
        <f t="shared" si="18"/>
        <v>299</v>
      </c>
      <c r="S88" s="118">
        <f t="shared" si="19"/>
        <v>45.440729483282674</v>
      </c>
      <c r="T88" s="118">
        <f t="shared" si="20"/>
        <v>161</v>
      </c>
      <c r="U88">
        <f t="shared" si="21"/>
        <v>24.468085106382979</v>
      </c>
      <c r="V88" s="118"/>
    </row>
    <row r="89" spans="2:22">
      <c r="B89" s="107">
        <v>85</v>
      </c>
      <c r="C89" s="107">
        <v>1075190.6000000001</v>
      </c>
      <c r="D89">
        <f t="shared" si="11"/>
        <v>107.51906000000001</v>
      </c>
      <c r="E89" s="113">
        <v>29</v>
      </c>
      <c r="F89" s="113">
        <v>132</v>
      </c>
      <c r="G89" s="162">
        <f t="shared" si="12"/>
        <v>161</v>
      </c>
      <c r="H89" s="115">
        <f t="shared" si="17"/>
        <v>35</v>
      </c>
      <c r="I89" s="162">
        <v>299</v>
      </c>
      <c r="J89" s="115">
        <f t="shared" si="13"/>
        <v>65</v>
      </c>
      <c r="K89" s="114">
        <v>61</v>
      </c>
      <c r="L89" s="114">
        <v>39</v>
      </c>
      <c r="M89" s="114">
        <f t="shared" si="14"/>
        <v>100</v>
      </c>
      <c r="N89" s="116">
        <f t="shared" si="15"/>
        <v>50.505050505050505</v>
      </c>
      <c r="O89" s="114">
        <v>98</v>
      </c>
      <c r="P89" s="116">
        <f t="shared" si="16"/>
        <v>49.494949494949495</v>
      </c>
      <c r="Q89" s="118"/>
      <c r="R89" s="118">
        <f t="shared" si="18"/>
        <v>299</v>
      </c>
      <c r="S89" s="118">
        <f t="shared" si="19"/>
        <v>45.440729483282674</v>
      </c>
      <c r="T89" s="118">
        <f t="shared" si="20"/>
        <v>161</v>
      </c>
      <c r="U89">
        <f t="shared" si="21"/>
        <v>24.468085106382979</v>
      </c>
      <c r="V89" s="118"/>
    </row>
    <row r="90" spans="2:22">
      <c r="B90" s="107">
        <v>86</v>
      </c>
      <c r="C90" s="107">
        <v>1100546</v>
      </c>
      <c r="D90">
        <f t="shared" si="11"/>
        <v>110.05459999999999</v>
      </c>
      <c r="E90" s="113">
        <v>29</v>
      </c>
      <c r="F90" s="113">
        <v>132</v>
      </c>
      <c r="G90" s="162">
        <f t="shared" si="12"/>
        <v>161</v>
      </c>
      <c r="H90" s="115">
        <f t="shared" si="17"/>
        <v>34.475374732334046</v>
      </c>
      <c r="I90" s="162">
        <v>306</v>
      </c>
      <c r="J90" s="115">
        <f t="shared" si="13"/>
        <v>65.524625267665954</v>
      </c>
      <c r="K90" s="114">
        <v>59</v>
      </c>
      <c r="L90" s="114">
        <v>37</v>
      </c>
      <c r="M90" s="114">
        <f t="shared" si="14"/>
        <v>96</v>
      </c>
      <c r="N90" s="116">
        <f t="shared" si="15"/>
        <v>50.261780104712038</v>
      </c>
      <c r="O90" s="114">
        <v>95</v>
      </c>
      <c r="P90" s="116">
        <f t="shared" si="16"/>
        <v>49.738219895287962</v>
      </c>
      <c r="Q90" s="118"/>
      <c r="R90" s="118">
        <f t="shared" si="18"/>
        <v>306</v>
      </c>
      <c r="S90" s="118">
        <f t="shared" si="19"/>
        <v>46.504559270516715</v>
      </c>
      <c r="T90" s="118">
        <f t="shared" si="20"/>
        <v>161</v>
      </c>
      <c r="U90">
        <f t="shared" si="21"/>
        <v>24.468085106382979</v>
      </c>
      <c r="V90" s="118"/>
    </row>
    <row r="91" spans="2:22">
      <c r="B91" s="107">
        <v>87</v>
      </c>
      <c r="C91" s="107">
        <v>1125901.1000000001</v>
      </c>
      <c r="D91">
        <f t="shared" si="11"/>
        <v>112.59011000000001</v>
      </c>
      <c r="E91" s="113">
        <v>29</v>
      </c>
      <c r="F91" s="113">
        <v>132</v>
      </c>
      <c r="G91" s="162">
        <f t="shared" si="12"/>
        <v>161</v>
      </c>
      <c r="H91" s="115">
        <f t="shared" si="17"/>
        <v>34.475374732334046</v>
      </c>
      <c r="I91" s="162">
        <v>306</v>
      </c>
      <c r="J91" s="115">
        <f t="shared" si="13"/>
        <v>65.524625267665954</v>
      </c>
      <c r="K91" s="114">
        <v>59</v>
      </c>
      <c r="L91" s="114">
        <v>37</v>
      </c>
      <c r="M91" s="114">
        <f t="shared" si="14"/>
        <v>96</v>
      </c>
      <c r="N91" s="116">
        <f t="shared" si="15"/>
        <v>50.261780104712038</v>
      </c>
      <c r="O91" s="114">
        <v>95</v>
      </c>
      <c r="P91" s="116">
        <f t="shared" si="16"/>
        <v>49.738219895287962</v>
      </c>
      <c r="Q91" s="118"/>
      <c r="R91" s="118">
        <f t="shared" si="18"/>
        <v>306</v>
      </c>
      <c r="S91" s="118">
        <f t="shared" si="19"/>
        <v>46.504559270516715</v>
      </c>
      <c r="T91" s="118">
        <f t="shared" si="20"/>
        <v>161</v>
      </c>
      <c r="U91">
        <f t="shared" si="21"/>
        <v>24.468085106382979</v>
      </c>
      <c r="V91" s="118"/>
    </row>
    <row r="92" spans="2:22">
      <c r="B92" s="107">
        <v>88</v>
      </c>
      <c r="C92" s="107">
        <v>1151259.5</v>
      </c>
      <c r="D92">
        <f t="shared" si="11"/>
        <v>115.12595</v>
      </c>
      <c r="E92" s="113">
        <v>29</v>
      </c>
      <c r="F92" s="113">
        <v>133</v>
      </c>
      <c r="G92" s="162">
        <f t="shared" si="12"/>
        <v>162</v>
      </c>
      <c r="H92" s="115">
        <f t="shared" si="17"/>
        <v>34.615384615384613</v>
      </c>
      <c r="I92" s="162">
        <v>306</v>
      </c>
      <c r="J92" s="115">
        <f t="shared" si="13"/>
        <v>65.384615384615387</v>
      </c>
      <c r="K92" s="114">
        <v>58</v>
      </c>
      <c r="L92" s="114">
        <v>37</v>
      </c>
      <c r="M92" s="114">
        <f t="shared" si="14"/>
        <v>95</v>
      </c>
      <c r="N92" s="116">
        <f t="shared" si="15"/>
        <v>50</v>
      </c>
      <c r="O92" s="114">
        <v>95</v>
      </c>
      <c r="P92" s="116">
        <f t="shared" si="16"/>
        <v>50</v>
      </c>
      <c r="Q92" s="118"/>
      <c r="R92" s="118">
        <f t="shared" si="18"/>
        <v>306</v>
      </c>
      <c r="S92" s="118">
        <f t="shared" si="19"/>
        <v>46.504559270516715</v>
      </c>
      <c r="T92" s="118">
        <f t="shared" si="20"/>
        <v>162</v>
      </c>
      <c r="U92">
        <f t="shared" si="21"/>
        <v>24.620060790273556</v>
      </c>
      <c r="V92" s="118"/>
    </row>
    <row r="93" spans="2:22">
      <c r="B93" s="107">
        <v>89</v>
      </c>
      <c r="C93" s="107">
        <v>1176625.2</v>
      </c>
      <c r="D93">
        <f t="shared" si="11"/>
        <v>117.66252</v>
      </c>
      <c r="E93" s="113">
        <v>29</v>
      </c>
      <c r="F93" s="113">
        <v>133</v>
      </c>
      <c r="G93" s="162">
        <f t="shared" si="12"/>
        <v>162</v>
      </c>
      <c r="H93" s="115">
        <f t="shared" si="17"/>
        <v>34.615384615384613</v>
      </c>
      <c r="I93" s="162">
        <v>306</v>
      </c>
      <c r="J93" s="115">
        <f t="shared" si="13"/>
        <v>65.384615384615387</v>
      </c>
      <c r="K93" s="114">
        <v>58</v>
      </c>
      <c r="L93" s="114">
        <v>37</v>
      </c>
      <c r="M93" s="114">
        <f t="shared" si="14"/>
        <v>95</v>
      </c>
      <c r="N93" s="116">
        <f t="shared" si="15"/>
        <v>50</v>
      </c>
      <c r="O93" s="114">
        <v>95</v>
      </c>
      <c r="P93" s="116">
        <f t="shared" si="16"/>
        <v>50</v>
      </c>
      <c r="Q93" s="118"/>
      <c r="R93" s="118">
        <f t="shared" si="18"/>
        <v>306</v>
      </c>
      <c r="S93" s="118">
        <f t="shared" si="19"/>
        <v>46.504559270516715</v>
      </c>
      <c r="T93" s="118">
        <f t="shared" si="20"/>
        <v>162</v>
      </c>
      <c r="U93">
        <f t="shared" si="21"/>
        <v>24.620060790273556</v>
      </c>
      <c r="V93" s="118"/>
    </row>
    <row r="94" spans="2:22">
      <c r="B94" s="107">
        <v>90</v>
      </c>
      <c r="C94" s="107">
        <v>1201990.2</v>
      </c>
      <c r="D94">
        <f t="shared" si="11"/>
        <v>120.19901999999999</v>
      </c>
      <c r="E94" s="113">
        <v>29</v>
      </c>
      <c r="F94" s="113">
        <v>133</v>
      </c>
      <c r="G94" s="162">
        <f t="shared" si="12"/>
        <v>162</v>
      </c>
      <c r="H94" s="115">
        <f t="shared" si="17"/>
        <v>34.615384615384613</v>
      </c>
      <c r="I94" s="162">
        <v>306</v>
      </c>
      <c r="J94" s="115">
        <f t="shared" si="13"/>
        <v>65.384615384615387</v>
      </c>
      <c r="K94" s="114">
        <v>58</v>
      </c>
      <c r="L94" s="114">
        <v>37</v>
      </c>
      <c r="M94" s="114">
        <f t="shared" si="14"/>
        <v>95</v>
      </c>
      <c r="N94" s="116">
        <f t="shared" si="15"/>
        <v>50</v>
      </c>
      <c r="O94" s="114">
        <v>95</v>
      </c>
      <c r="P94" s="116">
        <f t="shared" si="16"/>
        <v>50</v>
      </c>
      <c r="Q94" s="118"/>
      <c r="R94" s="118">
        <f t="shared" si="18"/>
        <v>306</v>
      </c>
      <c r="S94" s="118">
        <f t="shared" si="19"/>
        <v>46.504559270516715</v>
      </c>
      <c r="T94" s="118">
        <f t="shared" si="20"/>
        <v>162</v>
      </c>
      <c r="U94">
        <f t="shared" si="21"/>
        <v>24.620060790273556</v>
      </c>
      <c r="V94" s="118"/>
    </row>
    <row r="95" spans="2:22">
      <c r="B95" s="107">
        <v>91</v>
      </c>
      <c r="C95" s="107">
        <v>1227355.6000000001</v>
      </c>
      <c r="D95">
        <f t="shared" si="11"/>
        <v>122.73556000000001</v>
      </c>
      <c r="E95" s="113">
        <v>29</v>
      </c>
      <c r="F95" s="113">
        <v>133</v>
      </c>
      <c r="G95" s="162">
        <f t="shared" si="12"/>
        <v>162</v>
      </c>
      <c r="H95" s="115">
        <f t="shared" si="17"/>
        <v>34.541577825159912</v>
      </c>
      <c r="I95" s="162">
        <v>307</v>
      </c>
      <c r="J95" s="115">
        <f t="shared" si="13"/>
        <v>65.458422174840081</v>
      </c>
      <c r="K95" s="114">
        <v>58</v>
      </c>
      <c r="L95" s="114">
        <v>37</v>
      </c>
      <c r="M95" s="114">
        <f t="shared" si="14"/>
        <v>95</v>
      </c>
      <c r="N95" s="116">
        <f t="shared" si="15"/>
        <v>50.264550264550266</v>
      </c>
      <c r="O95" s="114">
        <v>94</v>
      </c>
      <c r="P95" s="116">
        <f t="shared" si="16"/>
        <v>49.735449735449734</v>
      </c>
      <c r="Q95" s="118"/>
      <c r="R95" s="118">
        <f t="shared" si="18"/>
        <v>307</v>
      </c>
      <c r="S95" s="118">
        <f t="shared" si="19"/>
        <v>46.656534954407299</v>
      </c>
      <c r="T95" s="118">
        <f t="shared" si="20"/>
        <v>162</v>
      </c>
      <c r="U95">
        <f t="shared" si="21"/>
        <v>24.620060790273556</v>
      </c>
      <c r="V95" s="118"/>
    </row>
    <row r="96" spans="2:22">
      <c r="B96" s="107">
        <v>92</v>
      </c>
      <c r="C96" s="107">
        <v>1252720.6000000001</v>
      </c>
      <c r="D96">
        <f t="shared" si="11"/>
        <v>125.27206000000001</v>
      </c>
      <c r="E96" s="113">
        <v>29</v>
      </c>
      <c r="F96" s="113">
        <v>133</v>
      </c>
      <c r="G96" s="162">
        <f t="shared" si="12"/>
        <v>162</v>
      </c>
      <c r="H96" s="115">
        <f t="shared" si="17"/>
        <v>34.541577825159912</v>
      </c>
      <c r="I96" s="162">
        <v>307</v>
      </c>
      <c r="J96" s="115">
        <f t="shared" si="13"/>
        <v>65.458422174840081</v>
      </c>
      <c r="K96" s="114">
        <v>58</v>
      </c>
      <c r="L96" s="114">
        <v>37</v>
      </c>
      <c r="M96" s="114">
        <f t="shared" si="14"/>
        <v>95</v>
      </c>
      <c r="N96" s="116">
        <f t="shared" si="15"/>
        <v>50.264550264550266</v>
      </c>
      <c r="O96" s="114">
        <v>94</v>
      </c>
      <c r="P96" s="116">
        <f t="shared" si="16"/>
        <v>49.735449735449734</v>
      </c>
      <c r="Q96" s="118"/>
      <c r="R96" s="118">
        <f t="shared" si="18"/>
        <v>307</v>
      </c>
      <c r="S96" s="118">
        <f t="shared" si="19"/>
        <v>46.656534954407299</v>
      </c>
      <c r="T96" s="118">
        <f t="shared" si="20"/>
        <v>162</v>
      </c>
      <c r="U96">
        <f t="shared" si="21"/>
        <v>24.620060790273556</v>
      </c>
      <c r="V96" s="118"/>
    </row>
    <row r="97" spans="2:22">
      <c r="B97" s="107">
        <v>93</v>
      </c>
      <c r="C97" s="107">
        <v>1278085.2</v>
      </c>
      <c r="D97">
        <f t="shared" si="11"/>
        <v>127.80852</v>
      </c>
      <c r="E97" s="113">
        <v>29</v>
      </c>
      <c r="F97" s="113">
        <v>133</v>
      </c>
      <c r="G97" s="162">
        <f t="shared" si="12"/>
        <v>162</v>
      </c>
      <c r="H97" s="115">
        <f t="shared" si="17"/>
        <v>34.541577825159912</v>
      </c>
      <c r="I97" s="162">
        <v>307</v>
      </c>
      <c r="J97" s="115">
        <f t="shared" si="13"/>
        <v>65.458422174840081</v>
      </c>
      <c r="K97" s="114">
        <v>58</v>
      </c>
      <c r="L97" s="114">
        <v>37</v>
      </c>
      <c r="M97" s="114">
        <f t="shared" si="14"/>
        <v>95</v>
      </c>
      <c r="N97" s="116">
        <f t="shared" si="15"/>
        <v>50.264550264550266</v>
      </c>
      <c r="O97" s="114">
        <v>94</v>
      </c>
      <c r="P97" s="116">
        <f t="shared" si="16"/>
        <v>49.735449735449734</v>
      </c>
      <c r="Q97" s="118"/>
      <c r="R97" s="118">
        <f t="shared" si="18"/>
        <v>307</v>
      </c>
      <c r="S97" s="118">
        <f t="shared" si="19"/>
        <v>46.656534954407299</v>
      </c>
      <c r="T97" s="118">
        <f t="shared" si="20"/>
        <v>162</v>
      </c>
      <c r="U97">
        <f t="shared" si="21"/>
        <v>24.620060790273556</v>
      </c>
      <c r="V97" s="118"/>
    </row>
    <row r="98" spans="2:22">
      <c r="B98" s="107">
        <v>94</v>
      </c>
      <c r="C98" s="107">
        <v>1303451.2</v>
      </c>
      <c r="D98">
        <f t="shared" si="11"/>
        <v>130.34512000000001</v>
      </c>
      <c r="E98" s="113">
        <v>29</v>
      </c>
      <c r="F98" s="113">
        <v>133</v>
      </c>
      <c r="G98" s="162">
        <f t="shared" si="12"/>
        <v>162</v>
      </c>
      <c r="H98" s="115">
        <f t="shared" si="17"/>
        <v>34.541577825159912</v>
      </c>
      <c r="I98" s="162">
        <v>307</v>
      </c>
      <c r="J98" s="115">
        <f t="shared" si="13"/>
        <v>65.458422174840081</v>
      </c>
      <c r="K98" s="114">
        <v>58</v>
      </c>
      <c r="L98" s="114">
        <v>37</v>
      </c>
      <c r="M98" s="114">
        <f t="shared" si="14"/>
        <v>95</v>
      </c>
      <c r="N98" s="116">
        <f t="shared" si="15"/>
        <v>50.264550264550266</v>
      </c>
      <c r="O98" s="114">
        <v>94</v>
      </c>
      <c r="P98" s="116">
        <f t="shared" si="16"/>
        <v>49.735449735449734</v>
      </c>
      <c r="Q98" s="118"/>
      <c r="R98" s="118">
        <f t="shared" si="18"/>
        <v>307</v>
      </c>
      <c r="S98" s="118">
        <f t="shared" si="19"/>
        <v>46.656534954407299</v>
      </c>
      <c r="T98" s="118">
        <f t="shared" si="20"/>
        <v>162</v>
      </c>
      <c r="U98">
        <f t="shared" si="21"/>
        <v>24.620060790273556</v>
      </c>
      <c r="V98" s="118"/>
    </row>
    <row r="99" spans="2:22">
      <c r="B99" s="107">
        <v>95</v>
      </c>
      <c r="C99" s="107">
        <v>1328815.8999999999</v>
      </c>
      <c r="D99">
        <f t="shared" si="11"/>
        <v>132.88158999999999</v>
      </c>
      <c r="E99" s="113">
        <v>30</v>
      </c>
      <c r="F99" s="113">
        <v>133</v>
      </c>
      <c r="G99" s="162">
        <f t="shared" si="12"/>
        <v>163</v>
      </c>
      <c r="H99" s="115">
        <f t="shared" si="17"/>
        <v>34.680851063829785</v>
      </c>
      <c r="I99" s="162">
        <v>307</v>
      </c>
      <c r="J99" s="115">
        <f t="shared" si="13"/>
        <v>65.319148936170208</v>
      </c>
      <c r="K99" s="114">
        <v>58</v>
      </c>
      <c r="L99" s="114">
        <v>36</v>
      </c>
      <c r="M99" s="114">
        <f t="shared" si="14"/>
        <v>94</v>
      </c>
      <c r="N99" s="116">
        <f t="shared" si="15"/>
        <v>50</v>
      </c>
      <c r="O99" s="114">
        <v>94</v>
      </c>
      <c r="P99" s="116">
        <f t="shared" si="16"/>
        <v>50</v>
      </c>
      <c r="Q99" s="118"/>
      <c r="R99" s="118">
        <f t="shared" si="18"/>
        <v>307</v>
      </c>
      <c r="S99" s="118">
        <f t="shared" si="19"/>
        <v>46.656534954407299</v>
      </c>
      <c r="T99" s="118">
        <f t="shared" si="20"/>
        <v>163</v>
      </c>
      <c r="U99">
        <f t="shared" si="21"/>
        <v>24.772036474164132</v>
      </c>
      <c r="V99" s="118"/>
    </row>
    <row r="100" spans="2:22">
      <c r="B100" s="107">
        <v>96</v>
      </c>
      <c r="C100" s="107">
        <v>1354181.5</v>
      </c>
      <c r="D100">
        <f t="shared" si="11"/>
        <v>135.41815</v>
      </c>
      <c r="E100" s="113">
        <v>30</v>
      </c>
      <c r="F100" s="113">
        <v>133</v>
      </c>
      <c r="G100" s="162">
        <f t="shared" si="12"/>
        <v>163</v>
      </c>
      <c r="H100" s="115">
        <f t="shared" si="17"/>
        <v>34.680851063829785</v>
      </c>
      <c r="I100" s="162">
        <v>307</v>
      </c>
      <c r="J100" s="115">
        <f t="shared" si="13"/>
        <v>65.319148936170208</v>
      </c>
      <c r="K100" s="114">
        <v>58</v>
      </c>
      <c r="L100" s="114">
        <v>36</v>
      </c>
      <c r="M100" s="114">
        <f t="shared" si="14"/>
        <v>94</v>
      </c>
      <c r="N100" s="116">
        <f t="shared" si="15"/>
        <v>50</v>
      </c>
      <c r="O100" s="114">
        <v>94</v>
      </c>
      <c r="P100" s="116">
        <f t="shared" si="16"/>
        <v>50</v>
      </c>
      <c r="Q100" s="118"/>
      <c r="R100" s="118">
        <f t="shared" si="18"/>
        <v>307</v>
      </c>
      <c r="S100" s="118">
        <f t="shared" si="19"/>
        <v>46.656534954407299</v>
      </c>
      <c r="T100" s="118">
        <f t="shared" si="20"/>
        <v>163</v>
      </c>
      <c r="U100">
        <f t="shared" si="21"/>
        <v>24.772036474164132</v>
      </c>
      <c r="V100" s="118"/>
    </row>
    <row r="101" spans="2:22">
      <c r="B101" s="107">
        <v>97</v>
      </c>
      <c r="C101" s="107">
        <v>1379547.1</v>
      </c>
      <c r="D101">
        <f t="shared" si="11"/>
        <v>137.95471000000001</v>
      </c>
      <c r="E101" s="113">
        <v>30</v>
      </c>
      <c r="F101" s="113">
        <v>134</v>
      </c>
      <c r="G101" s="162">
        <f t="shared" si="12"/>
        <v>164</v>
      </c>
      <c r="H101" s="115">
        <f t="shared" si="17"/>
        <v>34.745762711864408</v>
      </c>
      <c r="I101" s="162">
        <v>308</v>
      </c>
      <c r="J101" s="115">
        <f t="shared" si="13"/>
        <v>65.254237288135599</v>
      </c>
      <c r="K101" s="114">
        <v>57</v>
      </c>
      <c r="L101" s="114">
        <v>36</v>
      </c>
      <c r="M101" s="114">
        <f t="shared" si="14"/>
        <v>93</v>
      </c>
      <c r="N101" s="116">
        <f t="shared" si="15"/>
        <v>50</v>
      </c>
      <c r="O101" s="114">
        <v>93</v>
      </c>
      <c r="P101" s="116">
        <f t="shared" si="16"/>
        <v>50</v>
      </c>
      <c r="Q101" s="118"/>
      <c r="R101" s="118">
        <f t="shared" si="18"/>
        <v>308</v>
      </c>
      <c r="S101" s="118">
        <f t="shared" si="19"/>
        <v>46.808510638297875</v>
      </c>
      <c r="T101" s="118">
        <f t="shared" si="20"/>
        <v>164</v>
      </c>
      <c r="U101">
        <f t="shared" si="21"/>
        <v>24.924012158054712</v>
      </c>
      <c r="V101" s="118"/>
    </row>
    <row r="102" spans="2:22">
      <c r="B102" s="107">
        <v>98</v>
      </c>
      <c r="C102" s="107">
        <v>1404916.2</v>
      </c>
      <c r="D102">
        <f t="shared" si="11"/>
        <v>140.49161999999998</v>
      </c>
      <c r="E102" s="113">
        <v>30</v>
      </c>
      <c r="F102" s="113">
        <v>134</v>
      </c>
      <c r="G102" s="162">
        <f t="shared" si="12"/>
        <v>164</v>
      </c>
      <c r="H102" s="115">
        <f t="shared" si="17"/>
        <v>34.745762711864408</v>
      </c>
      <c r="I102" s="162">
        <v>308</v>
      </c>
      <c r="J102" s="115">
        <f t="shared" si="13"/>
        <v>65.254237288135599</v>
      </c>
      <c r="K102" s="114">
        <v>57</v>
      </c>
      <c r="L102" s="114">
        <v>36</v>
      </c>
      <c r="M102" s="114">
        <f t="shared" si="14"/>
        <v>93</v>
      </c>
      <c r="N102" s="116">
        <f t="shared" si="15"/>
        <v>50</v>
      </c>
      <c r="O102" s="114">
        <v>93</v>
      </c>
      <c r="P102" s="116">
        <f t="shared" si="16"/>
        <v>50</v>
      </c>
      <c r="Q102" s="118"/>
      <c r="R102" s="118">
        <f t="shared" si="18"/>
        <v>308</v>
      </c>
      <c r="S102" s="118">
        <f t="shared" si="19"/>
        <v>46.808510638297875</v>
      </c>
      <c r="T102" s="118">
        <f t="shared" si="20"/>
        <v>164</v>
      </c>
      <c r="U102">
        <f t="shared" si="21"/>
        <v>24.924012158054712</v>
      </c>
      <c r="V102" s="118"/>
    </row>
    <row r="103" spans="2:22">
      <c r="B103" s="107">
        <v>99</v>
      </c>
      <c r="C103" s="107">
        <v>1430285</v>
      </c>
      <c r="D103">
        <f t="shared" si="11"/>
        <v>143.02850000000001</v>
      </c>
      <c r="E103" s="113">
        <v>30</v>
      </c>
      <c r="F103" s="113">
        <v>134</v>
      </c>
      <c r="G103" s="162">
        <f t="shared" si="12"/>
        <v>164</v>
      </c>
      <c r="H103" s="115">
        <f t="shared" si="17"/>
        <v>34.599156118143462</v>
      </c>
      <c r="I103" s="162">
        <v>310</v>
      </c>
      <c r="J103" s="115">
        <f t="shared" si="13"/>
        <v>65.400843881856545</v>
      </c>
      <c r="K103" s="114">
        <v>57</v>
      </c>
      <c r="L103" s="114">
        <v>36</v>
      </c>
      <c r="M103" s="114">
        <f t="shared" si="14"/>
        <v>93</v>
      </c>
      <c r="N103" s="116">
        <f t="shared" si="15"/>
        <v>50.54347826086957</v>
      </c>
      <c r="O103" s="114">
        <v>91</v>
      </c>
      <c r="P103" s="116">
        <f t="shared" si="16"/>
        <v>49.45652173913043</v>
      </c>
      <c r="Q103" s="118"/>
      <c r="R103" s="118">
        <f t="shared" si="18"/>
        <v>310</v>
      </c>
      <c r="S103" s="118">
        <f t="shared" si="19"/>
        <v>47.112462006079028</v>
      </c>
      <c r="T103" s="118">
        <f t="shared" si="20"/>
        <v>164</v>
      </c>
      <c r="U103">
        <f t="shared" si="21"/>
        <v>24.924012158054712</v>
      </c>
      <c r="V103" s="118"/>
    </row>
    <row r="104" spans="2:22">
      <c r="B104" s="107">
        <v>100</v>
      </c>
      <c r="C104" s="107">
        <v>1552112.8</v>
      </c>
      <c r="D104">
        <f t="shared" si="11"/>
        <v>155.21128000000002</v>
      </c>
      <c r="E104" s="113">
        <v>31</v>
      </c>
      <c r="F104" s="113">
        <v>134</v>
      </c>
      <c r="G104" s="162">
        <f t="shared" si="12"/>
        <v>165</v>
      </c>
      <c r="H104" s="115">
        <f t="shared" si="17"/>
        <v>34.736842105263158</v>
      </c>
      <c r="I104" s="162">
        <v>310</v>
      </c>
      <c r="J104" s="115">
        <f t="shared" si="13"/>
        <v>65.26315789473685</v>
      </c>
      <c r="K104" s="114">
        <v>56</v>
      </c>
      <c r="L104" s="114">
        <v>35</v>
      </c>
      <c r="M104" s="114">
        <f t="shared" si="14"/>
        <v>91</v>
      </c>
      <c r="N104" s="116">
        <f t="shared" si="15"/>
        <v>49.72677595628415</v>
      </c>
      <c r="O104" s="114">
        <v>92</v>
      </c>
      <c r="P104" s="116">
        <f t="shared" si="16"/>
        <v>50.27322404371585</v>
      </c>
      <c r="Q104" s="118"/>
      <c r="R104" s="118">
        <f t="shared" si="18"/>
        <v>310</v>
      </c>
      <c r="S104" s="118">
        <f t="shared" si="19"/>
        <v>47.112462006079028</v>
      </c>
      <c r="T104" s="118">
        <f t="shared" si="20"/>
        <v>165</v>
      </c>
      <c r="U104">
        <f t="shared" si="21"/>
        <v>25.075987841945292</v>
      </c>
      <c r="V104" s="118"/>
    </row>
    <row r="105" spans="2:22">
      <c r="B105" s="107">
        <v>101</v>
      </c>
      <c r="C105" s="107">
        <v>1578779.9</v>
      </c>
      <c r="D105">
        <f t="shared" si="11"/>
        <v>157.87798999999998</v>
      </c>
      <c r="E105" s="113">
        <v>31</v>
      </c>
      <c r="F105" s="113">
        <v>135</v>
      </c>
      <c r="G105" s="162">
        <f t="shared" si="12"/>
        <v>166</v>
      </c>
      <c r="H105" s="115">
        <f t="shared" si="17"/>
        <v>34.80083857442348</v>
      </c>
      <c r="I105" s="162">
        <v>311</v>
      </c>
      <c r="J105" s="115">
        <f t="shared" si="13"/>
        <v>65.19916142557652</v>
      </c>
      <c r="K105" s="114">
        <v>55</v>
      </c>
      <c r="L105" s="114">
        <v>35</v>
      </c>
      <c r="M105" s="114">
        <f t="shared" si="14"/>
        <v>90</v>
      </c>
      <c r="N105" s="116">
        <f t="shared" si="15"/>
        <v>49.723756906077348</v>
      </c>
      <c r="O105" s="114">
        <v>91</v>
      </c>
      <c r="P105" s="116">
        <f t="shared" si="16"/>
        <v>50.276243093922659</v>
      </c>
      <c r="Q105" s="118"/>
      <c r="R105" s="118">
        <f t="shared" si="18"/>
        <v>311</v>
      </c>
      <c r="S105" s="118">
        <f t="shared" si="19"/>
        <v>47.264437689969604</v>
      </c>
      <c r="T105" s="118">
        <f t="shared" si="20"/>
        <v>166</v>
      </c>
      <c r="U105">
        <f t="shared" si="21"/>
        <v>25.227963525835868</v>
      </c>
      <c r="V105" s="118"/>
    </row>
    <row r="106" spans="2:22">
      <c r="B106" s="107">
        <v>102</v>
      </c>
      <c r="C106" s="107">
        <v>1605492.2</v>
      </c>
      <c r="D106">
        <f t="shared" si="11"/>
        <v>160.54921999999999</v>
      </c>
      <c r="E106" s="113">
        <v>31</v>
      </c>
      <c r="F106" s="113">
        <v>136</v>
      </c>
      <c r="G106" s="162">
        <f t="shared" si="12"/>
        <v>167</v>
      </c>
      <c r="H106" s="115">
        <f t="shared" si="17"/>
        <v>34.864300626304804</v>
      </c>
      <c r="I106" s="162">
        <v>312</v>
      </c>
      <c r="J106" s="115">
        <f t="shared" si="13"/>
        <v>65.135699373695203</v>
      </c>
      <c r="K106" s="114">
        <v>54</v>
      </c>
      <c r="L106" s="114">
        <v>35</v>
      </c>
      <c r="M106" s="114">
        <f t="shared" si="14"/>
        <v>89</v>
      </c>
      <c r="N106" s="116">
        <f t="shared" si="15"/>
        <v>49.720670391061446</v>
      </c>
      <c r="O106" s="114">
        <v>90</v>
      </c>
      <c r="P106" s="116">
        <f t="shared" si="16"/>
        <v>50.279329608938554</v>
      </c>
      <c r="Q106" s="118"/>
      <c r="R106" s="118">
        <f t="shared" si="18"/>
        <v>312</v>
      </c>
      <c r="S106" s="118">
        <f t="shared" si="19"/>
        <v>47.416413373860181</v>
      </c>
      <c r="T106" s="118">
        <f t="shared" si="20"/>
        <v>167</v>
      </c>
      <c r="U106">
        <f t="shared" si="21"/>
        <v>25.379939209726444</v>
      </c>
      <c r="V106" s="118"/>
    </row>
    <row r="107" spans="2:22">
      <c r="B107" s="107">
        <v>103</v>
      </c>
      <c r="C107" s="107">
        <v>1632776</v>
      </c>
      <c r="D107">
        <f t="shared" si="11"/>
        <v>163.27760000000001</v>
      </c>
      <c r="E107" s="113">
        <v>31</v>
      </c>
      <c r="F107" s="113">
        <v>137</v>
      </c>
      <c r="G107" s="162">
        <f t="shared" si="12"/>
        <v>168</v>
      </c>
      <c r="H107" s="115">
        <f t="shared" si="17"/>
        <v>34.927234927234927</v>
      </c>
      <c r="I107" s="162">
        <v>313</v>
      </c>
      <c r="J107" s="115">
        <f t="shared" si="13"/>
        <v>65.072765072765065</v>
      </c>
      <c r="K107" s="114">
        <v>53</v>
      </c>
      <c r="L107" s="114">
        <v>35</v>
      </c>
      <c r="M107" s="114">
        <f t="shared" si="14"/>
        <v>88</v>
      </c>
      <c r="N107" s="116">
        <f t="shared" si="15"/>
        <v>49.717514124293785</v>
      </c>
      <c r="O107" s="114">
        <v>89</v>
      </c>
      <c r="P107" s="116">
        <f t="shared" si="16"/>
        <v>50.282485875706215</v>
      </c>
      <c r="Q107" s="118"/>
      <c r="R107" s="118">
        <f t="shared" si="18"/>
        <v>313</v>
      </c>
      <c r="S107" s="118">
        <f t="shared" si="19"/>
        <v>47.568389057750757</v>
      </c>
      <c r="T107" s="118">
        <f t="shared" si="20"/>
        <v>168</v>
      </c>
      <c r="U107">
        <f t="shared" si="21"/>
        <v>25.531914893617021</v>
      </c>
      <c r="V107" s="118"/>
    </row>
    <row r="108" spans="2:22">
      <c r="B108" s="107">
        <v>104</v>
      </c>
      <c r="C108" s="107">
        <v>1661560.8</v>
      </c>
      <c r="D108">
        <f t="shared" si="11"/>
        <v>166.15608</v>
      </c>
      <c r="E108" s="113">
        <v>31</v>
      </c>
      <c r="F108" s="113">
        <v>137</v>
      </c>
      <c r="G108" s="162">
        <f t="shared" si="12"/>
        <v>168</v>
      </c>
      <c r="H108" s="115">
        <f t="shared" si="17"/>
        <v>34.854771784232362</v>
      </c>
      <c r="I108" s="162">
        <v>314</v>
      </c>
      <c r="J108" s="115">
        <f t="shared" si="13"/>
        <v>65.145228215767631</v>
      </c>
      <c r="K108" s="114">
        <v>53</v>
      </c>
      <c r="L108" s="114">
        <v>35</v>
      </c>
      <c r="M108" s="114">
        <f t="shared" si="14"/>
        <v>88</v>
      </c>
      <c r="N108" s="116">
        <f t="shared" si="15"/>
        <v>50</v>
      </c>
      <c r="O108" s="114">
        <v>88</v>
      </c>
      <c r="P108" s="116">
        <f t="shared" si="16"/>
        <v>50</v>
      </c>
      <c r="Q108" s="118"/>
      <c r="R108" s="118">
        <f t="shared" si="18"/>
        <v>314</v>
      </c>
      <c r="S108" s="118">
        <f t="shared" si="19"/>
        <v>47.720364741641333</v>
      </c>
      <c r="T108" s="118">
        <f t="shared" si="20"/>
        <v>168</v>
      </c>
      <c r="U108">
        <f t="shared" si="21"/>
        <v>25.531914893617021</v>
      </c>
      <c r="V108" s="118"/>
    </row>
    <row r="109" spans="2:22">
      <c r="B109" s="107">
        <v>105</v>
      </c>
      <c r="C109" s="107">
        <v>1690344.1</v>
      </c>
      <c r="D109">
        <f t="shared" si="11"/>
        <v>169.03441000000001</v>
      </c>
      <c r="E109" s="113">
        <v>32</v>
      </c>
      <c r="F109" s="113">
        <v>137</v>
      </c>
      <c r="G109" s="162">
        <f t="shared" si="12"/>
        <v>169</v>
      </c>
      <c r="H109" s="115">
        <f t="shared" si="17"/>
        <v>34.989648033126294</v>
      </c>
      <c r="I109" s="162">
        <v>314</v>
      </c>
      <c r="J109" s="115">
        <f t="shared" si="13"/>
        <v>65.010351966873699</v>
      </c>
      <c r="K109" s="114">
        <v>53</v>
      </c>
      <c r="L109" s="114">
        <v>34</v>
      </c>
      <c r="M109" s="114">
        <f t="shared" si="14"/>
        <v>87</v>
      </c>
      <c r="N109" s="116">
        <f t="shared" si="15"/>
        <v>49.714285714285715</v>
      </c>
      <c r="O109" s="114">
        <v>88</v>
      </c>
      <c r="P109" s="116">
        <f t="shared" si="16"/>
        <v>50.285714285714292</v>
      </c>
      <c r="Q109" s="118"/>
      <c r="R109" s="118">
        <f t="shared" si="18"/>
        <v>314</v>
      </c>
      <c r="S109" s="118">
        <f t="shared" si="19"/>
        <v>47.720364741641333</v>
      </c>
      <c r="T109" s="118">
        <f t="shared" si="20"/>
        <v>169</v>
      </c>
      <c r="U109">
        <f t="shared" si="21"/>
        <v>25.683890577507601</v>
      </c>
      <c r="V109" s="118"/>
    </row>
    <row r="110" spans="2:22">
      <c r="B110" s="107">
        <v>106</v>
      </c>
      <c r="C110" s="107">
        <v>1719127.2</v>
      </c>
      <c r="D110">
        <f t="shared" si="11"/>
        <v>171.91272000000001</v>
      </c>
      <c r="E110" s="113">
        <v>32</v>
      </c>
      <c r="F110" s="113">
        <v>137</v>
      </c>
      <c r="G110" s="162">
        <f t="shared" si="12"/>
        <v>169</v>
      </c>
      <c r="H110" s="115">
        <f t="shared" si="17"/>
        <v>34.989648033126294</v>
      </c>
      <c r="I110" s="162">
        <v>314</v>
      </c>
      <c r="J110" s="115">
        <f t="shared" si="13"/>
        <v>65.010351966873699</v>
      </c>
      <c r="K110" s="114">
        <v>53</v>
      </c>
      <c r="L110" s="114">
        <v>34</v>
      </c>
      <c r="M110" s="114">
        <f t="shared" si="14"/>
        <v>87</v>
      </c>
      <c r="N110" s="116">
        <f t="shared" si="15"/>
        <v>49.714285714285715</v>
      </c>
      <c r="O110" s="114">
        <v>88</v>
      </c>
      <c r="P110" s="116">
        <f t="shared" si="16"/>
        <v>50.285714285714292</v>
      </c>
      <c r="Q110" s="118"/>
      <c r="R110" s="118">
        <f t="shared" si="18"/>
        <v>314</v>
      </c>
      <c r="S110" s="118">
        <f t="shared" si="19"/>
        <v>47.720364741641333</v>
      </c>
      <c r="T110" s="118">
        <f t="shared" si="20"/>
        <v>169</v>
      </c>
      <c r="U110">
        <f t="shared" si="21"/>
        <v>25.683890577507601</v>
      </c>
      <c r="V110" s="118"/>
    </row>
    <row r="111" spans="2:22">
      <c r="B111" s="107">
        <v>107</v>
      </c>
      <c r="C111" s="107">
        <v>1747911.2</v>
      </c>
      <c r="D111">
        <f t="shared" si="11"/>
        <v>174.79112000000001</v>
      </c>
      <c r="E111" s="113">
        <v>33</v>
      </c>
      <c r="F111" s="113">
        <v>137</v>
      </c>
      <c r="G111" s="162">
        <f t="shared" si="12"/>
        <v>170</v>
      </c>
      <c r="H111" s="115">
        <f t="shared" si="17"/>
        <v>35.123966942148762</v>
      </c>
      <c r="I111" s="162">
        <v>314</v>
      </c>
      <c r="J111" s="115">
        <f t="shared" si="13"/>
        <v>64.876033057851231</v>
      </c>
      <c r="K111" s="114">
        <v>53</v>
      </c>
      <c r="L111" s="114">
        <v>33</v>
      </c>
      <c r="M111" s="114">
        <f t="shared" si="14"/>
        <v>86</v>
      </c>
      <c r="N111" s="116">
        <f t="shared" si="15"/>
        <v>49.425287356321839</v>
      </c>
      <c r="O111" s="114">
        <v>88</v>
      </c>
      <c r="P111" s="116">
        <f t="shared" si="16"/>
        <v>50.574712643678168</v>
      </c>
      <c r="Q111" s="118"/>
      <c r="R111" s="118">
        <f t="shared" si="18"/>
        <v>314</v>
      </c>
      <c r="S111" s="118">
        <f t="shared" si="19"/>
        <v>47.720364741641333</v>
      </c>
      <c r="T111" s="118">
        <f t="shared" si="20"/>
        <v>170</v>
      </c>
      <c r="U111">
        <f t="shared" si="21"/>
        <v>25.835866261398177</v>
      </c>
      <c r="V111" s="118"/>
    </row>
    <row r="112" spans="2:22">
      <c r="B112" s="107">
        <v>108</v>
      </c>
      <c r="C112" s="107">
        <v>1776694.8</v>
      </c>
      <c r="D112">
        <f t="shared" si="11"/>
        <v>177.66947999999999</v>
      </c>
      <c r="E112" s="113">
        <v>33</v>
      </c>
      <c r="F112" s="113">
        <v>137</v>
      </c>
      <c r="G112" s="162">
        <f t="shared" si="12"/>
        <v>170</v>
      </c>
      <c r="H112" s="115">
        <f t="shared" si="17"/>
        <v>35.123966942148762</v>
      </c>
      <c r="I112" s="162">
        <v>314</v>
      </c>
      <c r="J112" s="115">
        <f t="shared" si="13"/>
        <v>64.876033057851231</v>
      </c>
      <c r="K112" s="114">
        <v>53</v>
      </c>
      <c r="L112" s="114">
        <v>33</v>
      </c>
      <c r="M112" s="114">
        <f t="shared" si="14"/>
        <v>86</v>
      </c>
      <c r="N112" s="116">
        <f t="shared" si="15"/>
        <v>49.425287356321839</v>
      </c>
      <c r="O112" s="114">
        <v>88</v>
      </c>
      <c r="P112" s="116">
        <f t="shared" si="16"/>
        <v>50.574712643678168</v>
      </c>
      <c r="Q112" s="118"/>
      <c r="R112" s="118">
        <f t="shared" si="18"/>
        <v>314</v>
      </c>
      <c r="S112" s="118">
        <f t="shared" si="19"/>
        <v>47.720364741641333</v>
      </c>
      <c r="T112" s="118">
        <f t="shared" si="20"/>
        <v>170</v>
      </c>
      <c r="U112">
        <f t="shared" si="21"/>
        <v>25.835866261398177</v>
      </c>
      <c r="V112" s="118"/>
    </row>
    <row r="113" spans="2:22">
      <c r="B113" s="107">
        <v>109</v>
      </c>
      <c r="C113" s="107">
        <v>1805478.5</v>
      </c>
      <c r="D113">
        <f t="shared" si="11"/>
        <v>180.54785000000001</v>
      </c>
      <c r="E113" s="113">
        <v>33</v>
      </c>
      <c r="F113" s="113">
        <v>137</v>
      </c>
      <c r="G113" s="162">
        <f t="shared" si="12"/>
        <v>170</v>
      </c>
      <c r="H113" s="115">
        <f t="shared" si="17"/>
        <v>35.123966942148762</v>
      </c>
      <c r="I113" s="162">
        <v>314</v>
      </c>
      <c r="J113" s="115">
        <f t="shared" si="13"/>
        <v>64.876033057851231</v>
      </c>
      <c r="K113" s="114">
        <v>53</v>
      </c>
      <c r="L113" s="114">
        <v>33</v>
      </c>
      <c r="M113" s="114">
        <f t="shared" si="14"/>
        <v>86</v>
      </c>
      <c r="N113" s="116">
        <f t="shared" si="15"/>
        <v>49.425287356321839</v>
      </c>
      <c r="O113" s="114">
        <v>88</v>
      </c>
      <c r="P113" s="116">
        <f t="shared" si="16"/>
        <v>50.574712643678168</v>
      </c>
      <c r="Q113" s="118"/>
      <c r="R113" s="118">
        <f t="shared" si="18"/>
        <v>314</v>
      </c>
      <c r="S113" s="118">
        <f t="shared" si="19"/>
        <v>47.720364741641333</v>
      </c>
      <c r="T113" s="118">
        <f t="shared" si="20"/>
        <v>170</v>
      </c>
      <c r="U113">
        <f t="shared" si="21"/>
        <v>25.835866261398177</v>
      </c>
      <c r="V113" s="118"/>
    </row>
    <row r="114" spans="2:22">
      <c r="B114" s="107">
        <v>110</v>
      </c>
      <c r="C114" s="107">
        <v>1742660.2</v>
      </c>
      <c r="D114">
        <f t="shared" si="11"/>
        <v>174.26602</v>
      </c>
      <c r="E114" s="113">
        <v>33</v>
      </c>
      <c r="F114" s="113">
        <v>137</v>
      </c>
      <c r="G114" s="162">
        <f t="shared" si="12"/>
        <v>170</v>
      </c>
      <c r="H114" s="115">
        <f t="shared" si="17"/>
        <v>35.123966942148762</v>
      </c>
      <c r="I114" s="162">
        <v>314</v>
      </c>
      <c r="J114" s="115">
        <f t="shared" si="13"/>
        <v>64.876033057851231</v>
      </c>
      <c r="K114" s="114">
        <v>55</v>
      </c>
      <c r="L114" s="114">
        <v>32</v>
      </c>
      <c r="M114" s="114">
        <f t="shared" si="14"/>
        <v>87</v>
      </c>
      <c r="N114" s="116">
        <f t="shared" si="15"/>
        <v>50</v>
      </c>
      <c r="O114" s="114">
        <v>87</v>
      </c>
      <c r="P114" s="116">
        <f t="shared" si="16"/>
        <v>50</v>
      </c>
      <c r="Q114" s="118"/>
      <c r="R114" s="118">
        <f t="shared" si="18"/>
        <v>314</v>
      </c>
      <c r="S114" s="118">
        <f t="shared" si="19"/>
        <v>47.720364741641333</v>
      </c>
      <c r="T114" s="118">
        <f t="shared" si="20"/>
        <v>170</v>
      </c>
      <c r="U114">
        <f t="shared" si="21"/>
        <v>25.835866261398177</v>
      </c>
      <c r="V114" s="118"/>
    </row>
    <row r="115" spans="2:22">
      <c r="B115" s="107">
        <v>111</v>
      </c>
      <c r="C115" s="107">
        <v>1770357.8</v>
      </c>
      <c r="D115">
        <f t="shared" si="11"/>
        <v>177.03578000000002</v>
      </c>
      <c r="E115" s="113">
        <v>33</v>
      </c>
      <c r="F115" s="113">
        <v>137</v>
      </c>
      <c r="G115" s="162">
        <f t="shared" si="12"/>
        <v>170</v>
      </c>
      <c r="H115" s="115">
        <f t="shared" si="17"/>
        <v>35.123966942148762</v>
      </c>
      <c r="I115" s="162">
        <v>314</v>
      </c>
      <c r="J115" s="115">
        <f t="shared" si="13"/>
        <v>64.876033057851231</v>
      </c>
      <c r="K115" s="114">
        <v>55</v>
      </c>
      <c r="L115" s="114">
        <v>32</v>
      </c>
      <c r="M115" s="114">
        <f t="shared" si="14"/>
        <v>87</v>
      </c>
      <c r="N115" s="116">
        <f t="shared" si="15"/>
        <v>50</v>
      </c>
      <c r="O115" s="114">
        <v>87</v>
      </c>
      <c r="P115" s="116">
        <f t="shared" si="16"/>
        <v>50</v>
      </c>
      <c r="Q115" s="118"/>
      <c r="R115" s="118">
        <f t="shared" si="18"/>
        <v>314</v>
      </c>
      <c r="S115" s="118">
        <f t="shared" si="19"/>
        <v>47.720364741641333</v>
      </c>
      <c r="T115" s="118">
        <f t="shared" si="20"/>
        <v>170</v>
      </c>
      <c r="U115">
        <f t="shared" si="21"/>
        <v>25.835866261398177</v>
      </c>
      <c r="V115" s="118"/>
    </row>
    <row r="116" spans="2:22">
      <c r="B116" s="107">
        <v>112</v>
      </c>
      <c r="C116" s="107">
        <v>1798054.9</v>
      </c>
      <c r="D116">
        <f t="shared" si="11"/>
        <v>179.80548999999999</v>
      </c>
      <c r="E116" s="113">
        <v>33</v>
      </c>
      <c r="F116" s="113">
        <v>137</v>
      </c>
      <c r="G116" s="162">
        <f t="shared" si="12"/>
        <v>170</v>
      </c>
      <c r="H116" s="115">
        <f t="shared" si="17"/>
        <v>35.123966942148762</v>
      </c>
      <c r="I116" s="162">
        <v>314</v>
      </c>
      <c r="J116" s="115">
        <f t="shared" si="13"/>
        <v>64.876033057851231</v>
      </c>
      <c r="K116" s="114">
        <v>55</v>
      </c>
      <c r="L116" s="114">
        <v>32</v>
      </c>
      <c r="M116" s="114">
        <f t="shared" si="14"/>
        <v>87</v>
      </c>
      <c r="N116" s="116">
        <f t="shared" si="15"/>
        <v>50</v>
      </c>
      <c r="O116" s="114">
        <v>87</v>
      </c>
      <c r="P116" s="116">
        <f t="shared" si="16"/>
        <v>50</v>
      </c>
      <c r="Q116" s="118"/>
      <c r="R116" s="118">
        <f t="shared" si="18"/>
        <v>314</v>
      </c>
      <c r="S116" s="118">
        <f t="shared" si="19"/>
        <v>47.720364741641333</v>
      </c>
      <c r="T116" s="118">
        <f t="shared" si="20"/>
        <v>170</v>
      </c>
      <c r="U116">
        <f t="shared" si="21"/>
        <v>25.835866261398177</v>
      </c>
      <c r="V116" s="118"/>
    </row>
    <row r="117" spans="2:22">
      <c r="B117" s="107">
        <v>113</v>
      </c>
      <c r="C117" s="107">
        <v>1825856.6</v>
      </c>
      <c r="D117">
        <f t="shared" si="11"/>
        <v>182.58566000000002</v>
      </c>
      <c r="E117" s="113">
        <v>34</v>
      </c>
      <c r="F117" s="113">
        <v>139</v>
      </c>
      <c r="G117" s="162">
        <f t="shared" si="12"/>
        <v>173</v>
      </c>
      <c r="H117" s="115">
        <f t="shared" si="17"/>
        <v>35.162601626016261</v>
      </c>
      <c r="I117" s="162">
        <v>319</v>
      </c>
      <c r="J117" s="115">
        <f t="shared" si="13"/>
        <v>64.837398373983731</v>
      </c>
      <c r="K117" s="114">
        <v>53</v>
      </c>
      <c r="L117" s="114">
        <v>31</v>
      </c>
      <c r="M117" s="114">
        <f t="shared" si="14"/>
        <v>84</v>
      </c>
      <c r="N117" s="116">
        <f t="shared" si="15"/>
        <v>50.602409638554214</v>
      </c>
      <c r="O117" s="114">
        <v>82</v>
      </c>
      <c r="P117" s="116">
        <f t="shared" si="16"/>
        <v>49.397590361445779</v>
      </c>
      <c r="Q117" s="118"/>
      <c r="R117" s="118">
        <f t="shared" si="18"/>
        <v>319</v>
      </c>
      <c r="S117" s="118">
        <f t="shared" si="19"/>
        <v>48.480243161094229</v>
      </c>
      <c r="T117" s="118">
        <f t="shared" si="20"/>
        <v>173</v>
      </c>
      <c r="U117">
        <f t="shared" si="21"/>
        <v>26.29179331306991</v>
      </c>
      <c r="V117" s="118"/>
    </row>
    <row r="118" spans="2:22">
      <c r="B118" s="107">
        <v>114</v>
      </c>
      <c r="C118" s="107">
        <v>1853886.9</v>
      </c>
      <c r="D118">
        <f t="shared" si="11"/>
        <v>185.38869</v>
      </c>
      <c r="E118" s="113">
        <v>34</v>
      </c>
      <c r="F118" s="113">
        <v>139</v>
      </c>
      <c r="G118" s="162">
        <f t="shared" si="12"/>
        <v>173</v>
      </c>
      <c r="H118" s="115">
        <f t="shared" si="17"/>
        <v>35.162601626016261</v>
      </c>
      <c r="I118" s="162">
        <v>319</v>
      </c>
      <c r="J118" s="115">
        <f t="shared" si="13"/>
        <v>64.837398373983731</v>
      </c>
      <c r="K118" s="114">
        <v>53</v>
      </c>
      <c r="L118" s="114">
        <v>31</v>
      </c>
      <c r="M118" s="114">
        <f t="shared" si="14"/>
        <v>84</v>
      </c>
      <c r="N118" s="116">
        <f t="shared" si="15"/>
        <v>50.602409638554214</v>
      </c>
      <c r="O118" s="114">
        <v>82</v>
      </c>
      <c r="P118" s="116">
        <f t="shared" si="16"/>
        <v>49.397590361445779</v>
      </c>
      <c r="Q118" s="118"/>
      <c r="R118" s="118">
        <f t="shared" si="18"/>
        <v>319</v>
      </c>
      <c r="S118" s="118">
        <f t="shared" si="19"/>
        <v>48.480243161094229</v>
      </c>
      <c r="T118" s="118">
        <f t="shared" si="20"/>
        <v>173</v>
      </c>
      <c r="U118">
        <f t="shared" si="21"/>
        <v>26.29179331306991</v>
      </c>
      <c r="V118" s="118"/>
    </row>
    <row r="119" spans="2:22">
      <c r="B119" s="107">
        <v>115</v>
      </c>
      <c r="C119" s="107">
        <v>1881917.8</v>
      </c>
      <c r="D119">
        <f t="shared" si="11"/>
        <v>188.19177999999999</v>
      </c>
      <c r="E119" s="113">
        <v>34</v>
      </c>
      <c r="F119" s="113">
        <v>139</v>
      </c>
      <c r="G119" s="162">
        <f t="shared" si="12"/>
        <v>173</v>
      </c>
      <c r="H119" s="115">
        <f t="shared" si="17"/>
        <v>35.162601626016261</v>
      </c>
      <c r="I119" s="162">
        <v>319</v>
      </c>
      <c r="J119" s="115">
        <f t="shared" si="13"/>
        <v>64.837398373983731</v>
      </c>
      <c r="K119" s="114">
        <v>53</v>
      </c>
      <c r="L119" s="114">
        <v>31</v>
      </c>
      <c r="M119" s="114">
        <f t="shared" si="14"/>
        <v>84</v>
      </c>
      <c r="N119" s="116">
        <f t="shared" si="15"/>
        <v>50.602409638554214</v>
      </c>
      <c r="O119" s="114">
        <v>82</v>
      </c>
      <c r="P119" s="116">
        <f t="shared" si="16"/>
        <v>49.397590361445779</v>
      </c>
      <c r="Q119" s="118"/>
      <c r="R119" s="118">
        <f t="shared" si="18"/>
        <v>319</v>
      </c>
      <c r="S119" s="118">
        <f t="shared" si="19"/>
        <v>48.480243161094229</v>
      </c>
      <c r="T119" s="118">
        <f t="shared" si="20"/>
        <v>173</v>
      </c>
      <c r="U119">
        <f t="shared" si="21"/>
        <v>26.29179331306991</v>
      </c>
      <c r="V119" s="118"/>
    </row>
    <row r="120" spans="2:22">
      <c r="B120" s="107">
        <v>116</v>
      </c>
      <c r="C120" s="107">
        <v>1909948.1</v>
      </c>
      <c r="D120">
        <f t="shared" si="11"/>
        <v>190.99481</v>
      </c>
      <c r="E120" s="113">
        <v>34</v>
      </c>
      <c r="F120" s="113">
        <v>139</v>
      </c>
      <c r="G120" s="162">
        <f t="shared" si="12"/>
        <v>173</v>
      </c>
      <c r="H120" s="115">
        <f t="shared" si="17"/>
        <v>34.949494949494948</v>
      </c>
      <c r="I120" s="162">
        <v>322</v>
      </c>
      <c r="J120" s="115">
        <f t="shared" si="13"/>
        <v>65.050505050505052</v>
      </c>
      <c r="K120" s="114">
        <v>53</v>
      </c>
      <c r="L120" s="114">
        <v>31</v>
      </c>
      <c r="M120" s="114">
        <f t="shared" si="14"/>
        <v>84</v>
      </c>
      <c r="N120" s="116">
        <f t="shared" si="15"/>
        <v>51.533742331288344</v>
      </c>
      <c r="O120" s="114">
        <v>79</v>
      </c>
      <c r="P120" s="116">
        <f t="shared" si="16"/>
        <v>48.466257668711656</v>
      </c>
      <c r="Q120" s="118"/>
      <c r="R120" s="118">
        <f t="shared" si="18"/>
        <v>322</v>
      </c>
      <c r="S120" s="118">
        <f t="shared" si="19"/>
        <v>48.936170212765958</v>
      </c>
      <c r="T120" s="118">
        <f t="shared" si="20"/>
        <v>173</v>
      </c>
      <c r="U120">
        <f t="shared" si="21"/>
        <v>26.29179331306991</v>
      </c>
      <c r="V120" s="118"/>
    </row>
    <row r="121" spans="2:22">
      <c r="B121" s="107">
        <v>117</v>
      </c>
      <c r="C121" s="107">
        <v>1937978.5</v>
      </c>
      <c r="D121">
        <f t="shared" si="11"/>
        <v>193.79785000000001</v>
      </c>
      <c r="E121" s="113">
        <v>34</v>
      </c>
      <c r="F121" s="113">
        <v>139</v>
      </c>
      <c r="G121" s="162">
        <f t="shared" si="12"/>
        <v>173</v>
      </c>
      <c r="H121" s="115">
        <f t="shared" si="17"/>
        <v>34.949494949494948</v>
      </c>
      <c r="I121" s="162">
        <v>322</v>
      </c>
      <c r="J121" s="115">
        <f t="shared" si="13"/>
        <v>65.050505050505052</v>
      </c>
      <c r="K121" s="114">
        <v>53</v>
      </c>
      <c r="L121" s="114">
        <v>31</v>
      </c>
      <c r="M121" s="114">
        <f t="shared" si="14"/>
        <v>84</v>
      </c>
      <c r="N121" s="116">
        <f t="shared" si="15"/>
        <v>51.533742331288344</v>
      </c>
      <c r="O121" s="114">
        <v>79</v>
      </c>
      <c r="P121" s="116">
        <f t="shared" si="16"/>
        <v>48.466257668711656</v>
      </c>
      <c r="Q121" s="118"/>
      <c r="R121" s="118">
        <f t="shared" si="18"/>
        <v>322</v>
      </c>
      <c r="S121" s="118">
        <f t="shared" si="19"/>
        <v>48.936170212765958</v>
      </c>
      <c r="T121" s="118">
        <f t="shared" si="20"/>
        <v>173</v>
      </c>
      <c r="U121">
        <f t="shared" si="21"/>
        <v>26.29179331306991</v>
      </c>
      <c r="V121" s="118"/>
    </row>
    <row r="122" spans="2:22">
      <c r="B122" s="107">
        <v>118</v>
      </c>
      <c r="C122" s="107">
        <v>1966013.5</v>
      </c>
      <c r="D122">
        <f t="shared" si="11"/>
        <v>196.60135</v>
      </c>
      <c r="E122" s="113">
        <v>35</v>
      </c>
      <c r="F122" s="113">
        <v>141</v>
      </c>
      <c r="G122" s="162">
        <f t="shared" si="12"/>
        <v>176</v>
      </c>
      <c r="H122" s="115">
        <f t="shared" si="17"/>
        <v>35.270541082164328</v>
      </c>
      <c r="I122" s="162">
        <v>323</v>
      </c>
      <c r="J122" s="115">
        <f t="shared" si="13"/>
        <v>64.729458917835672</v>
      </c>
      <c r="K122" s="114">
        <v>51</v>
      </c>
      <c r="L122" s="114">
        <v>30</v>
      </c>
      <c r="M122" s="114">
        <f t="shared" si="14"/>
        <v>81</v>
      </c>
      <c r="N122" s="116">
        <f t="shared" si="15"/>
        <v>50.943396226415096</v>
      </c>
      <c r="O122" s="114">
        <v>78</v>
      </c>
      <c r="P122" s="116">
        <f t="shared" si="16"/>
        <v>49.056603773584904</v>
      </c>
      <c r="Q122" s="118"/>
      <c r="R122" s="118">
        <f t="shared" si="18"/>
        <v>323</v>
      </c>
      <c r="S122" s="118">
        <f t="shared" si="19"/>
        <v>49.088145896656535</v>
      </c>
      <c r="T122" s="118">
        <f t="shared" si="20"/>
        <v>176</v>
      </c>
      <c r="U122">
        <f t="shared" si="21"/>
        <v>26.747720364741639</v>
      </c>
      <c r="V122" s="118"/>
    </row>
    <row r="123" spans="2:22">
      <c r="B123" s="107">
        <v>119</v>
      </c>
      <c r="C123" s="107">
        <v>1994051.2</v>
      </c>
      <c r="D123">
        <f t="shared" si="11"/>
        <v>199.40511999999998</v>
      </c>
      <c r="E123" s="113">
        <v>35</v>
      </c>
      <c r="F123" s="113">
        <v>141</v>
      </c>
      <c r="G123" s="162">
        <f t="shared" si="12"/>
        <v>176</v>
      </c>
      <c r="H123" s="115">
        <f t="shared" si="17"/>
        <v>35.270541082164328</v>
      </c>
      <c r="I123" s="162">
        <v>323</v>
      </c>
      <c r="J123" s="115">
        <f t="shared" si="13"/>
        <v>64.729458917835672</v>
      </c>
      <c r="K123" s="114">
        <v>51</v>
      </c>
      <c r="L123" s="114">
        <v>30</v>
      </c>
      <c r="M123" s="114">
        <f t="shared" si="14"/>
        <v>81</v>
      </c>
      <c r="N123" s="116">
        <f t="shared" si="15"/>
        <v>50.943396226415096</v>
      </c>
      <c r="O123" s="114">
        <v>78</v>
      </c>
      <c r="P123" s="116">
        <f t="shared" si="16"/>
        <v>49.056603773584904</v>
      </c>
      <c r="Q123" s="118"/>
      <c r="R123" s="118">
        <f t="shared" si="18"/>
        <v>323</v>
      </c>
      <c r="S123" s="118">
        <f t="shared" si="19"/>
        <v>49.088145896656535</v>
      </c>
      <c r="T123" s="118">
        <f t="shared" si="20"/>
        <v>176</v>
      </c>
      <c r="U123">
        <f t="shared" si="21"/>
        <v>26.747720364741639</v>
      </c>
      <c r="V123" s="118"/>
    </row>
    <row r="124" spans="2:22">
      <c r="B124" s="107">
        <v>120</v>
      </c>
      <c r="C124" s="107">
        <v>2024517.6</v>
      </c>
      <c r="D124">
        <f t="shared" si="11"/>
        <v>202.45176000000001</v>
      </c>
      <c r="E124" s="113">
        <v>41</v>
      </c>
      <c r="F124" s="113">
        <v>144</v>
      </c>
      <c r="G124" s="162">
        <f t="shared" si="12"/>
        <v>185</v>
      </c>
      <c r="H124" s="115">
        <f t="shared" si="17"/>
        <v>36.203522504892369</v>
      </c>
      <c r="I124" s="162">
        <v>326</v>
      </c>
      <c r="J124" s="115">
        <f t="shared" si="13"/>
        <v>63.796477495107631</v>
      </c>
      <c r="K124" s="114">
        <v>48</v>
      </c>
      <c r="L124" s="114">
        <v>24</v>
      </c>
      <c r="M124" s="114">
        <f t="shared" si="14"/>
        <v>72</v>
      </c>
      <c r="N124" s="116">
        <f t="shared" si="15"/>
        <v>48.979591836734691</v>
      </c>
      <c r="O124" s="114">
        <v>75</v>
      </c>
      <c r="P124" s="116">
        <f t="shared" si="16"/>
        <v>51.020408163265309</v>
      </c>
      <c r="Q124" s="118"/>
      <c r="R124" s="118">
        <f t="shared" si="18"/>
        <v>326</v>
      </c>
      <c r="S124" s="118">
        <f t="shared" si="19"/>
        <v>49.544072948328264</v>
      </c>
      <c r="T124" s="118">
        <f t="shared" si="20"/>
        <v>185</v>
      </c>
      <c r="U124">
        <f t="shared" si="21"/>
        <v>28.11550151975684</v>
      </c>
      <c r="V124" s="118"/>
    </row>
    <row r="125" spans="2:22">
      <c r="B125" s="107">
        <v>121</v>
      </c>
      <c r="C125" s="107">
        <v>2055140.4</v>
      </c>
      <c r="D125">
        <f t="shared" si="11"/>
        <v>205.51403999999999</v>
      </c>
      <c r="E125" s="113">
        <v>41</v>
      </c>
      <c r="F125" s="113">
        <v>144</v>
      </c>
      <c r="G125" s="162">
        <f t="shared" si="12"/>
        <v>185</v>
      </c>
      <c r="H125" s="115">
        <f t="shared" si="17"/>
        <v>36.203522504892369</v>
      </c>
      <c r="I125" s="162">
        <v>326</v>
      </c>
      <c r="J125" s="115">
        <f t="shared" si="13"/>
        <v>63.796477495107631</v>
      </c>
      <c r="K125" s="114">
        <v>48</v>
      </c>
      <c r="L125" s="114">
        <v>24</v>
      </c>
      <c r="M125" s="114">
        <f t="shared" si="14"/>
        <v>72</v>
      </c>
      <c r="N125" s="116">
        <f t="shared" si="15"/>
        <v>48.979591836734691</v>
      </c>
      <c r="O125" s="114">
        <v>75</v>
      </c>
      <c r="P125" s="116">
        <f t="shared" si="16"/>
        <v>51.020408163265309</v>
      </c>
      <c r="Q125" s="118"/>
      <c r="R125" s="118">
        <f t="shared" si="18"/>
        <v>326</v>
      </c>
      <c r="S125" s="118">
        <f t="shared" si="19"/>
        <v>49.544072948328264</v>
      </c>
      <c r="T125" s="118">
        <f t="shared" si="20"/>
        <v>185</v>
      </c>
      <c r="U125">
        <f t="shared" si="21"/>
        <v>28.11550151975684</v>
      </c>
      <c r="V125" s="118"/>
    </row>
    <row r="126" spans="2:22">
      <c r="B126" s="107">
        <v>122</v>
      </c>
      <c r="C126" s="107">
        <v>2086208.8</v>
      </c>
      <c r="D126">
        <f t="shared" si="11"/>
        <v>208.62088</v>
      </c>
      <c r="E126" s="113">
        <v>41</v>
      </c>
      <c r="F126" s="113">
        <v>152</v>
      </c>
      <c r="G126" s="162">
        <f t="shared" si="12"/>
        <v>193</v>
      </c>
      <c r="H126" s="115">
        <f t="shared" si="17"/>
        <v>37.044145873320538</v>
      </c>
      <c r="I126" s="162">
        <v>328</v>
      </c>
      <c r="J126" s="115">
        <f t="shared" si="13"/>
        <v>62.955854126679469</v>
      </c>
      <c r="K126" s="114">
        <v>40</v>
      </c>
      <c r="L126" s="114">
        <v>24</v>
      </c>
      <c r="M126" s="114">
        <f t="shared" si="14"/>
        <v>64</v>
      </c>
      <c r="N126" s="116">
        <f t="shared" si="15"/>
        <v>46.715328467153284</v>
      </c>
      <c r="O126" s="114">
        <v>73</v>
      </c>
      <c r="P126" s="116">
        <f t="shared" si="16"/>
        <v>53.284671532846716</v>
      </c>
      <c r="Q126" s="118"/>
      <c r="R126" s="118">
        <f t="shared" si="18"/>
        <v>328</v>
      </c>
      <c r="S126" s="118">
        <f t="shared" si="19"/>
        <v>49.848024316109424</v>
      </c>
      <c r="T126" s="118">
        <f t="shared" si="20"/>
        <v>193</v>
      </c>
      <c r="U126">
        <f t="shared" si="21"/>
        <v>29.331306990881462</v>
      </c>
      <c r="V126" s="118"/>
    </row>
    <row r="127" spans="2:22">
      <c r="B127" s="107">
        <v>123</v>
      </c>
      <c r="C127" s="107">
        <v>2117685</v>
      </c>
      <c r="D127">
        <f t="shared" si="11"/>
        <v>211.76849999999999</v>
      </c>
      <c r="E127" s="113">
        <v>41</v>
      </c>
      <c r="F127" s="113">
        <v>153</v>
      </c>
      <c r="G127" s="162">
        <f t="shared" si="12"/>
        <v>194</v>
      </c>
      <c r="H127" s="115">
        <f t="shared" si="17"/>
        <v>37.093690248565963</v>
      </c>
      <c r="I127" s="162">
        <v>329</v>
      </c>
      <c r="J127" s="115">
        <f t="shared" si="13"/>
        <v>62.90630975143403</v>
      </c>
      <c r="K127" s="114">
        <v>39</v>
      </c>
      <c r="L127" s="114">
        <v>24</v>
      </c>
      <c r="M127" s="114">
        <f t="shared" si="14"/>
        <v>63</v>
      </c>
      <c r="N127" s="116">
        <f t="shared" si="15"/>
        <v>46.666666666666664</v>
      </c>
      <c r="O127" s="114">
        <v>72</v>
      </c>
      <c r="P127" s="116">
        <f t="shared" si="16"/>
        <v>53.333333333333336</v>
      </c>
      <c r="Q127" s="118"/>
      <c r="R127" s="118">
        <f t="shared" si="18"/>
        <v>329</v>
      </c>
      <c r="S127" s="118">
        <f t="shared" si="19"/>
        <v>50</v>
      </c>
      <c r="T127" s="118">
        <f t="shared" si="20"/>
        <v>194</v>
      </c>
      <c r="U127">
        <f t="shared" si="21"/>
        <v>29.483282674772038</v>
      </c>
      <c r="V127" s="118"/>
    </row>
    <row r="128" spans="2:22">
      <c r="B128" s="107">
        <v>124</v>
      </c>
      <c r="C128" s="107">
        <v>2149376</v>
      </c>
      <c r="D128">
        <f t="shared" si="11"/>
        <v>214.9376</v>
      </c>
      <c r="E128" s="113">
        <v>41</v>
      </c>
      <c r="F128" s="113">
        <v>153</v>
      </c>
      <c r="G128" s="162">
        <f t="shared" si="12"/>
        <v>194</v>
      </c>
      <c r="H128" s="115">
        <f t="shared" si="17"/>
        <v>37.093690248565963</v>
      </c>
      <c r="I128" s="162">
        <v>329</v>
      </c>
      <c r="J128" s="115">
        <f t="shared" si="13"/>
        <v>62.90630975143403</v>
      </c>
      <c r="K128" s="114">
        <v>39</v>
      </c>
      <c r="L128" s="114">
        <v>24</v>
      </c>
      <c r="M128" s="114">
        <f t="shared" si="14"/>
        <v>63</v>
      </c>
      <c r="N128" s="116">
        <f t="shared" si="15"/>
        <v>46.666666666666664</v>
      </c>
      <c r="O128" s="114">
        <v>72</v>
      </c>
      <c r="P128" s="116">
        <f t="shared" si="16"/>
        <v>53.333333333333336</v>
      </c>
      <c r="Q128" s="118"/>
      <c r="R128" s="118">
        <f t="shared" si="18"/>
        <v>329</v>
      </c>
      <c r="S128" s="118">
        <f t="shared" si="19"/>
        <v>50</v>
      </c>
      <c r="T128" s="118">
        <f t="shared" si="20"/>
        <v>194</v>
      </c>
      <c r="U128">
        <f t="shared" si="21"/>
        <v>29.483282674772038</v>
      </c>
      <c r="V128" s="118"/>
    </row>
    <row r="129" spans="2:22">
      <c r="B129" s="107">
        <v>125</v>
      </c>
      <c r="C129" s="107">
        <v>2181110.5</v>
      </c>
      <c r="D129">
        <f t="shared" si="11"/>
        <v>218.11105000000001</v>
      </c>
      <c r="E129" s="113">
        <v>42</v>
      </c>
      <c r="F129" s="113">
        <v>154</v>
      </c>
      <c r="G129" s="162">
        <f t="shared" si="12"/>
        <v>196</v>
      </c>
      <c r="H129" s="115">
        <f t="shared" si="17"/>
        <v>37.191650853889939</v>
      </c>
      <c r="I129" s="162">
        <v>331</v>
      </c>
      <c r="J129" s="115">
        <f t="shared" si="13"/>
        <v>62.808349146110054</v>
      </c>
      <c r="K129" s="114">
        <v>38</v>
      </c>
      <c r="L129" s="114">
        <v>23</v>
      </c>
      <c r="M129" s="114">
        <f t="shared" si="14"/>
        <v>61</v>
      </c>
      <c r="N129" s="116">
        <f t="shared" si="15"/>
        <v>46.564885496183209</v>
      </c>
      <c r="O129" s="114">
        <v>70</v>
      </c>
      <c r="P129" s="116">
        <f t="shared" si="16"/>
        <v>53.435114503816791</v>
      </c>
      <c r="Q129" s="118"/>
      <c r="R129" s="118">
        <f t="shared" si="18"/>
        <v>331</v>
      </c>
      <c r="S129" s="118">
        <f t="shared" si="19"/>
        <v>50.303951367781153</v>
      </c>
      <c r="T129" s="118">
        <f t="shared" si="20"/>
        <v>196</v>
      </c>
      <c r="U129">
        <f t="shared" si="21"/>
        <v>29.787234042553191</v>
      </c>
      <c r="V129" s="118"/>
    </row>
    <row r="130" spans="2:22">
      <c r="B130" s="107">
        <v>126</v>
      </c>
      <c r="C130" s="107">
        <v>2212855.2000000002</v>
      </c>
      <c r="D130">
        <f t="shared" si="11"/>
        <v>221.28552000000002</v>
      </c>
      <c r="E130" s="113">
        <v>42</v>
      </c>
      <c r="F130" s="113">
        <v>154</v>
      </c>
      <c r="G130" s="162">
        <f t="shared" si="12"/>
        <v>196</v>
      </c>
      <c r="H130" s="115">
        <f t="shared" si="17"/>
        <v>37.191650853889939</v>
      </c>
      <c r="I130" s="162">
        <v>331</v>
      </c>
      <c r="J130" s="115">
        <f t="shared" si="13"/>
        <v>62.808349146110054</v>
      </c>
      <c r="K130" s="114">
        <v>38</v>
      </c>
      <c r="L130" s="114">
        <v>23</v>
      </c>
      <c r="M130" s="114">
        <f t="shared" si="14"/>
        <v>61</v>
      </c>
      <c r="N130" s="116">
        <f t="shared" si="15"/>
        <v>46.564885496183209</v>
      </c>
      <c r="O130" s="114">
        <v>70</v>
      </c>
      <c r="P130" s="116">
        <f t="shared" si="16"/>
        <v>53.435114503816791</v>
      </c>
      <c r="Q130" s="118"/>
      <c r="R130" s="118">
        <f t="shared" si="18"/>
        <v>331</v>
      </c>
      <c r="S130" s="118">
        <f t="shared" si="19"/>
        <v>50.303951367781153</v>
      </c>
      <c r="T130" s="118">
        <f t="shared" si="20"/>
        <v>196</v>
      </c>
      <c r="U130">
        <f t="shared" si="21"/>
        <v>29.787234042553191</v>
      </c>
      <c r="V130" s="118"/>
    </row>
    <row r="131" spans="2:22">
      <c r="B131" s="107">
        <v>127</v>
      </c>
      <c r="C131" s="107">
        <v>2244601.2000000002</v>
      </c>
      <c r="D131">
        <f t="shared" si="11"/>
        <v>224.46012000000002</v>
      </c>
      <c r="E131" s="113">
        <v>42</v>
      </c>
      <c r="F131" s="113">
        <v>154</v>
      </c>
      <c r="G131" s="162">
        <f t="shared" si="12"/>
        <v>196</v>
      </c>
      <c r="H131" s="115">
        <f t="shared" si="17"/>
        <v>37.191650853889939</v>
      </c>
      <c r="I131" s="162">
        <v>331</v>
      </c>
      <c r="J131" s="115">
        <f t="shared" si="13"/>
        <v>62.808349146110054</v>
      </c>
      <c r="K131" s="114">
        <v>38</v>
      </c>
      <c r="L131" s="114">
        <v>23</v>
      </c>
      <c r="M131" s="114">
        <f t="shared" si="14"/>
        <v>61</v>
      </c>
      <c r="N131" s="116">
        <f t="shared" si="15"/>
        <v>46.564885496183209</v>
      </c>
      <c r="O131" s="114">
        <v>70</v>
      </c>
      <c r="P131" s="116">
        <f t="shared" si="16"/>
        <v>53.435114503816791</v>
      </c>
      <c r="Q131" s="118"/>
      <c r="R131" s="118">
        <f t="shared" si="18"/>
        <v>331</v>
      </c>
      <c r="S131" s="118">
        <f t="shared" si="19"/>
        <v>50.303951367781153</v>
      </c>
      <c r="T131" s="118">
        <f t="shared" si="20"/>
        <v>196</v>
      </c>
      <c r="U131">
        <f t="shared" si="21"/>
        <v>29.787234042553191</v>
      </c>
      <c r="V131" s="118"/>
    </row>
    <row r="132" spans="2:22">
      <c r="B132" s="107">
        <v>128</v>
      </c>
      <c r="C132" s="107">
        <v>2276349</v>
      </c>
      <c r="D132">
        <f t="shared" si="11"/>
        <v>227.63489999999999</v>
      </c>
      <c r="E132" s="113">
        <v>42</v>
      </c>
      <c r="F132" s="113">
        <v>154</v>
      </c>
      <c r="G132" s="162">
        <f t="shared" si="12"/>
        <v>196</v>
      </c>
      <c r="H132" s="115">
        <f t="shared" si="17"/>
        <v>37.191650853889939</v>
      </c>
      <c r="I132" s="162">
        <v>331</v>
      </c>
      <c r="J132" s="115">
        <f t="shared" si="13"/>
        <v>62.808349146110054</v>
      </c>
      <c r="K132" s="114">
        <v>38</v>
      </c>
      <c r="L132" s="114">
        <v>23</v>
      </c>
      <c r="M132" s="114">
        <f t="shared" si="14"/>
        <v>61</v>
      </c>
      <c r="N132" s="116">
        <f t="shared" si="15"/>
        <v>46.564885496183209</v>
      </c>
      <c r="O132" s="114">
        <v>70</v>
      </c>
      <c r="P132" s="116">
        <f t="shared" si="16"/>
        <v>53.435114503816791</v>
      </c>
      <c r="Q132" s="118"/>
      <c r="R132" s="118">
        <f t="shared" si="18"/>
        <v>331</v>
      </c>
      <c r="S132" s="118">
        <f t="shared" si="19"/>
        <v>50.303951367781153</v>
      </c>
      <c r="T132" s="118">
        <f t="shared" si="20"/>
        <v>196</v>
      </c>
      <c r="U132">
        <f t="shared" si="21"/>
        <v>29.787234042553191</v>
      </c>
      <c r="V132" s="118"/>
    </row>
    <row r="133" spans="2:22">
      <c r="B133" s="107">
        <v>129</v>
      </c>
      <c r="C133" s="107">
        <v>2308094</v>
      </c>
      <c r="D133">
        <f t="shared" ref="D133:D196" si="22">C133/10000</f>
        <v>230.80940000000001</v>
      </c>
      <c r="E133" s="113">
        <v>43</v>
      </c>
      <c r="F133" s="113">
        <v>155</v>
      </c>
      <c r="G133" s="162">
        <f t="shared" ref="G133:G196" si="23">SUM(E133:F133)</f>
        <v>198</v>
      </c>
      <c r="H133" s="115">
        <f t="shared" si="17"/>
        <v>37.5</v>
      </c>
      <c r="I133" s="162">
        <v>330</v>
      </c>
      <c r="J133" s="115">
        <f t="shared" ref="J133:J196" si="24">I133/SUM(I133,G133)*100</f>
        <v>62.5</v>
      </c>
      <c r="K133" s="114">
        <v>39</v>
      </c>
      <c r="L133" s="114">
        <v>22</v>
      </c>
      <c r="M133" s="114">
        <f t="shared" ref="M133:M196" si="25">SUM(K133:L133)</f>
        <v>61</v>
      </c>
      <c r="N133" s="116">
        <f t="shared" ref="N133:N196" si="26">M133/SUM(M133,O133)*100</f>
        <v>46.92307692307692</v>
      </c>
      <c r="O133" s="114">
        <v>69</v>
      </c>
      <c r="P133" s="116">
        <f t="shared" ref="P133:P196" si="27">O133/SUM(M133,O133)*100</f>
        <v>53.07692307692308</v>
      </c>
      <c r="Q133" s="118"/>
      <c r="R133" s="118">
        <f t="shared" si="18"/>
        <v>330</v>
      </c>
      <c r="S133" s="118">
        <f t="shared" si="19"/>
        <v>50.151975683890583</v>
      </c>
      <c r="T133" s="118">
        <f t="shared" si="20"/>
        <v>198</v>
      </c>
      <c r="U133">
        <f t="shared" si="21"/>
        <v>30.091185410334347</v>
      </c>
      <c r="V133" s="118"/>
    </row>
    <row r="134" spans="2:22">
      <c r="B134" s="107">
        <v>130</v>
      </c>
      <c r="C134" s="107">
        <v>2339840.2000000002</v>
      </c>
      <c r="D134">
        <f t="shared" si="22"/>
        <v>233.98402000000002</v>
      </c>
      <c r="E134" s="113">
        <v>43</v>
      </c>
      <c r="F134" s="113">
        <v>154</v>
      </c>
      <c r="G134" s="162">
        <f t="shared" si="23"/>
        <v>197</v>
      </c>
      <c r="H134" s="115">
        <f t="shared" si="17"/>
        <v>37.310606060606062</v>
      </c>
      <c r="I134" s="162">
        <v>331</v>
      </c>
      <c r="J134" s="115">
        <f t="shared" si="24"/>
        <v>62.689393939393945</v>
      </c>
      <c r="K134" s="114">
        <v>38</v>
      </c>
      <c r="L134" s="114">
        <v>22</v>
      </c>
      <c r="M134" s="114">
        <f t="shared" si="25"/>
        <v>60</v>
      </c>
      <c r="N134" s="116">
        <f t="shared" si="26"/>
        <v>46.153846153846153</v>
      </c>
      <c r="O134" s="114">
        <v>70</v>
      </c>
      <c r="P134" s="116">
        <f t="shared" si="27"/>
        <v>53.846153846153847</v>
      </c>
      <c r="Q134" s="118"/>
      <c r="R134" s="118">
        <f t="shared" si="18"/>
        <v>331</v>
      </c>
      <c r="S134" s="118">
        <f t="shared" si="19"/>
        <v>50.303951367781153</v>
      </c>
      <c r="T134" s="118">
        <f t="shared" si="20"/>
        <v>197</v>
      </c>
      <c r="U134">
        <f t="shared" si="21"/>
        <v>29.939209726443771</v>
      </c>
      <c r="V134" s="118"/>
    </row>
    <row r="135" spans="2:22">
      <c r="B135" s="107">
        <v>131</v>
      </c>
      <c r="C135" s="107">
        <v>2371588.5</v>
      </c>
      <c r="D135">
        <f t="shared" si="22"/>
        <v>237.15885</v>
      </c>
      <c r="E135" s="113">
        <v>43</v>
      </c>
      <c r="F135" s="113">
        <v>155</v>
      </c>
      <c r="G135" s="162">
        <f t="shared" si="23"/>
        <v>198</v>
      </c>
      <c r="H135" s="115">
        <f t="shared" ref="H135:H198" si="28">G135/SUM(G135,I135)*100</f>
        <v>37.288135593220339</v>
      </c>
      <c r="I135" s="162">
        <v>333</v>
      </c>
      <c r="J135" s="115">
        <f t="shared" si="24"/>
        <v>62.711864406779661</v>
      </c>
      <c r="K135" s="114">
        <v>37</v>
      </c>
      <c r="L135" s="114">
        <v>22</v>
      </c>
      <c r="M135" s="114">
        <f t="shared" si="25"/>
        <v>59</v>
      </c>
      <c r="N135" s="116">
        <f t="shared" si="26"/>
        <v>46.45669291338583</v>
      </c>
      <c r="O135" s="114">
        <v>68</v>
      </c>
      <c r="P135" s="116">
        <f t="shared" si="27"/>
        <v>53.543307086614178</v>
      </c>
      <c r="Q135" s="118"/>
      <c r="R135" s="118">
        <f t="shared" ref="R135:R198" si="29">(SUM(G135,I135)-G135)</f>
        <v>333</v>
      </c>
      <c r="S135" s="118">
        <f t="shared" ref="S135:S198" si="30">R135/SUM(G135,I135, M135, O135)*100</f>
        <v>50.607902735562305</v>
      </c>
      <c r="T135" s="118">
        <f t="shared" ref="T135:T198" si="31">G135</f>
        <v>198</v>
      </c>
      <c r="U135">
        <f t="shared" ref="U135:U198" si="32">T135/SUM(G135,I135, M135, O135)*100</f>
        <v>30.091185410334347</v>
      </c>
      <c r="V135" s="118"/>
    </row>
    <row r="136" spans="2:22">
      <c r="B136" s="107">
        <v>132</v>
      </c>
      <c r="C136" s="107">
        <v>2403389.2000000002</v>
      </c>
      <c r="D136">
        <f t="shared" si="22"/>
        <v>240.33892000000003</v>
      </c>
      <c r="E136" s="113">
        <v>43</v>
      </c>
      <c r="F136" s="113">
        <v>155</v>
      </c>
      <c r="G136" s="162">
        <f t="shared" si="23"/>
        <v>198</v>
      </c>
      <c r="H136" s="115">
        <f t="shared" si="28"/>
        <v>37.288135593220339</v>
      </c>
      <c r="I136" s="162">
        <v>333</v>
      </c>
      <c r="J136" s="115">
        <f t="shared" si="24"/>
        <v>62.711864406779661</v>
      </c>
      <c r="K136" s="114">
        <v>37</v>
      </c>
      <c r="L136" s="114">
        <v>22</v>
      </c>
      <c r="M136" s="114">
        <f t="shared" si="25"/>
        <v>59</v>
      </c>
      <c r="N136" s="116">
        <f t="shared" si="26"/>
        <v>46.45669291338583</v>
      </c>
      <c r="O136" s="114">
        <v>68</v>
      </c>
      <c r="P136" s="116">
        <f t="shared" si="27"/>
        <v>53.543307086614178</v>
      </c>
      <c r="Q136" s="118"/>
      <c r="R136" s="118">
        <f t="shared" si="29"/>
        <v>333</v>
      </c>
      <c r="S136" s="118">
        <f t="shared" si="30"/>
        <v>50.607902735562305</v>
      </c>
      <c r="T136" s="118">
        <f t="shared" si="31"/>
        <v>198</v>
      </c>
      <c r="U136">
        <f t="shared" si="32"/>
        <v>30.091185410334347</v>
      </c>
      <c r="V136" s="118"/>
    </row>
    <row r="137" spans="2:22">
      <c r="B137" s="107">
        <v>133</v>
      </c>
      <c r="C137" s="107">
        <v>2435212</v>
      </c>
      <c r="D137">
        <f t="shared" si="22"/>
        <v>243.52119999999999</v>
      </c>
      <c r="E137" s="113">
        <v>44</v>
      </c>
      <c r="F137" s="113">
        <v>157</v>
      </c>
      <c r="G137" s="162">
        <f t="shared" si="23"/>
        <v>201</v>
      </c>
      <c r="H137" s="115">
        <f t="shared" si="28"/>
        <v>37.153419593345653</v>
      </c>
      <c r="I137" s="162">
        <v>340</v>
      </c>
      <c r="J137" s="115">
        <f t="shared" si="24"/>
        <v>62.84658040665434</v>
      </c>
      <c r="K137" s="114">
        <v>34</v>
      </c>
      <c r="L137" s="114">
        <v>21</v>
      </c>
      <c r="M137" s="114">
        <f t="shared" si="25"/>
        <v>55</v>
      </c>
      <c r="N137" s="116">
        <f t="shared" si="26"/>
        <v>47.008547008547005</v>
      </c>
      <c r="O137" s="114">
        <v>62</v>
      </c>
      <c r="P137" s="116">
        <f t="shared" si="27"/>
        <v>52.991452991452995</v>
      </c>
      <c r="Q137" s="118"/>
      <c r="R137" s="118">
        <f t="shared" si="29"/>
        <v>340</v>
      </c>
      <c r="S137" s="118">
        <f t="shared" si="30"/>
        <v>51.671732522796354</v>
      </c>
      <c r="T137" s="118">
        <f t="shared" si="31"/>
        <v>201</v>
      </c>
      <c r="U137">
        <f t="shared" si="32"/>
        <v>30.547112462006076</v>
      </c>
      <c r="V137" s="118"/>
    </row>
    <row r="138" spans="2:22">
      <c r="B138" s="107">
        <v>134</v>
      </c>
      <c r="C138" s="107">
        <v>2467047.5</v>
      </c>
      <c r="D138">
        <f t="shared" si="22"/>
        <v>246.70474999999999</v>
      </c>
      <c r="E138" s="113">
        <v>44</v>
      </c>
      <c r="F138" s="113">
        <v>157</v>
      </c>
      <c r="G138" s="162">
        <f t="shared" si="23"/>
        <v>201</v>
      </c>
      <c r="H138" s="115">
        <f t="shared" si="28"/>
        <v>37.153419593345653</v>
      </c>
      <c r="I138" s="162">
        <v>340</v>
      </c>
      <c r="J138" s="115">
        <f t="shared" si="24"/>
        <v>62.84658040665434</v>
      </c>
      <c r="K138" s="114">
        <v>34</v>
      </c>
      <c r="L138" s="114">
        <v>21</v>
      </c>
      <c r="M138" s="114">
        <f t="shared" si="25"/>
        <v>55</v>
      </c>
      <c r="N138" s="116">
        <f t="shared" si="26"/>
        <v>47.008547008547005</v>
      </c>
      <c r="O138" s="114">
        <v>62</v>
      </c>
      <c r="P138" s="116">
        <f t="shared" si="27"/>
        <v>52.991452991452995</v>
      </c>
      <c r="Q138" s="118"/>
      <c r="R138" s="118">
        <f t="shared" si="29"/>
        <v>340</v>
      </c>
      <c r="S138" s="118">
        <f t="shared" si="30"/>
        <v>51.671732522796354</v>
      </c>
      <c r="T138" s="118">
        <f t="shared" si="31"/>
        <v>201</v>
      </c>
      <c r="U138">
        <f t="shared" si="32"/>
        <v>30.547112462006076</v>
      </c>
      <c r="V138" s="118"/>
    </row>
    <row r="139" spans="2:22">
      <c r="B139" s="107">
        <v>135</v>
      </c>
      <c r="C139" s="107">
        <v>2499496</v>
      </c>
      <c r="D139">
        <f t="shared" si="22"/>
        <v>249.9496</v>
      </c>
      <c r="E139" s="113">
        <v>44</v>
      </c>
      <c r="F139" s="113">
        <v>158</v>
      </c>
      <c r="G139" s="162">
        <f t="shared" si="23"/>
        <v>202</v>
      </c>
      <c r="H139" s="115">
        <f t="shared" si="28"/>
        <v>36.996336996337</v>
      </c>
      <c r="I139" s="162">
        <v>344</v>
      </c>
      <c r="J139" s="115">
        <f t="shared" si="24"/>
        <v>63.003663003663</v>
      </c>
      <c r="K139" s="114">
        <v>33</v>
      </c>
      <c r="L139" s="114">
        <v>20</v>
      </c>
      <c r="M139" s="114">
        <f t="shared" si="25"/>
        <v>53</v>
      </c>
      <c r="N139" s="116">
        <f t="shared" si="26"/>
        <v>47.321428571428569</v>
      </c>
      <c r="O139" s="114">
        <v>59</v>
      </c>
      <c r="P139" s="116">
        <f t="shared" si="27"/>
        <v>52.678571428571431</v>
      </c>
      <c r="Q139" s="118"/>
      <c r="R139" s="118">
        <f t="shared" si="29"/>
        <v>344</v>
      </c>
      <c r="S139" s="118">
        <f t="shared" si="30"/>
        <v>52.27963525835866</v>
      </c>
      <c r="T139" s="118">
        <f t="shared" si="31"/>
        <v>202</v>
      </c>
      <c r="U139">
        <f t="shared" si="32"/>
        <v>30.69908814589666</v>
      </c>
      <c r="V139" s="118"/>
    </row>
    <row r="140" spans="2:22">
      <c r="B140" s="107">
        <v>136</v>
      </c>
      <c r="C140" s="107">
        <v>2532327</v>
      </c>
      <c r="D140">
        <f t="shared" si="22"/>
        <v>253.23269999999999</v>
      </c>
      <c r="E140" s="113">
        <v>44</v>
      </c>
      <c r="F140" s="113">
        <v>158</v>
      </c>
      <c r="G140" s="162">
        <f t="shared" si="23"/>
        <v>202</v>
      </c>
      <c r="H140" s="115">
        <f t="shared" si="28"/>
        <v>36.996336996337</v>
      </c>
      <c r="I140" s="162">
        <v>344</v>
      </c>
      <c r="J140" s="115">
        <f t="shared" si="24"/>
        <v>63.003663003663</v>
      </c>
      <c r="K140" s="114">
        <v>33</v>
      </c>
      <c r="L140" s="114">
        <v>20</v>
      </c>
      <c r="M140" s="114">
        <f t="shared" si="25"/>
        <v>53</v>
      </c>
      <c r="N140" s="116">
        <f t="shared" si="26"/>
        <v>47.321428571428569</v>
      </c>
      <c r="O140" s="114">
        <v>59</v>
      </c>
      <c r="P140" s="116">
        <f t="shared" si="27"/>
        <v>52.678571428571431</v>
      </c>
      <c r="Q140" s="118"/>
      <c r="R140" s="118">
        <f t="shared" si="29"/>
        <v>344</v>
      </c>
      <c r="S140" s="118">
        <f t="shared" si="30"/>
        <v>52.27963525835866</v>
      </c>
      <c r="T140" s="118">
        <f t="shared" si="31"/>
        <v>202</v>
      </c>
      <c r="U140">
        <f t="shared" si="32"/>
        <v>30.69908814589666</v>
      </c>
      <c r="V140" s="118"/>
    </row>
    <row r="141" spans="2:22">
      <c r="B141" s="107">
        <v>137</v>
      </c>
      <c r="C141" s="107">
        <v>2565155.5</v>
      </c>
      <c r="D141">
        <f t="shared" si="22"/>
        <v>256.51555000000002</v>
      </c>
      <c r="E141" s="113">
        <v>44</v>
      </c>
      <c r="F141" s="113">
        <v>158</v>
      </c>
      <c r="G141" s="162">
        <f t="shared" si="23"/>
        <v>202</v>
      </c>
      <c r="H141" s="115">
        <f t="shared" si="28"/>
        <v>36.996336996337</v>
      </c>
      <c r="I141" s="162">
        <v>344</v>
      </c>
      <c r="J141" s="115">
        <f t="shared" si="24"/>
        <v>63.003663003663</v>
      </c>
      <c r="K141" s="114">
        <v>32</v>
      </c>
      <c r="L141" s="114">
        <v>20</v>
      </c>
      <c r="M141" s="114">
        <f t="shared" si="25"/>
        <v>52</v>
      </c>
      <c r="N141" s="116">
        <f t="shared" si="26"/>
        <v>46.428571428571431</v>
      </c>
      <c r="O141" s="114">
        <v>60</v>
      </c>
      <c r="P141" s="116">
        <f t="shared" si="27"/>
        <v>53.571428571428569</v>
      </c>
      <c r="Q141" s="118"/>
      <c r="R141" s="118">
        <f t="shared" si="29"/>
        <v>344</v>
      </c>
      <c r="S141" s="118">
        <f t="shared" si="30"/>
        <v>52.27963525835866</v>
      </c>
      <c r="T141" s="118">
        <f t="shared" si="31"/>
        <v>202</v>
      </c>
      <c r="U141">
        <f t="shared" si="32"/>
        <v>30.69908814589666</v>
      </c>
      <c r="V141" s="118"/>
    </row>
    <row r="142" spans="2:22">
      <c r="B142" s="107">
        <v>138</v>
      </c>
      <c r="C142" s="107">
        <v>2598002.7999999998</v>
      </c>
      <c r="D142">
        <f t="shared" si="22"/>
        <v>259.80027999999999</v>
      </c>
      <c r="E142" s="113">
        <v>44</v>
      </c>
      <c r="F142" s="113">
        <v>159</v>
      </c>
      <c r="G142" s="162">
        <f t="shared" si="23"/>
        <v>203</v>
      </c>
      <c r="H142" s="115">
        <f t="shared" si="28"/>
        <v>36.97632058287796</v>
      </c>
      <c r="I142" s="162">
        <v>346</v>
      </c>
      <c r="J142" s="115">
        <f t="shared" si="24"/>
        <v>63.02367941712204</v>
      </c>
      <c r="K142" s="114">
        <v>31</v>
      </c>
      <c r="L142" s="114">
        <v>20</v>
      </c>
      <c r="M142" s="114">
        <f t="shared" si="25"/>
        <v>51</v>
      </c>
      <c r="N142" s="116">
        <f t="shared" si="26"/>
        <v>46.788990825688074</v>
      </c>
      <c r="O142" s="114">
        <v>58</v>
      </c>
      <c r="P142" s="116">
        <f t="shared" si="27"/>
        <v>53.211009174311933</v>
      </c>
      <c r="Q142" s="118"/>
      <c r="R142" s="118">
        <f t="shared" si="29"/>
        <v>346</v>
      </c>
      <c r="S142" s="118">
        <f t="shared" si="30"/>
        <v>52.583586626139819</v>
      </c>
      <c r="T142" s="118">
        <f t="shared" si="31"/>
        <v>203</v>
      </c>
      <c r="U142">
        <f t="shared" si="32"/>
        <v>30.851063829787233</v>
      </c>
      <c r="V142" s="118"/>
    </row>
    <row r="143" spans="2:22">
      <c r="B143" s="107">
        <v>139</v>
      </c>
      <c r="C143" s="107">
        <v>2631796</v>
      </c>
      <c r="D143">
        <f t="shared" si="22"/>
        <v>263.17959999999999</v>
      </c>
      <c r="E143" s="113">
        <v>44</v>
      </c>
      <c r="F143" s="113">
        <v>160</v>
      </c>
      <c r="G143" s="162">
        <f t="shared" si="23"/>
        <v>204</v>
      </c>
      <c r="H143" s="115">
        <f t="shared" si="28"/>
        <v>37.090909090909093</v>
      </c>
      <c r="I143" s="162">
        <v>346</v>
      </c>
      <c r="J143" s="115">
        <f t="shared" si="24"/>
        <v>62.909090909090914</v>
      </c>
      <c r="K143" s="114">
        <v>31</v>
      </c>
      <c r="L143" s="114">
        <v>20</v>
      </c>
      <c r="M143" s="114">
        <f t="shared" si="25"/>
        <v>51</v>
      </c>
      <c r="N143" s="116">
        <f t="shared" si="26"/>
        <v>47.222222222222221</v>
      </c>
      <c r="O143" s="114">
        <v>57</v>
      </c>
      <c r="P143" s="116">
        <f t="shared" si="27"/>
        <v>52.777777777777779</v>
      </c>
      <c r="Q143" s="118"/>
      <c r="R143" s="118">
        <f t="shared" si="29"/>
        <v>346</v>
      </c>
      <c r="S143" s="118">
        <f t="shared" si="30"/>
        <v>52.583586626139819</v>
      </c>
      <c r="T143" s="118">
        <f t="shared" si="31"/>
        <v>204</v>
      </c>
      <c r="U143">
        <f t="shared" si="32"/>
        <v>31.003039513677809</v>
      </c>
      <c r="V143" s="118"/>
    </row>
    <row r="144" spans="2:22">
      <c r="B144" s="107">
        <v>140</v>
      </c>
      <c r="C144" s="107">
        <v>2665948.2000000002</v>
      </c>
      <c r="D144">
        <f t="shared" si="22"/>
        <v>266.59482000000003</v>
      </c>
      <c r="E144" s="113">
        <v>51</v>
      </c>
      <c r="F144" s="113">
        <v>163</v>
      </c>
      <c r="G144" s="162">
        <f t="shared" si="23"/>
        <v>214</v>
      </c>
      <c r="H144" s="115">
        <f t="shared" si="28"/>
        <v>38.010657193605688</v>
      </c>
      <c r="I144" s="162">
        <v>349</v>
      </c>
      <c r="J144" s="115">
        <f t="shared" si="24"/>
        <v>61.989342806394319</v>
      </c>
      <c r="K144" s="114">
        <v>29</v>
      </c>
      <c r="L144" s="114">
        <v>13</v>
      </c>
      <c r="M144" s="114">
        <f t="shared" si="25"/>
        <v>42</v>
      </c>
      <c r="N144" s="116">
        <f t="shared" si="26"/>
        <v>44.210526315789473</v>
      </c>
      <c r="O144" s="114">
        <v>53</v>
      </c>
      <c r="P144" s="116">
        <f t="shared" si="27"/>
        <v>55.78947368421052</v>
      </c>
      <c r="Q144" s="118"/>
      <c r="R144" s="118">
        <f t="shared" si="29"/>
        <v>349</v>
      </c>
      <c r="S144" s="118">
        <f t="shared" si="30"/>
        <v>53.039513677811541</v>
      </c>
      <c r="T144" s="118">
        <f t="shared" si="31"/>
        <v>214</v>
      </c>
      <c r="U144">
        <f t="shared" si="32"/>
        <v>32.52279635258359</v>
      </c>
      <c r="V144" s="118"/>
    </row>
    <row r="145" spans="2:22">
      <c r="B145" s="107">
        <v>141</v>
      </c>
      <c r="C145" s="107">
        <v>2700199</v>
      </c>
      <c r="D145">
        <f t="shared" si="22"/>
        <v>270.01990000000001</v>
      </c>
      <c r="E145" s="113">
        <v>51</v>
      </c>
      <c r="F145" s="113">
        <v>163</v>
      </c>
      <c r="G145" s="162">
        <f t="shared" si="23"/>
        <v>214</v>
      </c>
      <c r="H145" s="115">
        <f t="shared" si="28"/>
        <v>38.010657193605688</v>
      </c>
      <c r="I145" s="162">
        <v>349</v>
      </c>
      <c r="J145" s="115">
        <f t="shared" si="24"/>
        <v>61.989342806394319</v>
      </c>
      <c r="K145" s="114">
        <v>29</v>
      </c>
      <c r="L145" s="114">
        <v>13</v>
      </c>
      <c r="M145" s="114">
        <f t="shared" si="25"/>
        <v>42</v>
      </c>
      <c r="N145" s="116">
        <f t="shared" si="26"/>
        <v>44.210526315789473</v>
      </c>
      <c r="O145" s="114">
        <v>53</v>
      </c>
      <c r="P145" s="116">
        <f t="shared" si="27"/>
        <v>55.78947368421052</v>
      </c>
      <c r="Q145" s="118"/>
      <c r="R145" s="118">
        <f t="shared" si="29"/>
        <v>349</v>
      </c>
      <c r="S145" s="118">
        <f t="shared" si="30"/>
        <v>53.039513677811541</v>
      </c>
      <c r="T145" s="118">
        <f t="shared" si="31"/>
        <v>214</v>
      </c>
      <c r="U145">
        <f t="shared" si="32"/>
        <v>32.52279635258359</v>
      </c>
      <c r="V145" s="118"/>
    </row>
    <row r="146" spans="2:22">
      <c r="B146" s="107">
        <v>142</v>
      </c>
      <c r="C146" s="107">
        <v>2734445.8</v>
      </c>
      <c r="D146">
        <f t="shared" si="22"/>
        <v>273.44457999999997</v>
      </c>
      <c r="E146" s="113">
        <v>52</v>
      </c>
      <c r="F146" s="113">
        <v>161</v>
      </c>
      <c r="G146" s="162">
        <f t="shared" si="23"/>
        <v>213</v>
      </c>
      <c r="H146" s="115">
        <f t="shared" si="28"/>
        <v>37.833037300177622</v>
      </c>
      <c r="I146" s="162">
        <v>350</v>
      </c>
      <c r="J146" s="115">
        <f t="shared" si="24"/>
        <v>62.166962699822378</v>
      </c>
      <c r="K146" s="114">
        <v>30</v>
      </c>
      <c r="L146" s="114">
        <v>13</v>
      </c>
      <c r="M146" s="114">
        <f t="shared" si="25"/>
        <v>43</v>
      </c>
      <c r="N146" s="116">
        <f t="shared" si="26"/>
        <v>45.263157894736842</v>
      </c>
      <c r="O146" s="114">
        <v>52</v>
      </c>
      <c r="P146" s="116">
        <f t="shared" si="27"/>
        <v>54.736842105263165</v>
      </c>
      <c r="Q146" s="118"/>
      <c r="R146" s="118">
        <f t="shared" si="29"/>
        <v>350</v>
      </c>
      <c r="S146" s="118">
        <f t="shared" si="30"/>
        <v>53.191489361702125</v>
      </c>
      <c r="T146" s="118">
        <f t="shared" si="31"/>
        <v>213</v>
      </c>
      <c r="U146">
        <f t="shared" si="32"/>
        <v>32.370820668693007</v>
      </c>
      <c r="V146" s="118"/>
    </row>
    <row r="147" spans="2:22">
      <c r="B147" s="107">
        <v>143</v>
      </c>
      <c r="C147" s="107">
        <v>2768694.5</v>
      </c>
      <c r="D147">
        <f t="shared" si="22"/>
        <v>276.86944999999997</v>
      </c>
      <c r="E147" s="113">
        <v>51</v>
      </c>
      <c r="F147" s="113">
        <v>161</v>
      </c>
      <c r="G147" s="162">
        <f t="shared" si="23"/>
        <v>212</v>
      </c>
      <c r="H147" s="115">
        <f t="shared" si="28"/>
        <v>37.522123893805308</v>
      </c>
      <c r="I147" s="162">
        <v>353</v>
      </c>
      <c r="J147" s="115">
        <f t="shared" si="24"/>
        <v>62.477876106194685</v>
      </c>
      <c r="K147" s="114">
        <v>30</v>
      </c>
      <c r="L147" s="114">
        <v>13</v>
      </c>
      <c r="M147" s="114">
        <f t="shared" si="25"/>
        <v>43</v>
      </c>
      <c r="N147" s="116">
        <f t="shared" si="26"/>
        <v>46.236559139784944</v>
      </c>
      <c r="O147" s="114">
        <v>50</v>
      </c>
      <c r="P147" s="116">
        <f t="shared" si="27"/>
        <v>53.763440860215049</v>
      </c>
      <c r="Q147" s="118"/>
      <c r="R147" s="118">
        <f t="shared" si="29"/>
        <v>353</v>
      </c>
      <c r="S147" s="118">
        <f t="shared" si="30"/>
        <v>53.647416413373861</v>
      </c>
      <c r="T147" s="118">
        <f t="shared" si="31"/>
        <v>212</v>
      </c>
      <c r="U147">
        <f t="shared" si="32"/>
        <v>32.218844984802431</v>
      </c>
      <c r="V147" s="118"/>
    </row>
    <row r="148" spans="2:22">
      <c r="B148" s="107">
        <v>144</v>
      </c>
      <c r="C148" s="107">
        <v>2802946.2</v>
      </c>
      <c r="D148">
        <f t="shared" si="22"/>
        <v>280.29462000000001</v>
      </c>
      <c r="E148" s="113">
        <v>52</v>
      </c>
      <c r="F148" s="113">
        <v>161</v>
      </c>
      <c r="G148" s="162">
        <f t="shared" si="23"/>
        <v>213</v>
      </c>
      <c r="H148" s="115">
        <f t="shared" si="28"/>
        <v>37.434094903339194</v>
      </c>
      <c r="I148" s="162">
        <v>356</v>
      </c>
      <c r="J148" s="115">
        <f t="shared" si="24"/>
        <v>62.565905096660813</v>
      </c>
      <c r="K148" s="114">
        <v>30</v>
      </c>
      <c r="L148" s="114">
        <v>13</v>
      </c>
      <c r="M148" s="114">
        <f t="shared" si="25"/>
        <v>43</v>
      </c>
      <c r="N148" s="116">
        <f t="shared" si="26"/>
        <v>48.314606741573037</v>
      </c>
      <c r="O148" s="114">
        <v>46</v>
      </c>
      <c r="P148" s="116">
        <f t="shared" si="27"/>
        <v>51.68539325842697</v>
      </c>
      <c r="Q148" s="118"/>
      <c r="R148" s="118">
        <f t="shared" si="29"/>
        <v>356</v>
      </c>
      <c r="S148" s="118">
        <f t="shared" si="30"/>
        <v>54.103343465045597</v>
      </c>
      <c r="T148" s="118">
        <f t="shared" si="31"/>
        <v>213</v>
      </c>
      <c r="U148">
        <f t="shared" si="32"/>
        <v>32.370820668693007</v>
      </c>
      <c r="V148" s="118"/>
    </row>
    <row r="149" spans="2:22">
      <c r="B149" s="107">
        <v>145</v>
      </c>
      <c r="C149" s="107">
        <v>2837195</v>
      </c>
      <c r="D149">
        <f t="shared" si="22"/>
        <v>283.71949999999998</v>
      </c>
      <c r="E149" s="113">
        <v>51</v>
      </c>
      <c r="F149" s="113">
        <v>161</v>
      </c>
      <c r="G149" s="162">
        <f t="shared" si="23"/>
        <v>212</v>
      </c>
      <c r="H149" s="115">
        <f t="shared" si="28"/>
        <v>37.258347978910365</v>
      </c>
      <c r="I149" s="162">
        <v>357</v>
      </c>
      <c r="J149" s="115">
        <f t="shared" si="24"/>
        <v>62.741652021089635</v>
      </c>
      <c r="K149" s="114">
        <v>30</v>
      </c>
      <c r="L149" s="114">
        <v>13</v>
      </c>
      <c r="M149" s="114">
        <f t="shared" si="25"/>
        <v>43</v>
      </c>
      <c r="N149" s="116">
        <f t="shared" si="26"/>
        <v>48.314606741573037</v>
      </c>
      <c r="O149" s="114">
        <v>46</v>
      </c>
      <c r="P149" s="116">
        <f t="shared" si="27"/>
        <v>51.68539325842697</v>
      </c>
      <c r="Q149" s="118"/>
      <c r="R149" s="118">
        <f t="shared" si="29"/>
        <v>357</v>
      </c>
      <c r="S149" s="118">
        <f t="shared" si="30"/>
        <v>54.255319148936167</v>
      </c>
      <c r="T149" s="118">
        <f t="shared" si="31"/>
        <v>212</v>
      </c>
      <c r="U149">
        <f t="shared" si="32"/>
        <v>32.218844984802431</v>
      </c>
      <c r="V149" s="118"/>
    </row>
    <row r="150" spans="2:22">
      <c r="B150" s="107">
        <v>146</v>
      </c>
      <c r="C150" s="107">
        <v>2871443</v>
      </c>
      <c r="D150">
        <f t="shared" si="22"/>
        <v>287.14429999999999</v>
      </c>
      <c r="E150" s="113">
        <v>51</v>
      </c>
      <c r="F150" s="113">
        <v>161</v>
      </c>
      <c r="G150" s="162">
        <f t="shared" si="23"/>
        <v>212</v>
      </c>
      <c r="H150" s="115">
        <f t="shared" si="28"/>
        <v>37.258347978910365</v>
      </c>
      <c r="I150" s="162">
        <v>357</v>
      </c>
      <c r="J150" s="115">
        <f t="shared" si="24"/>
        <v>62.741652021089635</v>
      </c>
      <c r="K150" s="114">
        <v>30</v>
      </c>
      <c r="L150" s="114">
        <v>13</v>
      </c>
      <c r="M150" s="114">
        <f t="shared" si="25"/>
        <v>43</v>
      </c>
      <c r="N150" s="116">
        <f t="shared" si="26"/>
        <v>48.314606741573037</v>
      </c>
      <c r="O150" s="114">
        <v>46</v>
      </c>
      <c r="P150" s="116">
        <f t="shared" si="27"/>
        <v>51.68539325842697</v>
      </c>
      <c r="Q150" s="118"/>
      <c r="R150" s="118">
        <f t="shared" si="29"/>
        <v>357</v>
      </c>
      <c r="S150" s="118">
        <f t="shared" si="30"/>
        <v>54.255319148936167</v>
      </c>
      <c r="T150" s="118">
        <f t="shared" si="31"/>
        <v>212</v>
      </c>
      <c r="U150">
        <f t="shared" si="32"/>
        <v>32.218844984802431</v>
      </c>
      <c r="V150" s="118"/>
    </row>
    <row r="151" spans="2:22">
      <c r="B151" s="107">
        <v>147</v>
      </c>
      <c r="C151" s="107">
        <v>2905705.2</v>
      </c>
      <c r="D151">
        <f t="shared" si="22"/>
        <v>290.57052000000004</v>
      </c>
      <c r="E151" s="113">
        <v>51</v>
      </c>
      <c r="F151" s="113">
        <v>162</v>
      </c>
      <c r="G151" s="162">
        <f t="shared" si="23"/>
        <v>213</v>
      </c>
      <c r="H151" s="115">
        <f t="shared" si="28"/>
        <v>37.368421052631575</v>
      </c>
      <c r="I151" s="162">
        <v>357</v>
      </c>
      <c r="J151" s="115">
        <f t="shared" si="24"/>
        <v>62.631578947368418</v>
      </c>
      <c r="K151" s="114">
        <v>29</v>
      </c>
      <c r="L151" s="114">
        <v>13</v>
      </c>
      <c r="M151" s="114">
        <f t="shared" si="25"/>
        <v>42</v>
      </c>
      <c r="N151" s="116">
        <f t="shared" si="26"/>
        <v>47.727272727272727</v>
      </c>
      <c r="O151" s="114">
        <v>46</v>
      </c>
      <c r="P151" s="116">
        <f t="shared" si="27"/>
        <v>52.272727272727273</v>
      </c>
      <c r="Q151" s="118"/>
      <c r="R151" s="118">
        <f t="shared" si="29"/>
        <v>357</v>
      </c>
      <c r="S151" s="118">
        <f t="shared" si="30"/>
        <v>54.255319148936167</v>
      </c>
      <c r="T151" s="118">
        <f t="shared" si="31"/>
        <v>213</v>
      </c>
      <c r="U151">
        <f t="shared" si="32"/>
        <v>32.370820668693007</v>
      </c>
      <c r="V151" s="118"/>
    </row>
    <row r="152" spans="2:22">
      <c r="B152" s="107">
        <v>148</v>
      </c>
      <c r="C152" s="107">
        <v>2939992.5</v>
      </c>
      <c r="D152">
        <f t="shared" si="22"/>
        <v>293.99925000000002</v>
      </c>
      <c r="E152" s="113">
        <v>51</v>
      </c>
      <c r="F152" s="113">
        <v>162</v>
      </c>
      <c r="G152" s="162">
        <f t="shared" si="23"/>
        <v>213</v>
      </c>
      <c r="H152" s="115">
        <f t="shared" si="28"/>
        <v>37.23776223776224</v>
      </c>
      <c r="I152" s="162">
        <v>359</v>
      </c>
      <c r="J152" s="115">
        <f t="shared" si="24"/>
        <v>62.76223776223776</v>
      </c>
      <c r="K152" s="114">
        <v>29</v>
      </c>
      <c r="L152" s="114">
        <v>13</v>
      </c>
      <c r="M152" s="114">
        <f t="shared" si="25"/>
        <v>42</v>
      </c>
      <c r="N152" s="116">
        <f t="shared" si="26"/>
        <v>48.837209302325576</v>
      </c>
      <c r="O152" s="114">
        <v>44</v>
      </c>
      <c r="P152" s="116">
        <f t="shared" si="27"/>
        <v>51.162790697674424</v>
      </c>
      <c r="Q152" s="118"/>
      <c r="R152" s="118">
        <f t="shared" si="29"/>
        <v>359</v>
      </c>
      <c r="S152" s="118">
        <f t="shared" si="30"/>
        <v>54.559270516717326</v>
      </c>
      <c r="T152" s="118">
        <f t="shared" si="31"/>
        <v>213</v>
      </c>
      <c r="U152">
        <f t="shared" si="32"/>
        <v>32.370820668693007</v>
      </c>
      <c r="V152" s="118"/>
    </row>
    <row r="153" spans="2:22">
      <c r="B153" s="107">
        <v>149</v>
      </c>
      <c r="C153" s="107">
        <v>2974279.8</v>
      </c>
      <c r="D153">
        <f t="shared" si="22"/>
        <v>297.42797999999999</v>
      </c>
      <c r="E153" s="113">
        <v>51</v>
      </c>
      <c r="F153" s="113">
        <v>162</v>
      </c>
      <c r="G153" s="162">
        <f t="shared" si="23"/>
        <v>213</v>
      </c>
      <c r="H153" s="115">
        <f t="shared" si="28"/>
        <v>37.10801393728223</v>
      </c>
      <c r="I153" s="162">
        <v>361</v>
      </c>
      <c r="J153" s="115">
        <f t="shared" si="24"/>
        <v>62.891986062717777</v>
      </c>
      <c r="K153" s="114">
        <v>29</v>
      </c>
      <c r="L153" s="114">
        <v>13</v>
      </c>
      <c r="M153" s="114">
        <f t="shared" si="25"/>
        <v>42</v>
      </c>
      <c r="N153" s="116">
        <f t="shared" si="26"/>
        <v>50</v>
      </c>
      <c r="O153" s="114">
        <v>42</v>
      </c>
      <c r="P153" s="116">
        <f t="shared" si="27"/>
        <v>50</v>
      </c>
      <c r="Q153" s="118"/>
      <c r="R153" s="118">
        <f t="shared" si="29"/>
        <v>361</v>
      </c>
      <c r="S153" s="118">
        <f t="shared" si="30"/>
        <v>54.863221884498479</v>
      </c>
      <c r="T153" s="118">
        <f t="shared" si="31"/>
        <v>213</v>
      </c>
      <c r="U153">
        <f t="shared" si="32"/>
        <v>32.370820668693007</v>
      </c>
      <c r="V153" s="118"/>
    </row>
    <row r="154" spans="2:22">
      <c r="B154" s="107">
        <v>150</v>
      </c>
      <c r="C154" s="107">
        <v>3008565.5</v>
      </c>
      <c r="D154">
        <f t="shared" si="22"/>
        <v>300.85655000000003</v>
      </c>
      <c r="E154" s="113">
        <v>51</v>
      </c>
      <c r="F154" s="113">
        <v>162</v>
      </c>
      <c r="G154" s="162">
        <f t="shared" si="23"/>
        <v>213</v>
      </c>
      <c r="H154" s="115">
        <f t="shared" si="28"/>
        <v>37.10801393728223</v>
      </c>
      <c r="I154" s="162">
        <v>361</v>
      </c>
      <c r="J154" s="115">
        <f t="shared" si="24"/>
        <v>62.891986062717777</v>
      </c>
      <c r="K154" s="114">
        <v>29</v>
      </c>
      <c r="L154" s="114">
        <v>13</v>
      </c>
      <c r="M154" s="114">
        <f t="shared" si="25"/>
        <v>42</v>
      </c>
      <c r="N154" s="116">
        <f t="shared" si="26"/>
        <v>50</v>
      </c>
      <c r="O154" s="114">
        <v>42</v>
      </c>
      <c r="P154" s="116">
        <f t="shared" si="27"/>
        <v>50</v>
      </c>
      <c r="Q154" s="118"/>
      <c r="R154" s="118">
        <f t="shared" si="29"/>
        <v>361</v>
      </c>
      <c r="S154" s="118">
        <f t="shared" si="30"/>
        <v>54.863221884498479</v>
      </c>
      <c r="T154" s="118">
        <f t="shared" si="31"/>
        <v>213</v>
      </c>
      <c r="U154">
        <f t="shared" si="32"/>
        <v>32.370820668693007</v>
      </c>
      <c r="V154" s="118"/>
    </row>
    <row r="155" spans="2:22">
      <c r="B155" s="107">
        <v>151</v>
      </c>
      <c r="C155" s="107">
        <v>3042851.8</v>
      </c>
      <c r="D155">
        <f t="shared" si="22"/>
        <v>304.28517999999997</v>
      </c>
      <c r="E155" s="113">
        <v>52</v>
      </c>
      <c r="F155" s="113">
        <v>163</v>
      </c>
      <c r="G155" s="162">
        <f t="shared" si="23"/>
        <v>215</v>
      </c>
      <c r="H155" s="115">
        <f t="shared" si="28"/>
        <v>37.456445993031359</v>
      </c>
      <c r="I155" s="162">
        <v>359</v>
      </c>
      <c r="J155" s="115">
        <f t="shared" si="24"/>
        <v>62.543554006968641</v>
      </c>
      <c r="K155" s="114">
        <v>29</v>
      </c>
      <c r="L155" s="114">
        <v>13</v>
      </c>
      <c r="M155" s="114">
        <f t="shared" si="25"/>
        <v>42</v>
      </c>
      <c r="N155" s="116">
        <f t="shared" si="26"/>
        <v>50</v>
      </c>
      <c r="O155" s="114">
        <v>42</v>
      </c>
      <c r="P155" s="116">
        <f t="shared" si="27"/>
        <v>50</v>
      </c>
      <c r="Q155" s="118"/>
      <c r="R155" s="118">
        <f t="shared" si="29"/>
        <v>359</v>
      </c>
      <c r="S155" s="118">
        <f t="shared" si="30"/>
        <v>54.559270516717326</v>
      </c>
      <c r="T155" s="118">
        <f t="shared" si="31"/>
        <v>215</v>
      </c>
      <c r="U155">
        <f t="shared" si="32"/>
        <v>32.674772036474167</v>
      </c>
      <c r="V155" s="118"/>
    </row>
    <row r="156" spans="2:22">
      <c r="B156" s="107">
        <v>152</v>
      </c>
      <c r="C156" s="107">
        <v>3077140.2</v>
      </c>
      <c r="D156">
        <f t="shared" si="22"/>
        <v>307.71402</v>
      </c>
      <c r="E156" s="113">
        <v>51</v>
      </c>
      <c r="F156" s="113">
        <v>162</v>
      </c>
      <c r="G156" s="162">
        <f t="shared" si="23"/>
        <v>213</v>
      </c>
      <c r="H156" s="115">
        <f t="shared" si="28"/>
        <v>37.10801393728223</v>
      </c>
      <c r="I156" s="162">
        <v>361</v>
      </c>
      <c r="J156" s="115">
        <f t="shared" si="24"/>
        <v>62.891986062717777</v>
      </c>
      <c r="K156" s="114">
        <v>29</v>
      </c>
      <c r="L156" s="114">
        <v>13</v>
      </c>
      <c r="M156" s="114">
        <f t="shared" si="25"/>
        <v>42</v>
      </c>
      <c r="N156" s="116">
        <f t="shared" si="26"/>
        <v>50</v>
      </c>
      <c r="O156" s="114">
        <v>42</v>
      </c>
      <c r="P156" s="116">
        <f t="shared" si="27"/>
        <v>50</v>
      </c>
      <c r="Q156" s="118"/>
      <c r="R156" s="118">
        <f t="shared" si="29"/>
        <v>361</v>
      </c>
      <c r="S156" s="118">
        <f t="shared" si="30"/>
        <v>54.863221884498479</v>
      </c>
      <c r="T156" s="118">
        <f t="shared" si="31"/>
        <v>213</v>
      </c>
      <c r="U156">
        <f t="shared" si="32"/>
        <v>32.370820668693007</v>
      </c>
      <c r="V156" s="118"/>
    </row>
    <row r="157" spans="2:22">
      <c r="B157" s="107">
        <v>153</v>
      </c>
      <c r="C157" s="107">
        <v>3111426</v>
      </c>
      <c r="D157">
        <f t="shared" si="22"/>
        <v>311.14260000000002</v>
      </c>
      <c r="E157" s="113">
        <v>51</v>
      </c>
      <c r="F157" s="113">
        <v>162</v>
      </c>
      <c r="G157" s="162">
        <f t="shared" si="23"/>
        <v>213</v>
      </c>
      <c r="H157" s="115">
        <f t="shared" si="28"/>
        <v>36.660929432013766</v>
      </c>
      <c r="I157" s="162">
        <v>368</v>
      </c>
      <c r="J157" s="115">
        <f t="shared" si="24"/>
        <v>63.339070567986234</v>
      </c>
      <c r="K157" s="114">
        <v>29</v>
      </c>
      <c r="L157" s="114">
        <v>13</v>
      </c>
      <c r="M157" s="114">
        <f t="shared" si="25"/>
        <v>42</v>
      </c>
      <c r="N157" s="116">
        <f t="shared" si="26"/>
        <v>54.54545454545454</v>
      </c>
      <c r="O157" s="114">
        <v>35</v>
      </c>
      <c r="P157" s="116">
        <f t="shared" si="27"/>
        <v>45.454545454545453</v>
      </c>
      <c r="Q157" s="118"/>
      <c r="R157" s="118">
        <f t="shared" si="29"/>
        <v>368</v>
      </c>
      <c r="S157" s="118">
        <f t="shared" si="30"/>
        <v>55.927051671732521</v>
      </c>
      <c r="T157" s="118">
        <f t="shared" si="31"/>
        <v>213</v>
      </c>
      <c r="U157">
        <f t="shared" si="32"/>
        <v>32.370820668693007</v>
      </c>
      <c r="V157" s="118"/>
    </row>
    <row r="158" spans="2:22">
      <c r="B158" s="107">
        <v>154</v>
      </c>
      <c r="C158" s="107">
        <v>3146650.5</v>
      </c>
      <c r="D158">
        <f t="shared" si="22"/>
        <v>314.66505000000001</v>
      </c>
      <c r="E158" s="113">
        <v>51</v>
      </c>
      <c r="F158" s="113">
        <v>165</v>
      </c>
      <c r="G158" s="162">
        <f t="shared" si="23"/>
        <v>216</v>
      </c>
      <c r="H158" s="115">
        <f t="shared" si="28"/>
        <v>37.113402061855673</v>
      </c>
      <c r="I158" s="162">
        <v>366</v>
      </c>
      <c r="J158" s="115">
        <f t="shared" si="24"/>
        <v>62.886597938144327</v>
      </c>
      <c r="K158" s="114">
        <v>28</v>
      </c>
      <c r="L158" s="114">
        <v>13</v>
      </c>
      <c r="M158" s="114">
        <f t="shared" si="25"/>
        <v>41</v>
      </c>
      <c r="N158" s="116">
        <f t="shared" si="26"/>
        <v>53.94736842105263</v>
      </c>
      <c r="O158" s="114">
        <v>35</v>
      </c>
      <c r="P158" s="116">
        <f t="shared" si="27"/>
        <v>46.05263157894737</v>
      </c>
      <c r="Q158" s="118"/>
      <c r="R158" s="118">
        <f t="shared" si="29"/>
        <v>366</v>
      </c>
      <c r="S158" s="118">
        <f t="shared" si="30"/>
        <v>55.623100303951368</v>
      </c>
      <c r="T158" s="118">
        <f t="shared" si="31"/>
        <v>216</v>
      </c>
      <c r="U158">
        <f t="shared" si="32"/>
        <v>32.826747720364743</v>
      </c>
      <c r="V158" s="118"/>
    </row>
    <row r="159" spans="2:22">
      <c r="B159" s="107">
        <v>155</v>
      </c>
      <c r="C159" s="107">
        <v>3182110</v>
      </c>
      <c r="D159">
        <f t="shared" si="22"/>
        <v>318.21100000000001</v>
      </c>
      <c r="E159" s="113">
        <v>51</v>
      </c>
      <c r="F159" s="113">
        <v>163</v>
      </c>
      <c r="G159" s="162">
        <f t="shared" si="23"/>
        <v>214</v>
      </c>
      <c r="H159" s="115">
        <f t="shared" si="28"/>
        <v>36.769759450171826</v>
      </c>
      <c r="I159" s="162">
        <v>368</v>
      </c>
      <c r="J159" s="115">
        <f t="shared" si="24"/>
        <v>63.230240549828174</v>
      </c>
      <c r="K159" s="114">
        <v>28</v>
      </c>
      <c r="L159" s="114">
        <v>13</v>
      </c>
      <c r="M159" s="114">
        <f t="shared" si="25"/>
        <v>41</v>
      </c>
      <c r="N159" s="116">
        <f t="shared" si="26"/>
        <v>53.94736842105263</v>
      </c>
      <c r="O159" s="114">
        <v>35</v>
      </c>
      <c r="P159" s="116">
        <f t="shared" si="27"/>
        <v>46.05263157894737</v>
      </c>
      <c r="Q159" s="118"/>
      <c r="R159" s="118">
        <f t="shared" si="29"/>
        <v>368</v>
      </c>
      <c r="S159" s="118">
        <f t="shared" si="30"/>
        <v>55.927051671732521</v>
      </c>
      <c r="T159" s="118">
        <f t="shared" si="31"/>
        <v>214</v>
      </c>
      <c r="U159">
        <f t="shared" si="32"/>
        <v>32.52279635258359</v>
      </c>
      <c r="V159" s="118"/>
    </row>
    <row r="160" spans="2:22">
      <c r="B160" s="107">
        <v>156</v>
      </c>
      <c r="C160" s="107">
        <v>3217571.5</v>
      </c>
      <c r="D160">
        <f t="shared" si="22"/>
        <v>321.75715000000002</v>
      </c>
      <c r="E160" s="113">
        <v>52</v>
      </c>
      <c r="F160" s="113">
        <v>163</v>
      </c>
      <c r="G160" s="162">
        <f t="shared" si="23"/>
        <v>215</v>
      </c>
      <c r="H160" s="115">
        <f t="shared" si="28"/>
        <v>36.878216123499143</v>
      </c>
      <c r="I160" s="162">
        <v>368</v>
      </c>
      <c r="J160" s="115">
        <f t="shared" si="24"/>
        <v>63.121783876500857</v>
      </c>
      <c r="K160" s="114">
        <v>28</v>
      </c>
      <c r="L160" s="114">
        <v>12</v>
      </c>
      <c r="M160" s="114">
        <f t="shared" si="25"/>
        <v>40</v>
      </c>
      <c r="N160" s="116">
        <f t="shared" si="26"/>
        <v>53.333333333333336</v>
      </c>
      <c r="O160" s="114">
        <v>35</v>
      </c>
      <c r="P160" s="116">
        <f t="shared" si="27"/>
        <v>46.666666666666664</v>
      </c>
      <c r="Q160" s="118"/>
      <c r="R160" s="118">
        <f t="shared" si="29"/>
        <v>368</v>
      </c>
      <c r="S160" s="118">
        <f t="shared" si="30"/>
        <v>55.927051671732521</v>
      </c>
      <c r="T160" s="118">
        <f t="shared" si="31"/>
        <v>215</v>
      </c>
      <c r="U160">
        <f t="shared" si="32"/>
        <v>32.674772036474167</v>
      </c>
      <c r="V160" s="118"/>
    </row>
    <row r="161" spans="2:22">
      <c r="B161" s="107">
        <v>157</v>
      </c>
      <c r="C161" s="107">
        <v>3253133.2</v>
      </c>
      <c r="D161">
        <f t="shared" si="22"/>
        <v>325.31332000000003</v>
      </c>
      <c r="E161" s="113">
        <v>52</v>
      </c>
      <c r="F161" s="113">
        <v>165</v>
      </c>
      <c r="G161" s="162">
        <f t="shared" si="23"/>
        <v>217</v>
      </c>
      <c r="H161" s="115">
        <f t="shared" si="28"/>
        <v>36.967632027257238</v>
      </c>
      <c r="I161" s="162">
        <v>370</v>
      </c>
      <c r="J161" s="115">
        <f t="shared" si="24"/>
        <v>63.032367972742762</v>
      </c>
      <c r="K161" s="114">
        <v>26</v>
      </c>
      <c r="L161" s="114">
        <v>12</v>
      </c>
      <c r="M161" s="114">
        <f t="shared" si="25"/>
        <v>38</v>
      </c>
      <c r="N161" s="116">
        <f t="shared" si="26"/>
        <v>53.521126760563376</v>
      </c>
      <c r="O161" s="114">
        <v>33</v>
      </c>
      <c r="P161" s="116">
        <f t="shared" si="27"/>
        <v>46.478873239436616</v>
      </c>
      <c r="Q161" s="118"/>
      <c r="R161" s="118">
        <f t="shared" si="29"/>
        <v>370</v>
      </c>
      <c r="S161" s="118">
        <f t="shared" si="30"/>
        <v>56.231003039513681</v>
      </c>
      <c r="T161" s="118">
        <f t="shared" si="31"/>
        <v>217</v>
      </c>
      <c r="U161">
        <f t="shared" si="32"/>
        <v>32.978723404255319</v>
      </c>
      <c r="V161" s="118"/>
    </row>
    <row r="162" spans="2:22">
      <c r="B162" s="107">
        <v>158</v>
      </c>
      <c r="C162" s="107">
        <v>3289594.2</v>
      </c>
      <c r="D162">
        <f t="shared" si="22"/>
        <v>328.95942000000002</v>
      </c>
      <c r="E162" s="113">
        <v>52</v>
      </c>
      <c r="F162" s="113">
        <v>165</v>
      </c>
      <c r="G162" s="162">
        <f t="shared" si="23"/>
        <v>217</v>
      </c>
      <c r="H162" s="115">
        <f t="shared" si="28"/>
        <v>36.967632027257238</v>
      </c>
      <c r="I162" s="162">
        <v>370</v>
      </c>
      <c r="J162" s="115">
        <f t="shared" si="24"/>
        <v>63.032367972742762</v>
      </c>
      <c r="K162" s="114">
        <v>26</v>
      </c>
      <c r="L162" s="114">
        <v>12</v>
      </c>
      <c r="M162" s="114">
        <f t="shared" si="25"/>
        <v>38</v>
      </c>
      <c r="N162" s="116">
        <f t="shared" si="26"/>
        <v>53.521126760563376</v>
      </c>
      <c r="O162" s="114">
        <v>33</v>
      </c>
      <c r="P162" s="116">
        <f t="shared" si="27"/>
        <v>46.478873239436616</v>
      </c>
      <c r="Q162" s="118"/>
      <c r="R162" s="118">
        <f t="shared" si="29"/>
        <v>370</v>
      </c>
      <c r="S162" s="118">
        <f t="shared" si="30"/>
        <v>56.231003039513681</v>
      </c>
      <c r="T162" s="118">
        <f t="shared" si="31"/>
        <v>217</v>
      </c>
      <c r="U162">
        <f t="shared" si="32"/>
        <v>32.978723404255319</v>
      </c>
      <c r="V162" s="118"/>
    </row>
    <row r="163" spans="2:22">
      <c r="B163" s="107">
        <v>159</v>
      </c>
      <c r="C163" s="107">
        <v>3327033.2</v>
      </c>
      <c r="D163">
        <f t="shared" si="22"/>
        <v>332.70332000000002</v>
      </c>
      <c r="E163" s="113">
        <v>52</v>
      </c>
      <c r="F163" s="113">
        <v>165</v>
      </c>
      <c r="G163" s="162">
        <f t="shared" si="23"/>
        <v>217</v>
      </c>
      <c r="H163" s="115">
        <f t="shared" si="28"/>
        <v>36.779661016949149</v>
      </c>
      <c r="I163" s="162">
        <v>373</v>
      </c>
      <c r="J163" s="115">
        <f t="shared" si="24"/>
        <v>63.220338983050851</v>
      </c>
      <c r="K163" s="114">
        <v>25</v>
      </c>
      <c r="L163" s="114">
        <v>12</v>
      </c>
      <c r="M163" s="114">
        <f t="shared" si="25"/>
        <v>37</v>
      </c>
      <c r="N163" s="116">
        <f t="shared" si="26"/>
        <v>54.411764705882348</v>
      </c>
      <c r="O163" s="114">
        <v>31</v>
      </c>
      <c r="P163" s="116">
        <f t="shared" si="27"/>
        <v>45.588235294117645</v>
      </c>
      <c r="Q163" s="118"/>
      <c r="R163" s="118">
        <f t="shared" si="29"/>
        <v>373</v>
      </c>
      <c r="S163" s="118">
        <f t="shared" si="30"/>
        <v>56.686930091185403</v>
      </c>
      <c r="T163" s="118">
        <f t="shared" si="31"/>
        <v>217</v>
      </c>
      <c r="U163">
        <f t="shared" si="32"/>
        <v>32.978723404255319</v>
      </c>
      <c r="V163" s="118"/>
    </row>
    <row r="164" spans="2:22">
      <c r="B164" s="107">
        <v>160</v>
      </c>
      <c r="C164" s="107">
        <v>3364579</v>
      </c>
      <c r="D164">
        <f t="shared" si="22"/>
        <v>336.4579</v>
      </c>
      <c r="E164" s="113">
        <v>52</v>
      </c>
      <c r="F164" s="113">
        <v>165</v>
      </c>
      <c r="G164" s="162">
        <f t="shared" si="23"/>
        <v>217</v>
      </c>
      <c r="H164" s="115">
        <f t="shared" si="28"/>
        <v>36.779661016949149</v>
      </c>
      <c r="I164" s="162">
        <v>373</v>
      </c>
      <c r="J164" s="115">
        <f t="shared" si="24"/>
        <v>63.220338983050851</v>
      </c>
      <c r="K164" s="114">
        <v>25</v>
      </c>
      <c r="L164" s="114">
        <v>12</v>
      </c>
      <c r="M164" s="114">
        <f t="shared" si="25"/>
        <v>37</v>
      </c>
      <c r="N164" s="116">
        <f t="shared" si="26"/>
        <v>54.411764705882348</v>
      </c>
      <c r="O164" s="114">
        <v>31</v>
      </c>
      <c r="P164" s="116">
        <f t="shared" si="27"/>
        <v>45.588235294117645</v>
      </c>
      <c r="Q164" s="118"/>
      <c r="R164" s="118">
        <f t="shared" si="29"/>
        <v>373</v>
      </c>
      <c r="S164" s="118">
        <f t="shared" si="30"/>
        <v>56.686930091185403</v>
      </c>
      <c r="T164" s="118">
        <f t="shared" si="31"/>
        <v>217</v>
      </c>
      <c r="U164">
        <f t="shared" si="32"/>
        <v>32.978723404255319</v>
      </c>
      <c r="V164" s="118"/>
    </row>
    <row r="165" spans="2:22">
      <c r="B165" s="107">
        <v>161</v>
      </c>
      <c r="C165" s="107">
        <v>3402121.8</v>
      </c>
      <c r="D165">
        <f t="shared" si="22"/>
        <v>340.21217999999999</v>
      </c>
      <c r="E165" s="113">
        <v>52</v>
      </c>
      <c r="F165" s="113">
        <v>166</v>
      </c>
      <c r="G165" s="162">
        <f t="shared" si="23"/>
        <v>218</v>
      </c>
      <c r="H165" s="115">
        <f t="shared" si="28"/>
        <v>36.949152542372879</v>
      </c>
      <c r="I165" s="162">
        <v>372</v>
      </c>
      <c r="J165" s="115">
        <f t="shared" si="24"/>
        <v>63.050847457627121</v>
      </c>
      <c r="K165" s="114">
        <v>25</v>
      </c>
      <c r="L165" s="114">
        <v>12</v>
      </c>
      <c r="M165" s="114">
        <f t="shared" si="25"/>
        <v>37</v>
      </c>
      <c r="N165" s="116">
        <f t="shared" si="26"/>
        <v>54.411764705882348</v>
      </c>
      <c r="O165" s="114">
        <v>31</v>
      </c>
      <c r="P165" s="116">
        <f t="shared" si="27"/>
        <v>45.588235294117645</v>
      </c>
      <c r="Q165" s="118"/>
      <c r="R165" s="118">
        <f t="shared" si="29"/>
        <v>372</v>
      </c>
      <c r="S165" s="118">
        <f t="shared" si="30"/>
        <v>56.534954407294833</v>
      </c>
      <c r="T165" s="118">
        <f t="shared" si="31"/>
        <v>218</v>
      </c>
      <c r="U165">
        <f t="shared" si="32"/>
        <v>33.130699088145896</v>
      </c>
      <c r="V165" s="118"/>
    </row>
    <row r="166" spans="2:22">
      <c r="B166" s="107">
        <v>162</v>
      </c>
      <c r="C166" s="107">
        <v>3439667</v>
      </c>
      <c r="D166">
        <f t="shared" si="22"/>
        <v>343.9667</v>
      </c>
      <c r="E166" s="113">
        <v>52</v>
      </c>
      <c r="F166" s="113">
        <v>166</v>
      </c>
      <c r="G166" s="162">
        <f t="shared" si="23"/>
        <v>218</v>
      </c>
      <c r="H166" s="115">
        <f t="shared" si="28"/>
        <v>36.949152542372879</v>
      </c>
      <c r="I166" s="162">
        <v>372</v>
      </c>
      <c r="J166" s="115">
        <f t="shared" si="24"/>
        <v>63.050847457627121</v>
      </c>
      <c r="K166" s="114">
        <v>25</v>
      </c>
      <c r="L166" s="114">
        <v>12</v>
      </c>
      <c r="M166" s="114">
        <f t="shared" si="25"/>
        <v>37</v>
      </c>
      <c r="N166" s="116">
        <f t="shared" si="26"/>
        <v>54.411764705882348</v>
      </c>
      <c r="O166" s="114">
        <v>31</v>
      </c>
      <c r="P166" s="116">
        <f t="shared" si="27"/>
        <v>45.588235294117645</v>
      </c>
      <c r="Q166" s="118"/>
      <c r="R166" s="118">
        <f t="shared" si="29"/>
        <v>372</v>
      </c>
      <c r="S166" s="118">
        <f t="shared" si="30"/>
        <v>56.534954407294833</v>
      </c>
      <c r="T166" s="118">
        <f t="shared" si="31"/>
        <v>218</v>
      </c>
      <c r="U166">
        <f t="shared" si="32"/>
        <v>33.130699088145896</v>
      </c>
      <c r="V166" s="118"/>
    </row>
    <row r="167" spans="2:22">
      <c r="B167" s="107">
        <v>163</v>
      </c>
      <c r="C167" s="107">
        <v>3477211.2</v>
      </c>
      <c r="D167">
        <f t="shared" si="22"/>
        <v>347.72112000000004</v>
      </c>
      <c r="E167" s="113">
        <v>52</v>
      </c>
      <c r="F167" s="113">
        <v>165</v>
      </c>
      <c r="G167" s="162">
        <f t="shared" si="23"/>
        <v>217</v>
      </c>
      <c r="H167" s="115">
        <f t="shared" si="28"/>
        <v>36.779661016949149</v>
      </c>
      <c r="I167" s="162">
        <v>373</v>
      </c>
      <c r="J167" s="115">
        <f t="shared" si="24"/>
        <v>63.220338983050851</v>
      </c>
      <c r="K167" s="114">
        <v>25</v>
      </c>
      <c r="L167" s="114">
        <v>12</v>
      </c>
      <c r="M167" s="114">
        <f t="shared" si="25"/>
        <v>37</v>
      </c>
      <c r="N167" s="116">
        <f t="shared" si="26"/>
        <v>54.411764705882348</v>
      </c>
      <c r="O167" s="114">
        <v>31</v>
      </c>
      <c r="P167" s="116">
        <f t="shared" si="27"/>
        <v>45.588235294117645</v>
      </c>
      <c r="Q167" s="118"/>
      <c r="R167" s="118">
        <f t="shared" si="29"/>
        <v>373</v>
      </c>
      <c r="S167" s="118">
        <f t="shared" si="30"/>
        <v>56.686930091185403</v>
      </c>
      <c r="T167" s="118">
        <f t="shared" si="31"/>
        <v>217</v>
      </c>
      <c r="U167">
        <f t="shared" si="32"/>
        <v>32.978723404255319</v>
      </c>
      <c r="V167" s="118"/>
    </row>
    <row r="168" spans="2:22">
      <c r="B168" s="107">
        <v>164</v>
      </c>
      <c r="C168" s="107">
        <v>3514756.2</v>
      </c>
      <c r="D168">
        <f t="shared" si="22"/>
        <v>351.47561999999999</v>
      </c>
      <c r="E168" s="113">
        <v>52</v>
      </c>
      <c r="F168" s="113">
        <v>165</v>
      </c>
      <c r="G168" s="162">
        <f t="shared" si="23"/>
        <v>217</v>
      </c>
      <c r="H168" s="115">
        <f t="shared" si="28"/>
        <v>36.717428087986463</v>
      </c>
      <c r="I168" s="162">
        <v>374</v>
      </c>
      <c r="J168" s="115">
        <f t="shared" si="24"/>
        <v>63.282571912013537</v>
      </c>
      <c r="K168" s="114">
        <v>25</v>
      </c>
      <c r="L168" s="114">
        <v>12</v>
      </c>
      <c r="M168" s="114">
        <f t="shared" si="25"/>
        <v>37</v>
      </c>
      <c r="N168" s="116">
        <f t="shared" si="26"/>
        <v>55.223880597014926</v>
      </c>
      <c r="O168" s="114">
        <v>30</v>
      </c>
      <c r="P168" s="116">
        <f t="shared" si="27"/>
        <v>44.776119402985074</v>
      </c>
      <c r="Q168" s="118"/>
      <c r="R168" s="118">
        <f t="shared" si="29"/>
        <v>374</v>
      </c>
      <c r="S168" s="118">
        <f t="shared" si="30"/>
        <v>56.838905775075986</v>
      </c>
      <c r="T168" s="118">
        <f t="shared" si="31"/>
        <v>217</v>
      </c>
      <c r="U168">
        <f t="shared" si="32"/>
        <v>32.978723404255319</v>
      </c>
      <c r="V168" s="118"/>
    </row>
    <row r="169" spans="2:22">
      <c r="B169" s="107">
        <v>165</v>
      </c>
      <c r="C169" s="107">
        <v>3552300.8</v>
      </c>
      <c r="D169">
        <f t="shared" si="22"/>
        <v>355.23007999999999</v>
      </c>
      <c r="E169" s="113">
        <v>52</v>
      </c>
      <c r="F169" s="113">
        <v>165</v>
      </c>
      <c r="G169" s="162">
        <f t="shared" si="23"/>
        <v>217</v>
      </c>
      <c r="H169" s="115">
        <f t="shared" si="28"/>
        <v>36.717428087986463</v>
      </c>
      <c r="I169" s="162">
        <v>374</v>
      </c>
      <c r="J169" s="115">
        <f t="shared" si="24"/>
        <v>63.282571912013537</v>
      </c>
      <c r="K169" s="114">
        <v>25</v>
      </c>
      <c r="L169" s="114">
        <v>12</v>
      </c>
      <c r="M169" s="114">
        <f t="shared" si="25"/>
        <v>37</v>
      </c>
      <c r="N169" s="116">
        <f t="shared" si="26"/>
        <v>55.223880597014926</v>
      </c>
      <c r="O169" s="114">
        <v>30</v>
      </c>
      <c r="P169" s="116">
        <f t="shared" si="27"/>
        <v>44.776119402985074</v>
      </c>
      <c r="Q169" s="118"/>
      <c r="R169" s="118">
        <f t="shared" si="29"/>
        <v>374</v>
      </c>
      <c r="S169" s="118">
        <f t="shared" si="30"/>
        <v>56.838905775075986</v>
      </c>
      <c r="T169" s="118">
        <f t="shared" si="31"/>
        <v>217</v>
      </c>
      <c r="U169">
        <f t="shared" si="32"/>
        <v>32.978723404255319</v>
      </c>
      <c r="V169" s="118"/>
    </row>
    <row r="170" spans="2:22">
      <c r="B170" s="107">
        <v>166</v>
      </c>
      <c r="C170" s="107">
        <v>3589843.2</v>
      </c>
      <c r="D170">
        <f t="shared" si="22"/>
        <v>358.98432000000003</v>
      </c>
      <c r="E170" s="113">
        <v>52</v>
      </c>
      <c r="F170" s="113">
        <v>166</v>
      </c>
      <c r="G170" s="162">
        <f t="shared" si="23"/>
        <v>218</v>
      </c>
      <c r="H170" s="115">
        <f t="shared" si="28"/>
        <v>36.886632825719119</v>
      </c>
      <c r="I170" s="162">
        <v>373</v>
      </c>
      <c r="J170" s="115">
        <f t="shared" si="24"/>
        <v>63.113367174280874</v>
      </c>
      <c r="K170" s="114">
        <v>25</v>
      </c>
      <c r="L170" s="114">
        <v>12</v>
      </c>
      <c r="M170" s="114">
        <f t="shared" si="25"/>
        <v>37</v>
      </c>
      <c r="N170" s="116">
        <f t="shared" si="26"/>
        <v>55.223880597014926</v>
      </c>
      <c r="O170" s="114">
        <v>30</v>
      </c>
      <c r="P170" s="116">
        <f t="shared" si="27"/>
        <v>44.776119402985074</v>
      </c>
      <c r="Q170" s="118"/>
      <c r="R170" s="118">
        <f t="shared" si="29"/>
        <v>373</v>
      </c>
      <c r="S170" s="118">
        <f t="shared" si="30"/>
        <v>56.686930091185403</v>
      </c>
      <c r="T170" s="118">
        <f t="shared" si="31"/>
        <v>218</v>
      </c>
      <c r="U170">
        <f t="shared" si="32"/>
        <v>33.130699088145896</v>
      </c>
      <c r="V170" s="118"/>
    </row>
    <row r="171" spans="2:22">
      <c r="B171" s="107">
        <v>167</v>
      </c>
      <c r="C171" s="107">
        <v>3627388.2</v>
      </c>
      <c r="D171">
        <f t="shared" si="22"/>
        <v>362.73882000000003</v>
      </c>
      <c r="E171" s="113">
        <v>52</v>
      </c>
      <c r="F171" s="113">
        <v>167</v>
      </c>
      <c r="G171" s="162">
        <f t="shared" si="23"/>
        <v>219</v>
      </c>
      <c r="H171" s="115">
        <f t="shared" si="28"/>
        <v>36.930860033726816</v>
      </c>
      <c r="I171" s="162">
        <v>374</v>
      </c>
      <c r="J171" s="115">
        <f t="shared" si="24"/>
        <v>63.069139966273191</v>
      </c>
      <c r="K171" s="114">
        <v>25</v>
      </c>
      <c r="L171" s="114">
        <v>12</v>
      </c>
      <c r="M171" s="114">
        <f t="shared" si="25"/>
        <v>37</v>
      </c>
      <c r="N171" s="116">
        <f t="shared" si="26"/>
        <v>56.92307692307692</v>
      </c>
      <c r="O171" s="114">
        <v>28</v>
      </c>
      <c r="P171" s="116">
        <f t="shared" si="27"/>
        <v>43.07692307692308</v>
      </c>
      <c r="Q171" s="118"/>
      <c r="R171" s="118">
        <f t="shared" si="29"/>
        <v>374</v>
      </c>
      <c r="S171" s="118">
        <f t="shared" si="30"/>
        <v>56.838905775075986</v>
      </c>
      <c r="T171" s="118">
        <f t="shared" si="31"/>
        <v>219</v>
      </c>
      <c r="U171">
        <f t="shared" si="32"/>
        <v>33.282674772036472</v>
      </c>
      <c r="V171" s="118"/>
    </row>
    <row r="172" spans="2:22">
      <c r="B172" s="107">
        <v>168</v>
      </c>
      <c r="C172" s="107">
        <v>3664933</v>
      </c>
      <c r="D172">
        <f t="shared" si="22"/>
        <v>366.49329999999998</v>
      </c>
      <c r="E172" s="113">
        <v>52</v>
      </c>
      <c r="F172" s="113">
        <v>166</v>
      </c>
      <c r="G172" s="162">
        <f t="shared" si="23"/>
        <v>218</v>
      </c>
      <c r="H172" s="115">
        <f t="shared" si="28"/>
        <v>36.762225969645868</v>
      </c>
      <c r="I172" s="162">
        <v>375</v>
      </c>
      <c r="J172" s="115">
        <f t="shared" si="24"/>
        <v>63.237774030354132</v>
      </c>
      <c r="K172" s="114">
        <v>25</v>
      </c>
      <c r="L172" s="114">
        <v>12</v>
      </c>
      <c r="M172" s="114">
        <f t="shared" si="25"/>
        <v>37</v>
      </c>
      <c r="N172" s="116">
        <f t="shared" si="26"/>
        <v>56.92307692307692</v>
      </c>
      <c r="O172" s="114">
        <v>28</v>
      </c>
      <c r="P172" s="116">
        <f t="shared" si="27"/>
        <v>43.07692307692308</v>
      </c>
      <c r="Q172" s="118"/>
      <c r="R172" s="118">
        <f t="shared" si="29"/>
        <v>375</v>
      </c>
      <c r="S172" s="118">
        <f t="shared" si="30"/>
        <v>56.99088145896657</v>
      </c>
      <c r="T172" s="118">
        <f t="shared" si="31"/>
        <v>218</v>
      </c>
      <c r="U172">
        <f t="shared" si="32"/>
        <v>33.130699088145896</v>
      </c>
      <c r="V172" s="118"/>
    </row>
    <row r="173" spans="2:22">
      <c r="B173" s="107">
        <v>169</v>
      </c>
      <c r="C173" s="107">
        <v>3702478.5</v>
      </c>
      <c r="D173">
        <f t="shared" si="22"/>
        <v>370.24785000000003</v>
      </c>
      <c r="E173" s="113">
        <v>52</v>
      </c>
      <c r="F173" s="113">
        <v>165</v>
      </c>
      <c r="G173" s="162">
        <f t="shared" si="23"/>
        <v>217</v>
      </c>
      <c r="H173" s="115">
        <f t="shared" si="28"/>
        <v>36.593591905564928</v>
      </c>
      <c r="I173" s="162">
        <v>376</v>
      </c>
      <c r="J173" s="115">
        <f t="shared" si="24"/>
        <v>63.406408094435072</v>
      </c>
      <c r="K173" s="114">
        <v>25</v>
      </c>
      <c r="L173" s="114">
        <v>12</v>
      </c>
      <c r="M173" s="114">
        <f t="shared" si="25"/>
        <v>37</v>
      </c>
      <c r="N173" s="116">
        <f t="shared" si="26"/>
        <v>56.92307692307692</v>
      </c>
      <c r="O173" s="114">
        <v>28</v>
      </c>
      <c r="P173" s="116">
        <f t="shared" si="27"/>
        <v>43.07692307692308</v>
      </c>
      <c r="Q173" s="118"/>
      <c r="R173" s="118">
        <f t="shared" si="29"/>
        <v>376</v>
      </c>
      <c r="S173" s="118">
        <f t="shared" si="30"/>
        <v>57.142857142857139</v>
      </c>
      <c r="T173" s="118">
        <f t="shared" si="31"/>
        <v>217</v>
      </c>
      <c r="U173">
        <f t="shared" si="32"/>
        <v>32.978723404255319</v>
      </c>
      <c r="V173" s="118"/>
    </row>
    <row r="174" spans="2:22">
      <c r="B174" s="107">
        <v>170</v>
      </c>
      <c r="C174" s="107">
        <v>3740023</v>
      </c>
      <c r="D174">
        <f t="shared" si="22"/>
        <v>374.00229999999999</v>
      </c>
      <c r="E174" s="113">
        <v>52</v>
      </c>
      <c r="F174" s="113">
        <v>166</v>
      </c>
      <c r="G174" s="162">
        <f t="shared" si="23"/>
        <v>218</v>
      </c>
      <c r="H174" s="115">
        <f t="shared" si="28"/>
        <v>36.762225969645868</v>
      </c>
      <c r="I174" s="162">
        <v>375</v>
      </c>
      <c r="J174" s="115">
        <f t="shared" si="24"/>
        <v>63.237774030354132</v>
      </c>
      <c r="K174" s="114">
        <v>25</v>
      </c>
      <c r="L174" s="114">
        <v>12</v>
      </c>
      <c r="M174" s="114">
        <f t="shared" si="25"/>
        <v>37</v>
      </c>
      <c r="N174" s="116">
        <f t="shared" si="26"/>
        <v>56.92307692307692</v>
      </c>
      <c r="O174" s="114">
        <v>28</v>
      </c>
      <c r="P174" s="116">
        <f t="shared" si="27"/>
        <v>43.07692307692308</v>
      </c>
      <c r="Q174" s="118"/>
      <c r="R174" s="118">
        <f t="shared" si="29"/>
        <v>375</v>
      </c>
      <c r="S174" s="118">
        <f t="shared" si="30"/>
        <v>56.99088145896657</v>
      </c>
      <c r="T174" s="118">
        <f t="shared" si="31"/>
        <v>218</v>
      </c>
      <c r="U174">
        <f t="shared" si="32"/>
        <v>33.130699088145896</v>
      </c>
      <c r="V174" s="118"/>
    </row>
    <row r="175" spans="2:22">
      <c r="B175" s="107">
        <v>171</v>
      </c>
      <c r="C175" s="107">
        <v>3777568.2</v>
      </c>
      <c r="D175">
        <f t="shared" si="22"/>
        <v>377.75682</v>
      </c>
      <c r="E175" s="113">
        <v>52</v>
      </c>
      <c r="F175" s="113">
        <v>166</v>
      </c>
      <c r="G175" s="162">
        <f t="shared" si="23"/>
        <v>218</v>
      </c>
      <c r="H175" s="115">
        <f t="shared" si="28"/>
        <v>36.762225969645868</v>
      </c>
      <c r="I175" s="162">
        <v>375</v>
      </c>
      <c r="J175" s="115">
        <f t="shared" si="24"/>
        <v>63.237774030354132</v>
      </c>
      <c r="K175" s="114">
        <v>25</v>
      </c>
      <c r="L175" s="114">
        <v>12</v>
      </c>
      <c r="M175" s="114">
        <f t="shared" si="25"/>
        <v>37</v>
      </c>
      <c r="N175" s="116">
        <f t="shared" si="26"/>
        <v>56.92307692307692</v>
      </c>
      <c r="O175" s="114">
        <v>28</v>
      </c>
      <c r="P175" s="116">
        <f t="shared" si="27"/>
        <v>43.07692307692308</v>
      </c>
      <c r="Q175" s="118"/>
      <c r="R175" s="118">
        <f t="shared" si="29"/>
        <v>375</v>
      </c>
      <c r="S175" s="118">
        <f t="shared" si="30"/>
        <v>56.99088145896657</v>
      </c>
      <c r="T175" s="118">
        <f t="shared" si="31"/>
        <v>218</v>
      </c>
      <c r="U175">
        <f t="shared" si="32"/>
        <v>33.130699088145896</v>
      </c>
      <c r="V175" s="118"/>
    </row>
    <row r="176" spans="2:22">
      <c r="B176" s="107">
        <v>172</v>
      </c>
      <c r="C176" s="107">
        <v>3815111.5</v>
      </c>
      <c r="D176">
        <f t="shared" si="22"/>
        <v>381.51114999999999</v>
      </c>
      <c r="E176" s="113">
        <v>52</v>
      </c>
      <c r="F176" s="113">
        <v>166</v>
      </c>
      <c r="G176" s="162">
        <f t="shared" si="23"/>
        <v>218</v>
      </c>
      <c r="H176" s="115">
        <f t="shared" si="28"/>
        <v>36.762225969645868</v>
      </c>
      <c r="I176" s="162">
        <v>375</v>
      </c>
      <c r="J176" s="115">
        <f t="shared" si="24"/>
        <v>63.237774030354132</v>
      </c>
      <c r="K176" s="114">
        <v>25</v>
      </c>
      <c r="L176" s="114">
        <v>12</v>
      </c>
      <c r="M176" s="114">
        <f t="shared" si="25"/>
        <v>37</v>
      </c>
      <c r="N176" s="116">
        <f t="shared" si="26"/>
        <v>56.92307692307692</v>
      </c>
      <c r="O176" s="114">
        <v>28</v>
      </c>
      <c r="P176" s="116">
        <f t="shared" si="27"/>
        <v>43.07692307692308</v>
      </c>
      <c r="Q176" s="118"/>
      <c r="R176" s="118">
        <f t="shared" si="29"/>
        <v>375</v>
      </c>
      <c r="S176" s="118">
        <f t="shared" si="30"/>
        <v>56.99088145896657</v>
      </c>
      <c r="T176" s="118">
        <f t="shared" si="31"/>
        <v>218</v>
      </c>
      <c r="U176">
        <f t="shared" si="32"/>
        <v>33.130699088145896</v>
      </c>
      <c r="V176" s="118"/>
    </row>
    <row r="177" spans="2:22">
      <c r="B177" s="107">
        <v>173</v>
      </c>
      <c r="C177" s="107">
        <v>3852657.5</v>
      </c>
      <c r="D177">
        <f t="shared" si="22"/>
        <v>385.26575000000003</v>
      </c>
      <c r="E177" s="113">
        <v>52</v>
      </c>
      <c r="F177" s="113">
        <v>167</v>
      </c>
      <c r="G177" s="162">
        <f t="shared" si="23"/>
        <v>219</v>
      </c>
      <c r="H177" s="115">
        <f t="shared" si="28"/>
        <v>36.930860033726816</v>
      </c>
      <c r="I177" s="162">
        <v>374</v>
      </c>
      <c r="J177" s="115">
        <f t="shared" si="24"/>
        <v>63.069139966273191</v>
      </c>
      <c r="K177" s="114">
        <v>25</v>
      </c>
      <c r="L177" s="114">
        <v>12</v>
      </c>
      <c r="M177" s="114">
        <f t="shared" si="25"/>
        <v>37</v>
      </c>
      <c r="N177" s="116">
        <f t="shared" si="26"/>
        <v>56.92307692307692</v>
      </c>
      <c r="O177" s="114">
        <v>28</v>
      </c>
      <c r="P177" s="116">
        <f t="shared" si="27"/>
        <v>43.07692307692308</v>
      </c>
      <c r="Q177" s="118"/>
      <c r="R177" s="118">
        <f t="shared" si="29"/>
        <v>374</v>
      </c>
      <c r="S177" s="118">
        <f t="shared" si="30"/>
        <v>56.838905775075986</v>
      </c>
      <c r="T177" s="118">
        <f t="shared" si="31"/>
        <v>219</v>
      </c>
      <c r="U177">
        <f t="shared" si="32"/>
        <v>33.282674772036472</v>
      </c>
      <c r="V177" s="118"/>
    </row>
    <row r="178" spans="2:22">
      <c r="B178" s="107">
        <v>174</v>
      </c>
      <c r="C178" s="107">
        <v>3890201.5</v>
      </c>
      <c r="D178">
        <f t="shared" si="22"/>
        <v>389.02015</v>
      </c>
      <c r="E178" s="113">
        <v>52</v>
      </c>
      <c r="F178" s="113">
        <v>165</v>
      </c>
      <c r="G178" s="162">
        <f t="shared" si="23"/>
        <v>217</v>
      </c>
      <c r="H178" s="115">
        <f t="shared" si="28"/>
        <v>36.593591905564928</v>
      </c>
      <c r="I178" s="162">
        <v>376</v>
      </c>
      <c r="J178" s="115">
        <f t="shared" si="24"/>
        <v>63.406408094435072</v>
      </c>
      <c r="K178" s="114">
        <v>25</v>
      </c>
      <c r="L178" s="114">
        <v>12</v>
      </c>
      <c r="M178" s="114">
        <f t="shared" si="25"/>
        <v>37</v>
      </c>
      <c r="N178" s="116">
        <f t="shared" si="26"/>
        <v>56.92307692307692</v>
      </c>
      <c r="O178" s="114">
        <v>28</v>
      </c>
      <c r="P178" s="116">
        <f t="shared" si="27"/>
        <v>43.07692307692308</v>
      </c>
      <c r="Q178" s="118"/>
      <c r="R178" s="118">
        <f t="shared" si="29"/>
        <v>376</v>
      </c>
      <c r="S178" s="118">
        <f t="shared" si="30"/>
        <v>57.142857142857139</v>
      </c>
      <c r="T178" s="118">
        <f t="shared" si="31"/>
        <v>217</v>
      </c>
      <c r="U178">
        <f t="shared" si="32"/>
        <v>32.978723404255319</v>
      </c>
      <c r="V178" s="118"/>
    </row>
    <row r="179" spans="2:22">
      <c r="B179" s="107">
        <v>175</v>
      </c>
      <c r="C179" s="107">
        <v>3927746.8</v>
      </c>
      <c r="D179">
        <f t="shared" si="22"/>
        <v>392.77467999999999</v>
      </c>
      <c r="E179" s="113">
        <v>52</v>
      </c>
      <c r="F179" s="113">
        <v>166</v>
      </c>
      <c r="G179" s="162">
        <f t="shared" si="23"/>
        <v>218</v>
      </c>
      <c r="H179" s="115">
        <f t="shared" si="28"/>
        <v>36.700336700336699</v>
      </c>
      <c r="I179" s="162">
        <v>376</v>
      </c>
      <c r="J179" s="115">
        <f t="shared" si="24"/>
        <v>63.299663299663301</v>
      </c>
      <c r="K179" s="114">
        <v>25</v>
      </c>
      <c r="L179" s="114">
        <v>12</v>
      </c>
      <c r="M179" s="114">
        <f t="shared" si="25"/>
        <v>37</v>
      </c>
      <c r="N179" s="116">
        <f t="shared" si="26"/>
        <v>57.8125</v>
      </c>
      <c r="O179" s="114">
        <v>27</v>
      </c>
      <c r="P179" s="116">
        <f t="shared" si="27"/>
        <v>42.1875</v>
      </c>
      <c r="Q179" s="118"/>
      <c r="R179" s="118">
        <f t="shared" si="29"/>
        <v>376</v>
      </c>
      <c r="S179" s="118">
        <f t="shared" si="30"/>
        <v>57.142857142857139</v>
      </c>
      <c r="T179" s="118">
        <f t="shared" si="31"/>
        <v>218</v>
      </c>
      <c r="U179">
        <f t="shared" si="32"/>
        <v>33.130699088145896</v>
      </c>
      <c r="V179" s="118"/>
    </row>
    <row r="180" spans="2:22">
      <c r="B180" s="107">
        <v>176</v>
      </c>
      <c r="C180" s="107">
        <v>3965290.5</v>
      </c>
      <c r="D180">
        <f t="shared" si="22"/>
        <v>396.52904999999998</v>
      </c>
      <c r="E180" s="113">
        <v>52</v>
      </c>
      <c r="F180" s="113">
        <v>166</v>
      </c>
      <c r="G180" s="162">
        <f t="shared" si="23"/>
        <v>218</v>
      </c>
      <c r="H180" s="115">
        <f t="shared" si="28"/>
        <v>36.700336700336699</v>
      </c>
      <c r="I180" s="162">
        <v>376</v>
      </c>
      <c r="J180" s="115">
        <f t="shared" si="24"/>
        <v>63.299663299663301</v>
      </c>
      <c r="K180" s="114">
        <v>25</v>
      </c>
      <c r="L180" s="114">
        <v>12</v>
      </c>
      <c r="M180" s="114">
        <f t="shared" si="25"/>
        <v>37</v>
      </c>
      <c r="N180" s="116">
        <f t="shared" si="26"/>
        <v>57.8125</v>
      </c>
      <c r="O180" s="114">
        <v>27</v>
      </c>
      <c r="P180" s="116">
        <f t="shared" si="27"/>
        <v>42.1875</v>
      </c>
      <c r="Q180" s="118"/>
      <c r="R180" s="118">
        <f t="shared" si="29"/>
        <v>376</v>
      </c>
      <c r="S180" s="118">
        <f t="shared" si="30"/>
        <v>57.142857142857139</v>
      </c>
      <c r="T180" s="118">
        <f t="shared" si="31"/>
        <v>218</v>
      </c>
      <c r="U180">
        <f t="shared" si="32"/>
        <v>33.130699088145896</v>
      </c>
      <c r="V180" s="118"/>
    </row>
    <row r="181" spans="2:22">
      <c r="B181" s="107">
        <v>177</v>
      </c>
      <c r="C181" s="107">
        <v>4002835.2</v>
      </c>
      <c r="D181">
        <f t="shared" si="22"/>
        <v>400.28352000000001</v>
      </c>
      <c r="E181" s="113">
        <v>52</v>
      </c>
      <c r="F181" s="113">
        <v>165</v>
      </c>
      <c r="G181" s="162">
        <f t="shared" si="23"/>
        <v>217</v>
      </c>
      <c r="H181" s="115">
        <f t="shared" si="28"/>
        <v>36.531986531986533</v>
      </c>
      <c r="I181" s="162">
        <v>377</v>
      </c>
      <c r="J181" s="115">
        <f t="shared" si="24"/>
        <v>63.468013468013474</v>
      </c>
      <c r="K181" s="114">
        <v>25</v>
      </c>
      <c r="L181" s="114">
        <v>12</v>
      </c>
      <c r="M181" s="114">
        <f t="shared" si="25"/>
        <v>37</v>
      </c>
      <c r="N181" s="116">
        <f t="shared" si="26"/>
        <v>57.8125</v>
      </c>
      <c r="O181" s="114">
        <v>27</v>
      </c>
      <c r="P181" s="116">
        <f t="shared" si="27"/>
        <v>42.1875</v>
      </c>
      <c r="Q181" s="118"/>
      <c r="R181" s="118">
        <f t="shared" si="29"/>
        <v>377</v>
      </c>
      <c r="S181" s="118">
        <f t="shared" si="30"/>
        <v>57.294832826747722</v>
      </c>
      <c r="T181" s="118">
        <f t="shared" si="31"/>
        <v>217</v>
      </c>
      <c r="U181">
        <f t="shared" si="32"/>
        <v>32.978723404255319</v>
      </c>
      <c r="V181" s="118"/>
    </row>
    <row r="182" spans="2:22">
      <c r="B182" s="107">
        <v>178</v>
      </c>
      <c r="C182" s="107">
        <v>4040380</v>
      </c>
      <c r="D182">
        <f t="shared" si="22"/>
        <v>404.03800000000001</v>
      </c>
      <c r="E182" s="113">
        <v>52</v>
      </c>
      <c r="F182" s="113">
        <v>165</v>
      </c>
      <c r="G182" s="162">
        <f t="shared" si="23"/>
        <v>217</v>
      </c>
      <c r="H182" s="115">
        <f t="shared" si="28"/>
        <v>36.531986531986533</v>
      </c>
      <c r="I182" s="162">
        <v>377</v>
      </c>
      <c r="J182" s="115">
        <f t="shared" si="24"/>
        <v>63.468013468013474</v>
      </c>
      <c r="K182" s="114">
        <v>25</v>
      </c>
      <c r="L182" s="114">
        <v>12</v>
      </c>
      <c r="M182" s="114">
        <f t="shared" si="25"/>
        <v>37</v>
      </c>
      <c r="N182" s="116">
        <f t="shared" si="26"/>
        <v>57.8125</v>
      </c>
      <c r="O182" s="114">
        <v>27</v>
      </c>
      <c r="P182" s="116">
        <f t="shared" si="27"/>
        <v>42.1875</v>
      </c>
      <c r="Q182" s="118"/>
      <c r="R182" s="118">
        <f t="shared" si="29"/>
        <v>377</v>
      </c>
      <c r="S182" s="118">
        <f t="shared" si="30"/>
        <v>57.294832826747722</v>
      </c>
      <c r="T182" s="118">
        <f t="shared" si="31"/>
        <v>217</v>
      </c>
      <c r="U182">
        <f t="shared" si="32"/>
        <v>32.978723404255319</v>
      </c>
      <c r="V182" s="118"/>
    </row>
    <row r="183" spans="2:22">
      <c r="B183" s="107">
        <v>179</v>
      </c>
      <c r="C183" s="107">
        <v>4077925.8</v>
      </c>
      <c r="D183">
        <f t="shared" si="22"/>
        <v>407.79257999999999</v>
      </c>
      <c r="E183" s="113">
        <v>52</v>
      </c>
      <c r="F183" s="113">
        <v>165</v>
      </c>
      <c r="G183" s="162">
        <f t="shared" si="23"/>
        <v>217</v>
      </c>
      <c r="H183" s="115">
        <f t="shared" si="28"/>
        <v>36.531986531986533</v>
      </c>
      <c r="I183" s="162">
        <v>377</v>
      </c>
      <c r="J183" s="115">
        <f t="shared" si="24"/>
        <v>63.468013468013474</v>
      </c>
      <c r="K183" s="114">
        <v>25</v>
      </c>
      <c r="L183" s="114">
        <v>12</v>
      </c>
      <c r="M183" s="114">
        <f t="shared" si="25"/>
        <v>37</v>
      </c>
      <c r="N183" s="116">
        <f t="shared" si="26"/>
        <v>57.8125</v>
      </c>
      <c r="O183" s="114">
        <v>27</v>
      </c>
      <c r="P183" s="116">
        <f t="shared" si="27"/>
        <v>42.1875</v>
      </c>
      <c r="Q183" s="118"/>
      <c r="R183" s="118">
        <f t="shared" si="29"/>
        <v>377</v>
      </c>
      <c r="S183" s="118">
        <f t="shared" si="30"/>
        <v>57.294832826747722</v>
      </c>
      <c r="T183" s="118">
        <f t="shared" si="31"/>
        <v>217</v>
      </c>
      <c r="U183">
        <f t="shared" si="32"/>
        <v>32.978723404255319</v>
      </c>
      <c r="V183" s="118"/>
    </row>
    <row r="184" spans="2:22">
      <c r="B184" s="107">
        <v>180</v>
      </c>
      <c r="C184" s="107">
        <v>4115469</v>
      </c>
      <c r="D184">
        <f t="shared" si="22"/>
        <v>411.54689999999999</v>
      </c>
      <c r="E184" s="113">
        <v>52</v>
      </c>
      <c r="F184" s="113">
        <v>165</v>
      </c>
      <c r="G184" s="162">
        <f t="shared" si="23"/>
        <v>217</v>
      </c>
      <c r="H184" s="115">
        <f t="shared" si="28"/>
        <v>36.531986531986533</v>
      </c>
      <c r="I184" s="162">
        <v>377</v>
      </c>
      <c r="J184" s="115">
        <f t="shared" si="24"/>
        <v>63.468013468013474</v>
      </c>
      <c r="K184" s="114">
        <v>25</v>
      </c>
      <c r="L184" s="114">
        <v>12</v>
      </c>
      <c r="M184" s="114">
        <f t="shared" si="25"/>
        <v>37</v>
      </c>
      <c r="N184" s="116">
        <f t="shared" si="26"/>
        <v>57.8125</v>
      </c>
      <c r="O184" s="114">
        <v>27</v>
      </c>
      <c r="P184" s="116">
        <f t="shared" si="27"/>
        <v>42.1875</v>
      </c>
      <c r="Q184" s="118"/>
      <c r="R184" s="118">
        <f t="shared" si="29"/>
        <v>377</v>
      </c>
      <c r="S184" s="118">
        <f t="shared" si="30"/>
        <v>57.294832826747722</v>
      </c>
      <c r="T184" s="118">
        <f t="shared" si="31"/>
        <v>217</v>
      </c>
      <c r="U184">
        <f t="shared" si="32"/>
        <v>32.978723404255319</v>
      </c>
      <c r="V184" s="118"/>
    </row>
    <row r="185" spans="2:22">
      <c r="B185" s="107">
        <v>181</v>
      </c>
      <c r="C185" s="107">
        <v>4153013.5</v>
      </c>
      <c r="D185">
        <f t="shared" si="22"/>
        <v>415.30135000000001</v>
      </c>
      <c r="E185" s="113">
        <v>52</v>
      </c>
      <c r="F185" s="113">
        <v>166</v>
      </c>
      <c r="G185" s="162">
        <f t="shared" si="23"/>
        <v>218</v>
      </c>
      <c r="H185" s="115">
        <f t="shared" si="28"/>
        <v>36.700336700336699</v>
      </c>
      <c r="I185" s="162">
        <v>376</v>
      </c>
      <c r="J185" s="115">
        <f t="shared" si="24"/>
        <v>63.299663299663301</v>
      </c>
      <c r="K185" s="114">
        <v>25</v>
      </c>
      <c r="L185" s="114">
        <v>12</v>
      </c>
      <c r="M185" s="114">
        <f t="shared" si="25"/>
        <v>37</v>
      </c>
      <c r="N185" s="116">
        <f t="shared" si="26"/>
        <v>57.8125</v>
      </c>
      <c r="O185" s="114">
        <v>27</v>
      </c>
      <c r="P185" s="116">
        <f t="shared" si="27"/>
        <v>42.1875</v>
      </c>
      <c r="Q185" s="118"/>
      <c r="R185" s="118">
        <f t="shared" si="29"/>
        <v>376</v>
      </c>
      <c r="S185" s="118">
        <f t="shared" si="30"/>
        <v>57.142857142857139</v>
      </c>
      <c r="T185" s="118">
        <f t="shared" si="31"/>
        <v>218</v>
      </c>
      <c r="U185">
        <f t="shared" si="32"/>
        <v>33.130699088145896</v>
      </c>
      <c r="V185" s="118"/>
    </row>
    <row r="186" spans="2:22">
      <c r="B186" s="107">
        <v>182</v>
      </c>
      <c r="C186" s="107">
        <v>4190558</v>
      </c>
      <c r="D186">
        <f t="shared" si="22"/>
        <v>419.05579999999998</v>
      </c>
      <c r="E186" s="113">
        <v>52</v>
      </c>
      <c r="F186" s="113">
        <v>166</v>
      </c>
      <c r="G186" s="162">
        <f t="shared" si="23"/>
        <v>218</v>
      </c>
      <c r="H186" s="115">
        <f t="shared" si="28"/>
        <v>36.700336700336699</v>
      </c>
      <c r="I186" s="162">
        <v>376</v>
      </c>
      <c r="J186" s="115">
        <f t="shared" si="24"/>
        <v>63.299663299663301</v>
      </c>
      <c r="K186" s="114">
        <v>25</v>
      </c>
      <c r="L186" s="114">
        <v>12</v>
      </c>
      <c r="M186" s="114">
        <f t="shared" si="25"/>
        <v>37</v>
      </c>
      <c r="N186" s="116">
        <f t="shared" si="26"/>
        <v>57.8125</v>
      </c>
      <c r="O186" s="114">
        <v>27</v>
      </c>
      <c r="P186" s="116">
        <f t="shared" si="27"/>
        <v>42.1875</v>
      </c>
      <c r="Q186" s="118"/>
      <c r="R186" s="118">
        <f t="shared" si="29"/>
        <v>376</v>
      </c>
      <c r="S186" s="118">
        <f t="shared" si="30"/>
        <v>57.142857142857139</v>
      </c>
      <c r="T186" s="118">
        <f t="shared" si="31"/>
        <v>218</v>
      </c>
      <c r="U186">
        <f t="shared" si="32"/>
        <v>33.130699088145896</v>
      </c>
      <c r="V186" s="118"/>
    </row>
    <row r="187" spans="2:22">
      <c r="B187" s="107">
        <v>183</v>
      </c>
      <c r="C187" s="107">
        <v>4228102.5</v>
      </c>
      <c r="D187">
        <f t="shared" si="22"/>
        <v>422.81025</v>
      </c>
      <c r="E187" s="113">
        <v>52</v>
      </c>
      <c r="F187" s="113">
        <v>166</v>
      </c>
      <c r="G187" s="162">
        <f t="shared" si="23"/>
        <v>218</v>
      </c>
      <c r="H187" s="115">
        <f t="shared" si="28"/>
        <v>36.454849498327761</v>
      </c>
      <c r="I187" s="162">
        <v>380</v>
      </c>
      <c r="J187" s="115">
        <f t="shared" si="24"/>
        <v>63.545150501672239</v>
      </c>
      <c r="K187" s="114">
        <v>25</v>
      </c>
      <c r="L187" s="114">
        <v>12</v>
      </c>
      <c r="M187" s="114">
        <f t="shared" si="25"/>
        <v>37</v>
      </c>
      <c r="N187" s="116">
        <f t="shared" si="26"/>
        <v>61.666666666666671</v>
      </c>
      <c r="O187" s="114">
        <v>23</v>
      </c>
      <c r="P187" s="116">
        <f t="shared" si="27"/>
        <v>38.333333333333336</v>
      </c>
      <c r="Q187" s="118"/>
      <c r="R187" s="118">
        <f t="shared" si="29"/>
        <v>380</v>
      </c>
      <c r="S187" s="118">
        <f t="shared" si="30"/>
        <v>57.750759878419458</v>
      </c>
      <c r="T187" s="118">
        <f t="shared" si="31"/>
        <v>218</v>
      </c>
      <c r="U187">
        <f t="shared" si="32"/>
        <v>33.130699088145896</v>
      </c>
      <c r="V187" s="118"/>
    </row>
    <row r="188" spans="2:22">
      <c r="B188" s="107">
        <v>184</v>
      </c>
      <c r="C188" s="107">
        <v>4265647.5</v>
      </c>
      <c r="D188">
        <f t="shared" si="22"/>
        <v>426.56475</v>
      </c>
      <c r="E188" s="113">
        <v>52</v>
      </c>
      <c r="F188" s="113">
        <v>166</v>
      </c>
      <c r="G188" s="162">
        <f t="shared" si="23"/>
        <v>218</v>
      </c>
      <c r="H188" s="115">
        <f t="shared" si="28"/>
        <v>36.454849498327761</v>
      </c>
      <c r="I188" s="162">
        <v>380</v>
      </c>
      <c r="J188" s="115">
        <f t="shared" si="24"/>
        <v>63.545150501672239</v>
      </c>
      <c r="K188" s="114">
        <v>25</v>
      </c>
      <c r="L188" s="114">
        <v>12</v>
      </c>
      <c r="M188" s="114">
        <f t="shared" si="25"/>
        <v>37</v>
      </c>
      <c r="N188" s="116">
        <f t="shared" si="26"/>
        <v>61.666666666666671</v>
      </c>
      <c r="O188" s="114">
        <v>23</v>
      </c>
      <c r="P188" s="116">
        <f t="shared" si="27"/>
        <v>38.333333333333336</v>
      </c>
      <c r="Q188" s="118"/>
      <c r="R188" s="118">
        <f t="shared" si="29"/>
        <v>380</v>
      </c>
      <c r="S188" s="118">
        <f t="shared" si="30"/>
        <v>57.750759878419458</v>
      </c>
      <c r="T188" s="118">
        <f t="shared" si="31"/>
        <v>218</v>
      </c>
      <c r="U188">
        <f t="shared" si="32"/>
        <v>33.130699088145896</v>
      </c>
      <c r="V188" s="118"/>
    </row>
    <row r="189" spans="2:22">
      <c r="B189" s="107">
        <v>185</v>
      </c>
      <c r="C189" s="107">
        <v>4304309.5</v>
      </c>
      <c r="D189">
        <f t="shared" si="22"/>
        <v>430.43095</v>
      </c>
      <c r="E189" s="113">
        <v>52</v>
      </c>
      <c r="F189" s="113">
        <v>168</v>
      </c>
      <c r="G189" s="162">
        <f t="shared" si="23"/>
        <v>220</v>
      </c>
      <c r="H189" s="115">
        <f t="shared" si="28"/>
        <v>36.605657237936775</v>
      </c>
      <c r="I189" s="162">
        <v>381</v>
      </c>
      <c r="J189" s="115">
        <f t="shared" si="24"/>
        <v>63.394342762063225</v>
      </c>
      <c r="K189" s="114">
        <v>23</v>
      </c>
      <c r="L189" s="114">
        <v>12</v>
      </c>
      <c r="M189" s="114">
        <f t="shared" si="25"/>
        <v>35</v>
      </c>
      <c r="N189" s="116">
        <f t="shared" si="26"/>
        <v>61.403508771929829</v>
      </c>
      <c r="O189" s="114">
        <v>22</v>
      </c>
      <c r="P189" s="116">
        <f t="shared" si="27"/>
        <v>38.596491228070171</v>
      </c>
      <c r="Q189" s="118"/>
      <c r="R189" s="118">
        <f t="shared" si="29"/>
        <v>381</v>
      </c>
      <c r="S189" s="118">
        <f t="shared" si="30"/>
        <v>57.902735562310028</v>
      </c>
      <c r="T189" s="118">
        <f t="shared" si="31"/>
        <v>220</v>
      </c>
      <c r="U189">
        <f t="shared" si="32"/>
        <v>33.434650455927049</v>
      </c>
      <c r="V189" s="118"/>
    </row>
    <row r="190" spans="2:22">
      <c r="B190" s="107">
        <v>186</v>
      </c>
      <c r="C190" s="107">
        <v>4343846</v>
      </c>
      <c r="D190">
        <f t="shared" si="22"/>
        <v>434.38459999999998</v>
      </c>
      <c r="E190" s="113">
        <v>52</v>
      </c>
      <c r="F190" s="113">
        <v>168</v>
      </c>
      <c r="G190" s="162">
        <f t="shared" si="23"/>
        <v>220</v>
      </c>
      <c r="H190" s="115">
        <f t="shared" si="28"/>
        <v>36.605657237936775</v>
      </c>
      <c r="I190" s="162">
        <v>381</v>
      </c>
      <c r="J190" s="115">
        <f t="shared" si="24"/>
        <v>63.394342762063225</v>
      </c>
      <c r="K190" s="114">
        <v>23</v>
      </c>
      <c r="L190" s="114">
        <v>12</v>
      </c>
      <c r="M190" s="114">
        <f t="shared" si="25"/>
        <v>35</v>
      </c>
      <c r="N190" s="116">
        <f t="shared" si="26"/>
        <v>61.403508771929829</v>
      </c>
      <c r="O190" s="114">
        <v>22</v>
      </c>
      <c r="P190" s="116">
        <f t="shared" si="27"/>
        <v>38.596491228070171</v>
      </c>
      <c r="Q190" s="118"/>
      <c r="R190" s="118">
        <f t="shared" si="29"/>
        <v>381</v>
      </c>
      <c r="S190" s="118">
        <f t="shared" si="30"/>
        <v>57.902735562310028</v>
      </c>
      <c r="T190" s="118">
        <f t="shared" si="31"/>
        <v>220</v>
      </c>
      <c r="U190">
        <f t="shared" si="32"/>
        <v>33.434650455927049</v>
      </c>
      <c r="V190" s="118"/>
    </row>
    <row r="191" spans="2:22">
      <c r="B191" s="107">
        <v>187</v>
      </c>
      <c r="C191" s="107">
        <v>4383385</v>
      </c>
      <c r="D191">
        <f t="shared" si="22"/>
        <v>438.33850000000001</v>
      </c>
      <c r="E191" s="113">
        <v>52</v>
      </c>
      <c r="F191" s="113">
        <v>169</v>
      </c>
      <c r="G191" s="162">
        <f t="shared" si="23"/>
        <v>221</v>
      </c>
      <c r="H191" s="115">
        <f t="shared" si="28"/>
        <v>36.772046589018302</v>
      </c>
      <c r="I191" s="162">
        <v>380</v>
      </c>
      <c r="J191" s="115">
        <f t="shared" si="24"/>
        <v>63.227953410981698</v>
      </c>
      <c r="K191" s="114">
        <v>23</v>
      </c>
      <c r="L191" s="114">
        <v>12</v>
      </c>
      <c r="M191" s="114">
        <f t="shared" si="25"/>
        <v>35</v>
      </c>
      <c r="N191" s="116">
        <f t="shared" si="26"/>
        <v>61.403508771929829</v>
      </c>
      <c r="O191" s="114">
        <v>22</v>
      </c>
      <c r="P191" s="116">
        <f t="shared" si="27"/>
        <v>38.596491228070171</v>
      </c>
      <c r="Q191" s="118"/>
      <c r="R191" s="118">
        <f t="shared" si="29"/>
        <v>380</v>
      </c>
      <c r="S191" s="118">
        <f t="shared" si="30"/>
        <v>57.750759878419458</v>
      </c>
      <c r="T191" s="118">
        <f t="shared" si="31"/>
        <v>221</v>
      </c>
      <c r="U191">
        <f t="shared" si="32"/>
        <v>33.586626139817625</v>
      </c>
      <c r="V191" s="118"/>
    </row>
    <row r="192" spans="2:22">
      <c r="B192" s="107">
        <v>188</v>
      </c>
      <c r="C192" s="107">
        <v>4422920.5</v>
      </c>
      <c r="D192">
        <f t="shared" si="22"/>
        <v>442.29205000000002</v>
      </c>
      <c r="E192" s="113">
        <v>52</v>
      </c>
      <c r="F192" s="113">
        <v>168</v>
      </c>
      <c r="G192" s="162">
        <f t="shared" si="23"/>
        <v>220</v>
      </c>
      <c r="H192" s="115">
        <f t="shared" si="28"/>
        <v>36.605657237936775</v>
      </c>
      <c r="I192" s="162">
        <v>381</v>
      </c>
      <c r="J192" s="115">
        <f t="shared" si="24"/>
        <v>63.394342762063225</v>
      </c>
      <c r="K192" s="114">
        <v>23</v>
      </c>
      <c r="L192" s="114">
        <v>12</v>
      </c>
      <c r="M192" s="114">
        <f t="shared" si="25"/>
        <v>35</v>
      </c>
      <c r="N192" s="116">
        <f t="shared" si="26"/>
        <v>61.403508771929829</v>
      </c>
      <c r="O192" s="114">
        <v>22</v>
      </c>
      <c r="P192" s="116">
        <f t="shared" si="27"/>
        <v>38.596491228070171</v>
      </c>
      <c r="Q192" s="118"/>
      <c r="R192" s="118">
        <f t="shared" si="29"/>
        <v>381</v>
      </c>
      <c r="S192" s="118">
        <f t="shared" si="30"/>
        <v>57.902735562310028</v>
      </c>
      <c r="T192" s="118">
        <f t="shared" si="31"/>
        <v>220</v>
      </c>
      <c r="U192">
        <f t="shared" si="32"/>
        <v>33.434650455927049</v>
      </c>
      <c r="V192" s="118"/>
    </row>
    <row r="193" spans="2:22">
      <c r="B193" s="107">
        <v>189</v>
      </c>
      <c r="C193" s="107">
        <v>4462458.5</v>
      </c>
      <c r="D193">
        <f t="shared" si="22"/>
        <v>446.24585000000002</v>
      </c>
      <c r="E193" s="113">
        <v>52</v>
      </c>
      <c r="F193" s="113">
        <v>168</v>
      </c>
      <c r="G193" s="162">
        <f t="shared" si="23"/>
        <v>220</v>
      </c>
      <c r="H193" s="115">
        <f t="shared" si="28"/>
        <v>36.605657237936775</v>
      </c>
      <c r="I193" s="162">
        <v>381</v>
      </c>
      <c r="J193" s="115">
        <f t="shared" si="24"/>
        <v>63.394342762063225</v>
      </c>
      <c r="K193" s="114">
        <v>23</v>
      </c>
      <c r="L193" s="114">
        <v>12</v>
      </c>
      <c r="M193" s="114">
        <f t="shared" si="25"/>
        <v>35</v>
      </c>
      <c r="N193" s="116">
        <f t="shared" si="26"/>
        <v>61.403508771929829</v>
      </c>
      <c r="O193" s="114">
        <v>22</v>
      </c>
      <c r="P193" s="116">
        <f t="shared" si="27"/>
        <v>38.596491228070171</v>
      </c>
      <c r="Q193" s="118"/>
      <c r="R193" s="118">
        <f t="shared" si="29"/>
        <v>381</v>
      </c>
      <c r="S193" s="118">
        <f t="shared" si="30"/>
        <v>57.902735562310028</v>
      </c>
      <c r="T193" s="118">
        <f t="shared" si="31"/>
        <v>220</v>
      </c>
      <c r="U193">
        <f t="shared" si="32"/>
        <v>33.434650455927049</v>
      </c>
      <c r="V193" s="118"/>
    </row>
    <row r="194" spans="2:22">
      <c r="B194" s="107">
        <v>190</v>
      </c>
      <c r="C194" s="107">
        <v>4501995</v>
      </c>
      <c r="D194">
        <f t="shared" si="22"/>
        <v>450.1995</v>
      </c>
      <c r="E194" s="113">
        <v>52</v>
      </c>
      <c r="F194" s="113">
        <v>168</v>
      </c>
      <c r="G194" s="162">
        <f t="shared" si="23"/>
        <v>220</v>
      </c>
      <c r="H194" s="115">
        <f t="shared" si="28"/>
        <v>36.605657237936775</v>
      </c>
      <c r="I194" s="162">
        <v>381</v>
      </c>
      <c r="J194" s="115">
        <f t="shared" si="24"/>
        <v>63.394342762063225</v>
      </c>
      <c r="K194" s="114">
        <v>23</v>
      </c>
      <c r="L194" s="114">
        <v>12</v>
      </c>
      <c r="M194" s="114">
        <f t="shared" si="25"/>
        <v>35</v>
      </c>
      <c r="N194" s="116">
        <f t="shared" si="26"/>
        <v>61.403508771929829</v>
      </c>
      <c r="O194" s="114">
        <v>22</v>
      </c>
      <c r="P194" s="116">
        <f t="shared" si="27"/>
        <v>38.596491228070171</v>
      </c>
      <c r="Q194" s="118"/>
      <c r="R194" s="118">
        <f t="shared" si="29"/>
        <v>381</v>
      </c>
      <c r="S194" s="118">
        <f t="shared" si="30"/>
        <v>57.902735562310028</v>
      </c>
      <c r="T194" s="118">
        <f t="shared" si="31"/>
        <v>220</v>
      </c>
      <c r="U194">
        <f t="shared" si="32"/>
        <v>33.434650455927049</v>
      </c>
      <c r="V194" s="118"/>
    </row>
    <row r="195" spans="2:22">
      <c r="B195" s="107">
        <v>191</v>
      </c>
      <c r="C195" s="107">
        <v>4541533</v>
      </c>
      <c r="D195">
        <f t="shared" si="22"/>
        <v>454.1533</v>
      </c>
      <c r="E195" s="113">
        <v>52</v>
      </c>
      <c r="F195" s="113">
        <v>168</v>
      </c>
      <c r="G195" s="162">
        <f t="shared" si="23"/>
        <v>220</v>
      </c>
      <c r="H195" s="115">
        <f t="shared" si="28"/>
        <v>36.544850498338874</v>
      </c>
      <c r="I195" s="162">
        <v>382</v>
      </c>
      <c r="J195" s="115">
        <f t="shared" si="24"/>
        <v>63.455149501661133</v>
      </c>
      <c r="K195" s="114">
        <v>23</v>
      </c>
      <c r="L195" s="114">
        <v>12</v>
      </c>
      <c r="M195" s="114">
        <f t="shared" si="25"/>
        <v>35</v>
      </c>
      <c r="N195" s="116">
        <f t="shared" si="26"/>
        <v>62.5</v>
      </c>
      <c r="O195" s="114">
        <v>21</v>
      </c>
      <c r="P195" s="116">
        <f t="shared" si="27"/>
        <v>37.5</v>
      </c>
      <c r="Q195" s="118"/>
      <c r="R195" s="118">
        <f t="shared" si="29"/>
        <v>382</v>
      </c>
      <c r="S195" s="118">
        <f t="shared" si="30"/>
        <v>58.054711246200611</v>
      </c>
      <c r="T195" s="118">
        <f t="shared" si="31"/>
        <v>220</v>
      </c>
      <c r="U195">
        <f t="shared" si="32"/>
        <v>33.434650455927049</v>
      </c>
      <c r="V195" s="118"/>
    </row>
    <row r="196" spans="2:22">
      <c r="B196" s="107">
        <v>192</v>
      </c>
      <c r="C196" s="107">
        <v>4581071.5</v>
      </c>
      <c r="D196">
        <f t="shared" si="22"/>
        <v>458.10714999999999</v>
      </c>
      <c r="E196" s="113">
        <v>52</v>
      </c>
      <c r="F196" s="113">
        <v>167</v>
      </c>
      <c r="G196" s="162">
        <f t="shared" si="23"/>
        <v>219</v>
      </c>
      <c r="H196" s="115">
        <f t="shared" si="28"/>
        <v>36.378737541528238</v>
      </c>
      <c r="I196" s="162">
        <v>383</v>
      </c>
      <c r="J196" s="115">
        <f t="shared" si="24"/>
        <v>63.621262458471762</v>
      </c>
      <c r="K196" s="114">
        <v>23</v>
      </c>
      <c r="L196" s="114">
        <v>12</v>
      </c>
      <c r="M196" s="114">
        <f t="shared" si="25"/>
        <v>35</v>
      </c>
      <c r="N196" s="116">
        <f t="shared" si="26"/>
        <v>62.5</v>
      </c>
      <c r="O196" s="114">
        <v>21</v>
      </c>
      <c r="P196" s="116">
        <f t="shared" si="27"/>
        <v>37.5</v>
      </c>
      <c r="Q196" s="118"/>
      <c r="R196" s="118">
        <f t="shared" si="29"/>
        <v>383</v>
      </c>
      <c r="S196" s="118">
        <f t="shared" si="30"/>
        <v>58.206686930091188</v>
      </c>
      <c r="T196" s="118">
        <f t="shared" si="31"/>
        <v>219</v>
      </c>
      <c r="U196">
        <f t="shared" si="32"/>
        <v>33.282674772036472</v>
      </c>
      <c r="V196" s="118"/>
    </row>
    <row r="197" spans="2:22">
      <c r="B197" s="107">
        <v>193</v>
      </c>
      <c r="C197" s="107">
        <v>4620608</v>
      </c>
      <c r="D197">
        <f t="shared" ref="D197:D260" si="33">C197/10000</f>
        <v>462.06079999999997</v>
      </c>
      <c r="E197" s="113">
        <v>52</v>
      </c>
      <c r="F197" s="113">
        <v>168</v>
      </c>
      <c r="G197" s="162">
        <f t="shared" ref="G197:G260" si="34">SUM(E197:F197)</f>
        <v>220</v>
      </c>
      <c r="H197" s="115">
        <f t="shared" si="28"/>
        <v>36.544850498338874</v>
      </c>
      <c r="I197" s="162">
        <v>382</v>
      </c>
      <c r="J197" s="115">
        <f t="shared" ref="J197:J260" si="35">I197/SUM(I197,G197)*100</f>
        <v>63.455149501661133</v>
      </c>
      <c r="K197" s="114">
        <v>23</v>
      </c>
      <c r="L197" s="114">
        <v>12</v>
      </c>
      <c r="M197" s="114">
        <f t="shared" ref="M197:M260" si="36">SUM(K197:L197)</f>
        <v>35</v>
      </c>
      <c r="N197" s="116">
        <f t="shared" ref="N197:N260" si="37">M197/SUM(M197,O197)*100</f>
        <v>62.5</v>
      </c>
      <c r="O197" s="114">
        <v>21</v>
      </c>
      <c r="P197" s="116">
        <f t="shared" ref="P197:P260" si="38">O197/SUM(M197,O197)*100</f>
        <v>37.5</v>
      </c>
      <c r="Q197" s="118"/>
      <c r="R197" s="118">
        <f t="shared" si="29"/>
        <v>382</v>
      </c>
      <c r="S197" s="118">
        <f t="shared" si="30"/>
        <v>58.054711246200611</v>
      </c>
      <c r="T197" s="118">
        <f t="shared" si="31"/>
        <v>220</v>
      </c>
      <c r="U197">
        <f t="shared" si="32"/>
        <v>33.434650455927049</v>
      </c>
      <c r="V197" s="118"/>
    </row>
    <row r="198" spans="2:22">
      <c r="B198" s="107">
        <v>194</v>
      </c>
      <c r="C198" s="107">
        <v>4660144</v>
      </c>
      <c r="D198">
        <f t="shared" si="33"/>
        <v>466.01440000000002</v>
      </c>
      <c r="E198" s="113">
        <v>52</v>
      </c>
      <c r="F198" s="113">
        <v>167</v>
      </c>
      <c r="G198" s="162">
        <f t="shared" si="34"/>
        <v>219</v>
      </c>
      <c r="H198" s="115">
        <f t="shared" si="28"/>
        <v>36.378737541528238</v>
      </c>
      <c r="I198" s="162">
        <v>383</v>
      </c>
      <c r="J198" s="115">
        <f t="shared" si="35"/>
        <v>63.621262458471762</v>
      </c>
      <c r="K198" s="114">
        <v>23</v>
      </c>
      <c r="L198" s="114">
        <v>12</v>
      </c>
      <c r="M198" s="114">
        <f t="shared" si="36"/>
        <v>35</v>
      </c>
      <c r="N198" s="116">
        <f t="shared" si="37"/>
        <v>62.5</v>
      </c>
      <c r="O198" s="114">
        <v>21</v>
      </c>
      <c r="P198" s="116">
        <f t="shared" si="38"/>
        <v>37.5</v>
      </c>
      <c r="Q198" s="118"/>
      <c r="R198" s="118">
        <f t="shared" si="29"/>
        <v>383</v>
      </c>
      <c r="S198" s="118">
        <f t="shared" si="30"/>
        <v>58.206686930091188</v>
      </c>
      <c r="T198" s="118">
        <f t="shared" si="31"/>
        <v>219</v>
      </c>
      <c r="U198">
        <f t="shared" si="32"/>
        <v>33.282674772036472</v>
      </c>
      <c r="V198" s="118"/>
    </row>
    <row r="199" spans="2:22">
      <c r="B199" s="107">
        <v>195</v>
      </c>
      <c r="C199" s="107">
        <v>4699684.5</v>
      </c>
      <c r="D199">
        <f t="shared" si="33"/>
        <v>469.96845000000002</v>
      </c>
      <c r="E199" s="113">
        <v>52</v>
      </c>
      <c r="F199" s="113">
        <v>167</v>
      </c>
      <c r="G199" s="162">
        <f t="shared" si="34"/>
        <v>219</v>
      </c>
      <c r="H199" s="115">
        <f t="shared" ref="H199:H262" si="39">G199/SUM(G199,I199)*100</f>
        <v>36.378737541528238</v>
      </c>
      <c r="I199" s="162">
        <v>383</v>
      </c>
      <c r="J199" s="115">
        <f t="shared" si="35"/>
        <v>63.621262458471762</v>
      </c>
      <c r="K199" s="114">
        <v>23</v>
      </c>
      <c r="L199" s="114">
        <v>12</v>
      </c>
      <c r="M199" s="114">
        <f t="shared" si="36"/>
        <v>35</v>
      </c>
      <c r="N199" s="116">
        <f t="shared" si="37"/>
        <v>62.5</v>
      </c>
      <c r="O199" s="114">
        <v>21</v>
      </c>
      <c r="P199" s="116">
        <f t="shared" si="38"/>
        <v>37.5</v>
      </c>
      <c r="Q199" s="118"/>
      <c r="R199" s="118">
        <f t="shared" ref="R199:R262" si="40">(SUM(G199,I199)-G199)</f>
        <v>383</v>
      </c>
      <c r="S199" s="118">
        <f t="shared" ref="S199:S262" si="41">R199/SUM(G199,I199, M199, O199)*100</f>
        <v>58.206686930091188</v>
      </c>
      <c r="T199" s="118">
        <f t="shared" ref="T199:T262" si="42">G199</f>
        <v>219</v>
      </c>
      <c r="U199">
        <f t="shared" ref="U199:U262" si="43">T199/SUM(G199,I199, M199, O199)*100</f>
        <v>33.282674772036472</v>
      </c>
      <c r="V199" s="118"/>
    </row>
    <row r="200" spans="2:22">
      <c r="B200" s="107">
        <v>196</v>
      </c>
      <c r="C200" s="107">
        <v>4739221</v>
      </c>
      <c r="D200">
        <f t="shared" si="33"/>
        <v>473.9221</v>
      </c>
      <c r="E200" s="113">
        <v>52</v>
      </c>
      <c r="F200" s="113">
        <v>167</v>
      </c>
      <c r="G200" s="162">
        <f t="shared" si="34"/>
        <v>219</v>
      </c>
      <c r="H200" s="115">
        <f t="shared" si="39"/>
        <v>36.378737541528238</v>
      </c>
      <c r="I200" s="162">
        <v>383</v>
      </c>
      <c r="J200" s="115">
        <f t="shared" si="35"/>
        <v>63.621262458471762</v>
      </c>
      <c r="K200" s="114">
        <v>23</v>
      </c>
      <c r="L200" s="114">
        <v>12</v>
      </c>
      <c r="M200" s="114">
        <f t="shared" si="36"/>
        <v>35</v>
      </c>
      <c r="N200" s="116">
        <f t="shared" si="37"/>
        <v>62.5</v>
      </c>
      <c r="O200" s="114">
        <v>21</v>
      </c>
      <c r="P200" s="116">
        <f t="shared" si="38"/>
        <v>37.5</v>
      </c>
      <c r="Q200" s="118"/>
      <c r="R200" s="118">
        <f t="shared" si="40"/>
        <v>383</v>
      </c>
      <c r="S200" s="118">
        <f t="shared" si="41"/>
        <v>58.206686930091188</v>
      </c>
      <c r="T200" s="118">
        <f t="shared" si="42"/>
        <v>219</v>
      </c>
      <c r="U200">
        <f t="shared" si="43"/>
        <v>33.282674772036472</v>
      </c>
      <c r="V200" s="118"/>
    </row>
    <row r="201" spans="2:22">
      <c r="B201" s="107">
        <v>197</v>
      </c>
      <c r="C201" s="107">
        <v>4778760</v>
      </c>
      <c r="D201">
        <f t="shared" si="33"/>
        <v>477.87599999999998</v>
      </c>
      <c r="E201" s="113">
        <v>52</v>
      </c>
      <c r="F201" s="113">
        <v>167</v>
      </c>
      <c r="G201" s="162">
        <f t="shared" si="34"/>
        <v>219</v>
      </c>
      <c r="H201" s="115">
        <f t="shared" si="39"/>
        <v>36.378737541528238</v>
      </c>
      <c r="I201" s="162">
        <v>383</v>
      </c>
      <c r="J201" s="115">
        <f t="shared" si="35"/>
        <v>63.621262458471762</v>
      </c>
      <c r="K201" s="114">
        <v>23</v>
      </c>
      <c r="L201" s="114">
        <v>12</v>
      </c>
      <c r="M201" s="114">
        <f t="shared" si="36"/>
        <v>35</v>
      </c>
      <c r="N201" s="116">
        <f t="shared" si="37"/>
        <v>62.5</v>
      </c>
      <c r="O201" s="114">
        <v>21</v>
      </c>
      <c r="P201" s="116">
        <f t="shared" si="38"/>
        <v>37.5</v>
      </c>
      <c r="Q201" s="118"/>
      <c r="R201" s="118">
        <f t="shared" si="40"/>
        <v>383</v>
      </c>
      <c r="S201" s="118">
        <f t="shared" si="41"/>
        <v>58.206686930091188</v>
      </c>
      <c r="T201" s="118">
        <f t="shared" si="42"/>
        <v>219</v>
      </c>
      <c r="U201">
        <f t="shared" si="43"/>
        <v>33.282674772036472</v>
      </c>
      <c r="V201" s="118"/>
    </row>
    <row r="202" spans="2:22">
      <c r="B202" s="107">
        <v>198</v>
      </c>
      <c r="C202" s="107">
        <v>4818297</v>
      </c>
      <c r="D202">
        <f t="shared" si="33"/>
        <v>481.8297</v>
      </c>
      <c r="E202" s="113">
        <v>52</v>
      </c>
      <c r="F202" s="113">
        <v>168</v>
      </c>
      <c r="G202" s="162">
        <f t="shared" si="34"/>
        <v>220</v>
      </c>
      <c r="H202" s="115">
        <f t="shared" si="39"/>
        <v>36.544850498338874</v>
      </c>
      <c r="I202" s="162">
        <v>382</v>
      </c>
      <c r="J202" s="115">
        <f t="shared" si="35"/>
        <v>63.455149501661133</v>
      </c>
      <c r="K202" s="114">
        <v>23</v>
      </c>
      <c r="L202" s="114">
        <v>12</v>
      </c>
      <c r="M202" s="114">
        <f t="shared" si="36"/>
        <v>35</v>
      </c>
      <c r="N202" s="116">
        <f t="shared" si="37"/>
        <v>62.5</v>
      </c>
      <c r="O202" s="114">
        <v>21</v>
      </c>
      <c r="P202" s="116">
        <f t="shared" si="38"/>
        <v>37.5</v>
      </c>
      <c r="Q202" s="118"/>
      <c r="R202" s="118">
        <f t="shared" si="40"/>
        <v>382</v>
      </c>
      <c r="S202" s="118">
        <f t="shared" si="41"/>
        <v>58.054711246200611</v>
      </c>
      <c r="T202" s="118">
        <f t="shared" si="42"/>
        <v>220</v>
      </c>
      <c r="U202">
        <f t="shared" si="43"/>
        <v>33.434650455927049</v>
      </c>
      <c r="V202" s="118"/>
    </row>
    <row r="203" spans="2:22">
      <c r="B203" s="107">
        <v>199</v>
      </c>
      <c r="C203" s="107">
        <v>4857833.5</v>
      </c>
      <c r="D203">
        <f t="shared" si="33"/>
        <v>485.78334999999998</v>
      </c>
      <c r="E203" s="113">
        <v>52</v>
      </c>
      <c r="F203" s="113">
        <v>168</v>
      </c>
      <c r="G203" s="162">
        <f t="shared" si="34"/>
        <v>220</v>
      </c>
      <c r="H203" s="115">
        <f t="shared" si="39"/>
        <v>36.544850498338874</v>
      </c>
      <c r="I203" s="162">
        <v>382</v>
      </c>
      <c r="J203" s="115">
        <f t="shared" si="35"/>
        <v>63.455149501661133</v>
      </c>
      <c r="K203" s="114">
        <v>23</v>
      </c>
      <c r="L203" s="114">
        <v>12</v>
      </c>
      <c r="M203" s="114">
        <f t="shared" si="36"/>
        <v>35</v>
      </c>
      <c r="N203" s="116">
        <f t="shared" si="37"/>
        <v>62.5</v>
      </c>
      <c r="O203" s="114">
        <v>21</v>
      </c>
      <c r="P203" s="116">
        <f t="shared" si="38"/>
        <v>37.5</v>
      </c>
      <c r="Q203" s="118"/>
      <c r="R203" s="118">
        <f t="shared" si="40"/>
        <v>382</v>
      </c>
      <c r="S203" s="118">
        <f t="shared" si="41"/>
        <v>58.054711246200611</v>
      </c>
      <c r="T203" s="118">
        <f t="shared" si="42"/>
        <v>220</v>
      </c>
      <c r="U203">
        <f t="shared" si="43"/>
        <v>33.434650455927049</v>
      </c>
      <c r="V203" s="118"/>
    </row>
    <row r="204" spans="2:22">
      <c r="B204" s="107">
        <v>200</v>
      </c>
      <c r="C204" s="107">
        <v>4897371.5</v>
      </c>
      <c r="D204">
        <f t="shared" si="33"/>
        <v>489.73714999999999</v>
      </c>
      <c r="E204" s="113">
        <v>52</v>
      </c>
      <c r="F204" s="113">
        <v>169</v>
      </c>
      <c r="G204" s="162">
        <f t="shared" si="34"/>
        <v>221</v>
      </c>
      <c r="H204" s="115">
        <f t="shared" si="39"/>
        <v>36.710963455149503</v>
      </c>
      <c r="I204" s="162">
        <v>381</v>
      </c>
      <c r="J204" s="115">
        <f t="shared" si="35"/>
        <v>63.289036544850497</v>
      </c>
      <c r="K204" s="114">
        <v>23</v>
      </c>
      <c r="L204" s="114">
        <v>12</v>
      </c>
      <c r="M204" s="114">
        <f t="shared" si="36"/>
        <v>35</v>
      </c>
      <c r="N204" s="116">
        <f t="shared" si="37"/>
        <v>62.5</v>
      </c>
      <c r="O204" s="114">
        <v>21</v>
      </c>
      <c r="P204" s="116">
        <f t="shared" si="38"/>
        <v>37.5</v>
      </c>
      <c r="Q204" s="118"/>
      <c r="R204" s="118">
        <f t="shared" si="40"/>
        <v>381</v>
      </c>
      <c r="S204" s="118">
        <f t="shared" si="41"/>
        <v>57.902735562310028</v>
      </c>
      <c r="T204" s="118">
        <f t="shared" si="42"/>
        <v>221</v>
      </c>
      <c r="U204">
        <f t="shared" si="43"/>
        <v>33.586626139817625</v>
      </c>
      <c r="V204" s="118"/>
    </row>
    <row r="205" spans="2:22">
      <c r="B205" s="107">
        <v>201</v>
      </c>
      <c r="C205" s="107">
        <v>4936909.5</v>
      </c>
      <c r="D205">
        <f t="shared" si="33"/>
        <v>493.69094999999999</v>
      </c>
      <c r="E205" s="113">
        <v>52</v>
      </c>
      <c r="F205" s="113">
        <v>167</v>
      </c>
      <c r="G205" s="162">
        <f t="shared" si="34"/>
        <v>219</v>
      </c>
      <c r="H205" s="115">
        <f t="shared" si="39"/>
        <v>36.378737541528238</v>
      </c>
      <c r="I205" s="162">
        <v>383</v>
      </c>
      <c r="J205" s="115">
        <f t="shared" si="35"/>
        <v>63.621262458471762</v>
      </c>
      <c r="K205" s="114">
        <v>23</v>
      </c>
      <c r="L205" s="114">
        <v>12</v>
      </c>
      <c r="M205" s="114">
        <f t="shared" si="36"/>
        <v>35</v>
      </c>
      <c r="N205" s="116">
        <f t="shared" si="37"/>
        <v>62.5</v>
      </c>
      <c r="O205" s="114">
        <v>21</v>
      </c>
      <c r="P205" s="116">
        <f t="shared" si="38"/>
        <v>37.5</v>
      </c>
      <c r="Q205" s="118"/>
      <c r="R205" s="118">
        <f t="shared" si="40"/>
        <v>383</v>
      </c>
      <c r="S205" s="118">
        <f t="shared" si="41"/>
        <v>58.206686930091188</v>
      </c>
      <c r="T205" s="118">
        <f t="shared" si="42"/>
        <v>219</v>
      </c>
      <c r="U205">
        <f t="shared" si="43"/>
        <v>33.282674772036472</v>
      </c>
      <c r="V205" s="118"/>
    </row>
    <row r="206" spans="2:22">
      <c r="B206" s="107">
        <v>202</v>
      </c>
      <c r="C206" s="107">
        <v>4976445.5</v>
      </c>
      <c r="D206">
        <f t="shared" si="33"/>
        <v>497.64454999999998</v>
      </c>
      <c r="E206" s="113">
        <v>52</v>
      </c>
      <c r="F206" s="113">
        <v>167</v>
      </c>
      <c r="G206" s="162">
        <f t="shared" si="34"/>
        <v>219</v>
      </c>
      <c r="H206" s="115">
        <f t="shared" si="39"/>
        <v>36.318407960199004</v>
      </c>
      <c r="I206" s="162">
        <v>384</v>
      </c>
      <c r="J206" s="115">
        <f t="shared" si="35"/>
        <v>63.681592039800996</v>
      </c>
      <c r="K206" s="114">
        <v>23</v>
      </c>
      <c r="L206" s="114">
        <v>12</v>
      </c>
      <c r="M206" s="114">
        <f t="shared" si="36"/>
        <v>35</v>
      </c>
      <c r="N206" s="116">
        <f t="shared" si="37"/>
        <v>63.636363636363633</v>
      </c>
      <c r="O206" s="114">
        <v>20</v>
      </c>
      <c r="P206" s="116">
        <f t="shared" si="38"/>
        <v>36.363636363636367</v>
      </c>
      <c r="Q206" s="118"/>
      <c r="R206" s="118">
        <f t="shared" si="40"/>
        <v>384</v>
      </c>
      <c r="S206" s="118">
        <f t="shared" si="41"/>
        <v>58.358662613981757</v>
      </c>
      <c r="T206" s="118">
        <f t="shared" si="42"/>
        <v>219</v>
      </c>
      <c r="U206">
        <f t="shared" si="43"/>
        <v>33.282674772036472</v>
      </c>
      <c r="V206" s="118"/>
    </row>
    <row r="207" spans="2:22">
      <c r="B207" s="107">
        <v>203</v>
      </c>
      <c r="C207" s="107">
        <v>5016021</v>
      </c>
      <c r="D207">
        <f t="shared" si="33"/>
        <v>501.60210000000001</v>
      </c>
      <c r="E207" s="113">
        <v>60</v>
      </c>
      <c r="F207" s="113">
        <v>168</v>
      </c>
      <c r="G207" s="162">
        <f t="shared" si="34"/>
        <v>228</v>
      </c>
      <c r="H207" s="115">
        <f t="shared" si="39"/>
        <v>37.254901960784316</v>
      </c>
      <c r="I207" s="162">
        <v>384</v>
      </c>
      <c r="J207" s="115">
        <f t="shared" si="35"/>
        <v>62.745098039215684</v>
      </c>
      <c r="K207" s="114">
        <v>22</v>
      </c>
      <c r="L207" s="114">
        <v>4</v>
      </c>
      <c r="M207" s="114">
        <f t="shared" si="36"/>
        <v>26</v>
      </c>
      <c r="N207" s="116">
        <f t="shared" si="37"/>
        <v>56.521739130434781</v>
      </c>
      <c r="O207" s="114">
        <v>20</v>
      </c>
      <c r="P207" s="116">
        <f t="shared" si="38"/>
        <v>43.478260869565219</v>
      </c>
      <c r="Q207" s="118"/>
      <c r="R207" s="118">
        <f t="shared" si="40"/>
        <v>384</v>
      </c>
      <c r="S207" s="118">
        <f t="shared" si="41"/>
        <v>58.358662613981757</v>
      </c>
      <c r="T207" s="118">
        <f t="shared" si="42"/>
        <v>228</v>
      </c>
      <c r="U207">
        <f t="shared" si="43"/>
        <v>34.650455927051674</v>
      </c>
      <c r="V207" s="118"/>
    </row>
    <row r="208" spans="2:22">
      <c r="B208" s="107">
        <v>204</v>
      </c>
      <c r="C208" s="107">
        <v>5055867.5</v>
      </c>
      <c r="D208">
        <f t="shared" si="33"/>
        <v>505.58674999999999</v>
      </c>
      <c r="E208" s="113">
        <v>60</v>
      </c>
      <c r="F208" s="113">
        <v>168</v>
      </c>
      <c r="G208" s="162">
        <f t="shared" si="34"/>
        <v>228</v>
      </c>
      <c r="H208" s="115">
        <f t="shared" si="39"/>
        <v>37.254901960784316</v>
      </c>
      <c r="I208" s="162">
        <v>384</v>
      </c>
      <c r="J208" s="115">
        <f t="shared" si="35"/>
        <v>62.745098039215684</v>
      </c>
      <c r="K208" s="114">
        <v>22</v>
      </c>
      <c r="L208" s="114">
        <v>4</v>
      </c>
      <c r="M208" s="114">
        <f t="shared" si="36"/>
        <v>26</v>
      </c>
      <c r="N208" s="116">
        <f t="shared" si="37"/>
        <v>56.521739130434781</v>
      </c>
      <c r="O208" s="114">
        <v>20</v>
      </c>
      <c r="P208" s="116">
        <f t="shared" si="38"/>
        <v>43.478260869565219</v>
      </c>
      <c r="Q208" s="118"/>
      <c r="R208" s="118">
        <f t="shared" si="40"/>
        <v>384</v>
      </c>
      <c r="S208" s="118">
        <f t="shared" si="41"/>
        <v>58.358662613981757</v>
      </c>
      <c r="T208" s="118">
        <f t="shared" si="42"/>
        <v>228</v>
      </c>
      <c r="U208">
        <f t="shared" si="43"/>
        <v>34.650455927051674</v>
      </c>
      <c r="V208" s="118"/>
    </row>
    <row r="209" spans="2:22">
      <c r="B209" s="107">
        <v>205</v>
      </c>
      <c r="C209" s="107">
        <v>5095709.5</v>
      </c>
      <c r="D209">
        <f t="shared" si="33"/>
        <v>509.57094999999998</v>
      </c>
      <c r="E209" s="113">
        <v>60</v>
      </c>
      <c r="F209" s="113">
        <v>168</v>
      </c>
      <c r="G209" s="162">
        <f t="shared" si="34"/>
        <v>228</v>
      </c>
      <c r="H209" s="115">
        <f t="shared" si="39"/>
        <v>37.254901960784316</v>
      </c>
      <c r="I209" s="162">
        <v>384</v>
      </c>
      <c r="J209" s="115">
        <f t="shared" si="35"/>
        <v>62.745098039215684</v>
      </c>
      <c r="K209" s="114">
        <v>22</v>
      </c>
      <c r="L209" s="114">
        <v>4</v>
      </c>
      <c r="M209" s="114">
        <f t="shared" si="36"/>
        <v>26</v>
      </c>
      <c r="N209" s="116">
        <f t="shared" si="37"/>
        <v>56.521739130434781</v>
      </c>
      <c r="O209" s="114">
        <v>20</v>
      </c>
      <c r="P209" s="116">
        <f t="shared" si="38"/>
        <v>43.478260869565219</v>
      </c>
      <c r="Q209" s="118"/>
      <c r="R209" s="118">
        <f t="shared" si="40"/>
        <v>384</v>
      </c>
      <c r="S209" s="118">
        <f t="shared" si="41"/>
        <v>58.358662613981757</v>
      </c>
      <c r="T209" s="118">
        <f t="shared" si="42"/>
        <v>228</v>
      </c>
      <c r="U209">
        <f t="shared" si="43"/>
        <v>34.650455927051674</v>
      </c>
      <c r="V209" s="118"/>
    </row>
    <row r="210" spans="2:22">
      <c r="B210" s="107">
        <v>206</v>
      </c>
      <c r="C210" s="107">
        <v>5135553</v>
      </c>
      <c r="D210">
        <f t="shared" si="33"/>
        <v>513.55529999999999</v>
      </c>
      <c r="E210" s="113">
        <v>60</v>
      </c>
      <c r="F210" s="113">
        <v>168</v>
      </c>
      <c r="G210" s="162">
        <f t="shared" si="34"/>
        <v>228</v>
      </c>
      <c r="H210" s="115">
        <f t="shared" si="39"/>
        <v>37.254901960784316</v>
      </c>
      <c r="I210" s="162">
        <v>384</v>
      </c>
      <c r="J210" s="115">
        <f t="shared" si="35"/>
        <v>62.745098039215684</v>
      </c>
      <c r="K210" s="114">
        <v>22</v>
      </c>
      <c r="L210" s="114">
        <v>4</v>
      </c>
      <c r="M210" s="114">
        <f t="shared" si="36"/>
        <v>26</v>
      </c>
      <c r="N210" s="116">
        <f t="shared" si="37"/>
        <v>56.521739130434781</v>
      </c>
      <c r="O210" s="114">
        <v>20</v>
      </c>
      <c r="P210" s="116">
        <f t="shared" si="38"/>
        <v>43.478260869565219</v>
      </c>
      <c r="Q210" s="118"/>
      <c r="R210" s="118">
        <f t="shared" si="40"/>
        <v>384</v>
      </c>
      <c r="S210" s="118">
        <f t="shared" si="41"/>
        <v>58.358662613981757</v>
      </c>
      <c r="T210" s="118">
        <f t="shared" si="42"/>
        <v>228</v>
      </c>
      <c r="U210">
        <f t="shared" si="43"/>
        <v>34.650455927051674</v>
      </c>
      <c r="V210" s="118"/>
    </row>
    <row r="211" spans="2:22">
      <c r="B211" s="107">
        <v>207</v>
      </c>
      <c r="C211" s="107">
        <v>5175398.5</v>
      </c>
      <c r="D211">
        <f t="shared" si="33"/>
        <v>517.53985</v>
      </c>
      <c r="E211" s="113">
        <v>60</v>
      </c>
      <c r="F211" s="113">
        <v>168</v>
      </c>
      <c r="G211" s="162">
        <f t="shared" si="34"/>
        <v>228</v>
      </c>
      <c r="H211" s="115">
        <f t="shared" si="39"/>
        <v>37.254901960784316</v>
      </c>
      <c r="I211" s="162">
        <v>384</v>
      </c>
      <c r="J211" s="115">
        <f t="shared" si="35"/>
        <v>62.745098039215684</v>
      </c>
      <c r="K211" s="114">
        <v>22</v>
      </c>
      <c r="L211" s="114">
        <v>4</v>
      </c>
      <c r="M211" s="114">
        <f t="shared" si="36"/>
        <v>26</v>
      </c>
      <c r="N211" s="116">
        <f t="shared" si="37"/>
        <v>56.521739130434781</v>
      </c>
      <c r="O211" s="114">
        <v>20</v>
      </c>
      <c r="P211" s="116">
        <f t="shared" si="38"/>
        <v>43.478260869565219</v>
      </c>
      <c r="Q211" s="118"/>
      <c r="R211" s="118">
        <f t="shared" si="40"/>
        <v>384</v>
      </c>
      <c r="S211" s="118">
        <f t="shared" si="41"/>
        <v>58.358662613981757</v>
      </c>
      <c r="T211" s="118">
        <f t="shared" si="42"/>
        <v>228</v>
      </c>
      <c r="U211">
        <f t="shared" si="43"/>
        <v>34.650455927051674</v>
      </c>
      <c r="V211" s="118"/>
    </row>
    <row r="212" spans="2:22">
      <c r="B212" s="107">
        <v>208</v>
      </c>
      <c r="C212" s="107">
        <v>5215240.5</v>
      </c>
      <c r="D212">
        <f t="shared" si="33"/>
        <v>521.52404999999999</v>
      </c>
      <c r="E212" s="113">
        <v>60</v>
      </c>
      <c r="F212" s="113">
        <v>168</v>
      </c>
      <c r="G212" s="162">
        <f t="shared" si="34"/>
        <v>228</v>
      </c>
      <c r="H212" s="115">
        <f t="shared" si="39"/>
        <v>37.254901960784316</v>
      </c>
      <c r="I212" s="162">
        <v>384</v>
      </c>
      <c r="J212" s="115">
        <f t="shared" si="35"/>
        <v>62.745098039215684</v>
      </c>
      <c r="K212" s="114">
        <v>22</v>
      </c>
      <c r="L212" s="114">
        <v>4</v>
      </c>
      <c r="M212" s="114">
        <f t="shared" si="36"/>
        <v>26</v>
      </c>
      <c r="N212" s="116">
        <f t="shared" si="37"/>
        <v>56.521739130434781</v>
      </c>
      <c r="O212" s="114">
        <v>20</v>
      </c>
      <c r="P212" s="116">
        <f t="shared" si="38"/>
        <v>43.478260869565219</v>
      </c>
      <c r="Q212" s="118"/>
      <c r="R212" s="118">
        <f t="shared" si="40"/>
        <v>384</v>
      </c>
      <c r="S212" s="118">
        <f t="shared" si="41"/>
        <v>58.358662613981757</v>
      </c>
      <c r="T212" s="118">
        <f t="shared" si="42"/>
        <v>228</v>
      </c>
      <c r="U212">
        <f t="shared" si="43"/>
        <v>34.650455927051674</v>
      </c>
      <c r="V212" s="118"/>
    </row>
    <row r="213" spans="2:22">
      <c r="B213" s="107">
        <v>209</v>
      </c>
      <c r="C213" s="107">
        <v>5255085.5</v>
      </c>
      <c r="D213">
        <f t="shared" si="33"/>
        <v>525.50855000000001</v>
      </c>
      <c r="E213" s="113">
        <v>60</v>
      </c>
      <c r="F213" s="113">
        <v>168</v>
      </c>
      <c r="G213" s="162">
        <f t="shared" si="34"/>
        <v>228</v>
      </c>
      <c r="H213" s="115">
        <f t="shared" si="39"/>
        <v>37.254901960784316</v>
      </c>
      <c r="I213" s="162">
        <v>384</v>
      </c>
      <c r="J213" s="115">
        <f t="shared" si="35"/>
        <v>62.745098039215684</v>
      </c>
      <c r="K213" s="114">
        <v>22</v>
      </c>
      <c r="L213" s="114">
        <v>4</v>
      </c>
      <c r="M213" s="114">
        <f t="shared" si="36"/>
        <v>26</v>
      </c>
      <c r="N213" s="116">
        <f t="shared" si="37"/>
        <v>56.521739130434781</v>
      </c>
      <c r="O213" s="114">
        <v>20</v>
      </c>
      <c r="P213" s="116">
        <f t="shared" si="38"/>
        <v>43.478260869565219</v>
      </c>
      <c r="Q213" s="118"/>
      <c r="R213" s="118">
        <f t="shared" si="40"/>
        <v>384</v>
      </c>
      <c r="S213" s="118">
        <f t="shared" si="41"/>
        <v>58.358662613981757</v>
      </c>
      <c r="T213" s="118">
        <f t="shared" si="42"/>
        <v>228</v>
      </c>
      <c r="U213">
        <f t="shared" si="43"/>
        <v>34.650455927051674</v>
      </c>
      <c r="V213" s="118"/>
    </row>
    <row r="214" spans="2:22">
      <c r="B214" s="107">
        <v>210</v>
      </c>
      <c r="C214" s="107">
        <v>5294928</v>
      </c>
      <c r="D214">
        <f t="shared" si="33"/>
        <v>529.49279999999999</v>
      </c>
      <c r="E214" s="113">
        <v>60</v>
      </c>
      <c r="F214" s="113">
        <v>168</v>
      </c>
      <c r="G214" s="162">
        <f t="shared" si="34"/>
        <v>228</v>
      </c>
      <c r="H214" s="115">
        <f t="shared" si="39"/>
        <v>37.254901960784316</v>
      </c>
      <c r="I214" s="162">
        <v>384</v>
      </c>
      <c r="J214" s="115">
        <f t="shared" si="35"/>
        <v>62.745098039215684</v>
      </c>
      <c r="K214" s="114">
        <v>22</v>
      </c>
      <c r="L214" s="114">
        <v>4</v>
      </c>
      <c r="M214" s="114">
        <f t="shared" si="36"/>
        <v>26</v>
      </c>
      <c r="N214" s="116">
        <f t="shared" si="37"/>
        <v>56.521739130434781</v>
      </c>
      <c r="O214" s="114">
        <v>20</v>
      </c>
      <c r="P214" s="116">
        <f t="shared" si="38"/>
        <v>43.478260869565219</v>
      </c>
      <c r="Q214" s="118"/>
      <c r="R214" s="118">
        <f t="shared" si="40"/>
        <v>384</v>
      </c>
      <c r="S214" s="118">
        <f t="shared" si="41"/>
        <v>58.358662613981757</v>
      </c>
      <c r="T214" s="118">
        <f t="shared" si="42"/>
        <v>228</v>
      </c>
      <c r="U214">
        <f t="shared" si="43"/>
        <v>34.650455927051674</v>
      </c>
      <c r="V214" s="118"/>
    </row>
    <row r="215" spans="2:22">
      <c r="B215" s="107">
        <v>211</v>
      </c>
      <c r="C215" s="107">
        <v>5334771.5</v>
      </c>
      <c r="D215">
        <f t="shared" si="33"/>
        <v>533.47715000000005</v>
      </c>
      <c r="E215" s="113">
        <v>60</v>
      </c>
      <c r="F215" s="113">
        <v>168</v>
      </c>
      <c r="G215" s="162">
        <f t="shared" si="34"/>
        <v>228</v>
      </c>
      <c r="H215" s="115">
        <f t="shared" si="39"/>
        <v>37.19412724306688</v>
      </c>
      <c r="I215" s="162">
        <v>385</v>
      </c>
      <c r="J215" s="115">
        <f t="shared" si="35"/>
        <v>62.805872756933113</v>
      </c>
      <c r="K215" s="114">
        <v>22</v>
      </c>
      <c r="L215" s="114">
        <v>4</v>
      </c>
      <c r="M215" s="114">
        <f t="shared" si="36"/>
        <v>26</v>
      </c>
      <c r="N215" s="116">
        <f t="shared" si="37"/>
        <v>57.777777777777771</v>
      </c>
      <c r="O215" s="114">
        <v>19</v>
      </c>
      <c r="P215" s="116">
        <f t="shared" si="38"/>
        <v>42.222222222222221</v>
      </c>
      <c r="Q215" s="118"/>
      <c r="R215" s="118">
        <f t="shared" si="40"/>
        <v>385</v>
      </c>
      <c r="S215" s="118">
        <f t="shared" si="41"/>
        <v>58.51063829787234</v>
      </c>
      <c r="T215" s="118">
        <f t="shared" si="42"/>
        <v>228</v>
      </c>
      <c r="U215">
        <f t="shared" si="43"/>
        <v>34.650455927051674</v>
      </c>
      <c r="V215" s="118"/>
    </row>
    <row r="216" spans="2:22">
      <c r="B216" s="107">
        <v>212</v>
      </c>
      <c r="C216" s="107">
        <v>5374614.5</v>
      </c>
      <c r="D216">
        <f t="shared" si="33"/>
        <v>537.46145000000001</v>
      </c>
      <c r="E216" s="113">
        <v>60</v>
      </c>
      <c r="F216" s="113">
        <v>168</v>
      </c>
      <c r="G216" s="162">
        <f t="shared" si="34"/>
        <v>228</v>
      </c>
      <c r="H216" s="115">
        <f t="shared" si="39"/>
        <v>37.19412724306688</v>
      </c>
      <c r="I216" s="162">
        <v>385</v>
      </c>
      <c r="J216" s="115">
        <f t="shared" si="35"/>
        <v>62.805872756933113</v>
      </c>
      <c r="K216" s="114">
        <v>22</v>
      </c>
      <c r="L216" s="114">
        <v>4</v>
      </c>
      <c r="M216" s="114">
        <f t="shared" si="36"/>
        <v>26</v>
      </c>
      <c r="N216" s="116">
        <f t="shared" si="37"/>
        <v>57.777777777777771</v>
      </c>
      <c r="O216" s="114">
        <v>19</v>
      </c>
      <c r="P216" s="116">
        <f t="shared" si="38"/>
        <v>42.222222222222221</v>
      </c>
      <c r="Q216" s="118"/>
      <c r="R216" s="118">
        <f t="shared" si="40"/>
        <v>385</v>
      </c>
      <c r="S216" s="118">
        <f t="shared" si="41"/>
        <v>58.51063829787234</v>
      </c>
      <c r="T216" s="118">
        <f t="shared" si="42"/>
        <v>228</v>
      </c>
      <c r="U216">
        <f t="shared" si="43"/>
        <v>34.650455927051674</v>
      </c>
      <c r="V216" s="118"/>
    </row>
    <row r="217" spans="2:22">
      <c r="B217" s="107">
        <v>213</v>
      </c>
      <c r="C217" s="107">
        <v>5414458.5</v>
      </c>
      <c r="D217">
        <f t="shared" si="33"/>
        <v>541.44584999999995</v>
      </c>
      <c r="E217" s="113">
        <v>60</v>
      </c>
      <c r="F217" s="113">
        <v>168</v>
      </c>
      <c r="G217" s="162">
        <f t="shared" si="34"/>
        <v>228</v>
      </c>
      <c r="H217" s="115">
        <f t="shared" si="39"/>
        <v>37.19412724306688</v>
      </c>
      <c r="I217" s="162">
        <v>385</v>
      </c>
      <c r="J217" s="115">
        <f t="shared" si="35"/>
        <v>62.805872756933113</v>
      </c>
      <c r="K217" s="114">
        <v>22</v>
      </c>
      <c r="L217" s="114">
        <v>4</v>
      </c>
      <c r="M217" s="114">
        <f t="shared" si="36"/>
        <v>26</v>
      </c>
      <c r="N217" s="116">
        <f t="shared" si="37"/>
        <v>57.777777777777771</v>
      </c>
      <c r="O217" s="114">
        <v>19</v>
      </c>
      <c r="P217" s="116">
        <f t="shared" si="38"/>
        <v>42.222222222222221</v>
      </c>
      <c r="Q217" s="118"/>
      <c r="R217" s="118">
        <f t="shared" si="40"/>
        <v>385</v>
      </c>
      <c r="S217" s="118">
        <f t="shared" si="41"/>
        <v>58.51063829787234</v>
      </c>
      <c r="T217" s="118">
        <f t="shared" si="42"/>
        <v>228</v>
      </c>
      <c r="U217">
        <f t="shared" si="43"/>
        <v>34.650455927051674</v>
      </c>
      <c r="V217" s="118"/>
    </row>
    <row r="218" spans="2:22">
      <c r="B218" s="107">
        <v>214</v>
      </c>
      <c r="C218" s="107">
        <v>5454130.5</v>
      </c>
      <c r="D218">
        <f t="shared" si="33"/>
        <v>545.41305</v>
      </c>
      <c r="E218" s="113">
        <v>60</v>
      </c>
      <c r="F218" s="113">
        <v>168</v>
      </c>
      <c r="G218" s="162">
        <f t="shared" si="34"/>
        <v>228</v>
      </c>
      <c r="H218" s="115">
        <f t="shared" si="39"/>
        <v>37.19412724306688</v>
      </c>
      <c r="I218" s="162">
        <v>385</v>
      </c>
      <c r="J218" s="115">
        <f t="shared" si="35"/>
        <v>62.805872756933113</v>
      </c>
      <c r="K218" s="114">
        <v>22</v>
      </c>
      <c r="L218" s="114">
        <v>4</v>
      </c>
      <c r="M218" s="114">
        <f t="shared" si="36"/>
        <v>26</v>
      </c>
      <c r="N218" s="116">
        <f t="shared" si="37"/>
        <v>57.777777777777771</v>
      </c>
      <c r="O218" s="114">
        <v>19</v>
      </c>
      <c r="P218" s="116">
        <f t="shared" si="38"/>
        <v>42.222222222222221</v>
      </c>
      <c r="Q218" s="118"/>
      <c r="R218" s="118">
        <f t="shared" si="40"/>
        <v>385</v>
      </c>
      <c r="S218" s="118">
        <f t="shared" si="41"/>
        <v>58.51063829787234</v>
      </c>
      <c r="T218" s="118">
        <f t="shared" si="42"/>
        <v>228</v>
      </c>
      <c r="U218">
        <f t="shared" si="43"/>
        <v>34.650455927051674</v>
      </c>
      <c r="V218" s="118"/>
    </row>
    <row r="219" spans="2:22">
      <c r="B219" s="107">
        <v>215</v>
      </c>
      <c r="C219" s="107">
        <v>5493970</v>
      </c>
      <c r="D219">
        <f t="shared" si="33"/>
        <v>549.39700000000005</v>
      </c>
      <c r="E219" s="113">
        <v>60</v>
      </c>
      <c r="F219" s="113">
        <v>168</v>
      </c>
      <c r="G219" s="162">
        <f t="shared" si="34"/>
        <v>228</v>
      </c>
      <c r="H219" s="115">
        <f t="shared" si="39"/>
        <v>37.19412724306688</v>
      </c>
      <c r="I219" s="162">
        <v>385</v>
      </c>
      <c r="J219" s="115">
        <f t="shared" si="35"/>
        <v>62.805872756933113</v>
      </c>
      <c r="K219" s="114">
        <v>22</v>
      </c>
      <c r="L219" s="114">
        <v>4</v>
      </c>
      <c r="M219" s="114">
        <f t="shared" si="36"/>
        <v>26</v>
      </c>
      <c r="N219" s="116">
        <f t="shared" si="37"/>
        <v>57.777777777777771</v>
      </c>
      <c r="O219" s="114">
        <v>19</v>
      </c>
      <c r="P219" s="116">
        <f t="shared" si="38"/>
        <v>42.222222222222221</v>
      </c>
      <c r="Q219" s="118"/>
      <c r="R219" s="118">
        <f t="shared" si="40"/>
        <v>385</v>
      </c>
      <c r="S219" s="118">
        <f t="shared" si="41"/>
        <v>58.51063829787234</v>
      </c>
      <c r="T219" s="118">
        <f t="shared" si="42"/>
        <v>228</v>
      </c>
      <c r="U219">
        <f t="shared" si="43"/>
        <v>34.650455927051674</v>
      </c>
      <c r="V219" s="118"/>
    </row>
    <row r="220" spans="2:22">
      <c r="B220" s="107">
        <v>216</v>
      </c>
      <c r="C220" s="107">
        <v>5533807.5</v>
      </c>
      <c r="D220">
        <f t="shared" si="33"/>
        <v>553.38075000000003</v>
      </c>
      <c r="E220" s="113">
        <v>60</v>
      </c>
      <c r="F220" s="113">
        <v>168</v>
      </c>
      <c r="G220" s="162">
        <f t="shared" si="34"/>
        <v>228</v>
      </c>
      <c r="H220" s="115">
        <f t="shared" si="39"/>
        <v>37.19412724306688</v>
      </c>
      <c r="I220" s="162">
        <v>385</v>
      </c>
      <c r="J220" s="115">
        <f t="shared" si="35"/>
        <v>62.805872756933113</v>
      </c>
      <c r="K220" s="114">
        <v>22</v>
      </c>
      <c r="L220" s="114">
        <v>4</v>
      </c>
      <c r="M220" s="114">
        <f t="shared" si="36"/>
        <v>26</v>
      </c>
      <c r="N220" s="116">
        <f t="shared" si="37"/>
        <v>57.777777777777771</v>
      </c>
      <c r="O220" s="114">
        <v>19</v>
      </c>
      <c r="P220" s="116">
        <f t="shared" si="38"/>
        <v>42.222222222222221</v>
      </c>
      <c r="Q220" s="118"/>
      <c r="R220" s="118">
        <f t="shared" si="40"/>
        <v>385</v>
      </c>
      <c r="S220" s="118">
        <f t="shared" si="41"/>
        <v>58.51063829787234</v>
      </c>
      <c r="T220" s="118">
        <f t="shared" si="42"/>
        <v>228</v>
      </c>
      <c r="U220">
        <f t="shared" si="43"/>
        <v>34.650455927051674</v>
      </c>
      <c r="V220" s="118"/>
    </row>
    <row r="221" spans="2:22">
      <c r="B221" s="107">
        <v>217</v>
      </c>
      <c r="C221" s="107">
        <v>5573651</v>
      </c>
      <c r="D221">
        <f t="shared" si="33"/>
        <v>557.36509999999998</v>
      </c>
      <c r="E221" s="113">
        <v>60</v>
      </c>
      <c r="F221" s="113">
        <v>168</v>
      </c>
      <c r="G221" s="162">
        <f t="shared" si="34"/>
        <v>228</v>
      </c>
      <c r="H221" s="115">
        <f t="shared" si="39"/>
        <v>37.19412724306688</v>
      </c>
      <c r="I221" s="162">
        <v>385</v>
      </c>
      <c r="J221" s="115">
        <f t="shared" si="35"/>
        <v>62.805872756933113</v>
      </c>
      <c r="K221" s="114">
        <v>22</v>
      </c>
      <c r="L221" s="114">
        <v>4</v>
      </c>
      <c r="M221" s="114">
        <f t="shared" si="36"/>
        <v>26</v>
      </c>
      <c r="N221" s="116">
        <f t="shared" si="37"/>
        <v>57.777777777777771</v>
      </c>
      <c r="O221" s="114">
        <v>19</v>
      </c>
      <c r="P221" s="116">
        <f t="shared" si="38"/>
        <v>42.222222222222221</v>
      </c>
      <c r="Q221" s="118"/>
      <c r="R221" s="118">
        <f t="shared" si="40"/>
        <v>385</v>
      </c>
      <c r="S221" s="118">
        <f t="shared" si="41"/>
        <v>58.51063829787234</v>
      </c>
      <c r="T221" s="118">
        <f t="shared" si="42"/>
        <v>228</v>
      </c>
      <c r="U221">
        <f t="shared" si="43"/>
        <v>34.650455927051674</v>
      </c>
      <c r="V221" s="118"/>
    </row>
    <row r="222" spans="2:22">
      <c r="B222" s="107">
        <v>218</v>
      </c>
      <c r="C222" s="107">
        <v>5613489.5</v>
      </c>
      <c r="D222">
        <f t="shared" si="33"/>
        <v>561.34894999999995</v>
      </c>
      <c r="E222" s="113">
        <v>60</v>
      </c>
      <c r="F222" s="113">
        <v>168</v>
      </c>
      <c r="G222" s="162">
        <f t="shared" si="34"/>
        <v>228</v>
      </c>
      <c r="H222" s="115">
        <f t="shared" si="39"/>
        <v>37.19412724306688</v>
      </c>
      <c r="I222" s="162">
        <v>385</v>
      </c>
      <c r="J222" s="115">
        <f t="shared" si="35"/>
        <v>62.805872756933113</v>
      </c>
      <c r="K222" s="114">
        <v>22</v>
      </c>
      <c r="L222" s="114">
        <v>4</v>
      </c>
      <c r="M222" s="114">
        <f t="shared" si="36"/>
        <v>26</v>
      </c>
      <c r="N222" s="116">
        <f t="shared" si="37"/>
        <v>57.777777777777771</v>
      </c>
      <c r="O222" s="114">
        <v>19</v>
      </c>
      <c r="P222" s="116">
        <f t="shared" si="38"/>
        <v>42.222222222222221</v>
      </c>
      <c r="Q222" s="118"/>
      <c r="R222" s="118">
        <f t="shared" si="40"/>
        <v>385</v>
      </c>
      <c r="S222" s="118">
        <f t="shared" si="41"/>
        <v>58.51063829787234</v>
      </c>
      <c r="T222" s="118">
        <f t="shared" si="42"/>
        <v>228</v>
      </c>
      <c r="U222">
        <f t="shared" si="43"/>
        <v>34.650455927051674</v>
      </c>
      <c r="V222" s="118"/>
    </row>
    <row r="223" spans="2:22">
      <c r="B223" s="107">
        <v>219</v>
      </c>
      <c r="C223" s="107">
        <v>5653327.5</v>
      </c>
      <c r="D223">
        <f t="shared" si="33"/>
        <v>565.33275000000003</v>
      </c>
      <c r="E223" s="113">
        <v>60</v>
      </c>
      <c r="F223" s="113">
        <v>168</v>
      </c>
      <c r="G223" s="162">
        <f t="shared" si="34"/>
        <v>228</v>
      </c>
      <c r="H223" s="115">
        <f t="shared" si="39"/>
        <v>37.19412724306688</v>
      </c>
      <c r="I223" s="162">
        <v>385</v>
      </c>
      <c r="J223" s="115">
        <f t="shared" si="35"/>
        <v>62.805872756933113</v>
      </c>
      <c r="K223" s="114">
        <v>22</v>
      </c>
      <c r="L223" s="114">
        <v>4</v>
      </c>
      <c r="M223" s="114">
        <f t="shared" si="36"/>
        <v>26</v>
      </c>
      <c r="N223" s="116">
        <f t="shared" si="37"/>
        <v>57.777777777777771</v>
      </c>
      <c r="O223" s="114">
        <v>19</v>
      </c>
      <c r="P223" s="116">
        <f t="shared" si="38"/>
        <v>42.222222222222221</v>
      </c>
      <c r="Q223" s="118"/>
      <c r="R223" s="118">
        <f t="shared" si="40"/>
        <v>385</v>
      </c>
      <c r="S223" s="118">
        <f t="shared" si="41"/>
        <v>58.51063829787234</v>
      </c>
      <c r="T223" s="118">
        <f t="shared" si="42"/>
        <v>228</v>
      </c>
      <c r="U223">
        <f t="shared" si="43"/>
        <v>34.650455927051674</v>
      </c>
      <c r="V223" s="118"/>
    </row>
    <row r="224" spans="2:22">
      <c r="B224" s="107">
        <v>220</v>
      </c>
      <c r="C224" s="107">
        <v>5693166.5</v>
      </c>
      <c r="D224">
        <f t="shared" si="33"/>
        <v>569.31664999999998</v>
      </c>
      <c r="E224" s="113">
        <v>60</v>
      </c>
      <c r="F224" s="113">
        <v>168</v>
      </c>
      <c r="G224" s="162">
        <f t="shared" si="34"/>
        <v>228</v>
      </c>
      <c r="H224" s="115">
        <f t="shared" si="39"/>
        <v>37.19412724306688</v>
      </c>
      <c r="I224" s="162">
        <v>385</v>
      </c>
      <c r="J224" s="115">
        <f t="shared" si="35"/>
        <v>62.805872756933113</v>
      </c>
      <c r="K224" s="114">
        <v>22</v>
      </c>
      <c r="L224" s="114">
        <v>4</v>
      </c>
      <c r="M224" s="114">
        <f t="shared" si="36"/>
        <v>26</v>
      </c>
      <c r="N224" s="116">
        <f t="shared" si="37"/>
        <v>57.777777777777771</v>
      </c>
      <c r="O224" s="114">
        <v>19</v>
      </c>
      <c r="P224" s="116">
        <f t="shared" si="38"/>
        <v>42.222222222222221</v>
      </c>
      <c r="Q224" s="118"/>
      <c r="R224" s="118">
        <f t="shared" si="40"/>
        <v>385</v>
      </c>
      <c r="S224" s="118">
        <f t="shared" si="41"/>
        <v>58.51063829787234</v>
      </c>
      <c r="T224" s="118">
        <f t="shared" si="42"/>
        <v>228</v>
      </c>
      <c r="U224">
        <f t="shared" si="43"/>
        <v>34.650455927051674</v>
      </c>
      <c r="V224" s="118"/>
    </row>
    <row r="225" spans="2:22">
      <c r="B225" s="107">
        <v>221</v>
      </c>
      <c r="C225" s="107">
        <v>5733007</v>
      </c>
      <c r="D225">
        <f t="shared" si="33"/>
        <v>573.30070000000001</v>
      </c>
      <c r="E225" s="113">
        <v>60</v>
      </c>
      <c r="F225" s="113">
        <v>168</v>
      </c>
      <c r="G225" s="162">
        <f t="shared" si="34"/>
        <v>228</v>
      </c>
      <c r="H225" s="115">
        <f t="shared" si="39"/>
        <v>37.19412724306688</v>
      </c>
      <c r="I225" s="162">
        <v>385</v>
      </c>
      <c r="J225" s="115">
        <f t="shared" si="35"/>
        <v>62.805872756933113</v>
      </c>
      <c r="K225" s="114">
        <v>22</v>
      </c>
      <c r="L225" s="114">
        <v>4</v>
      </c>
      <c r="M225" s="114">
        <f t="shared" si="36"/>
        <v>26</v>
      </c>
      <c r="N225" s="116">
        <f t="shared" si="37"/>
        <v>57.777777777777771</v>
      </c>
      <c r="O225" s="114">
        <v>19</v>
      </c>
      <c r="P225" s="116">
        <f t="shared" si="38"/>
        <v>42.222222222222221</v>
      </c>
      <c r="Q225" s="118"/>
      <c r="R225" s="118">
        <f t="shared" si="40"/>
        <v>385</v>
      </c>
      <c r="S225" s="118">
        <f t="shared" si="41"/>
        <v>58.51063829787234</v>
      </c>
      <c r="T225" s="118">
        <f t="shared" si="42"/>
        <v>228</v>
      </c>
      <c r="U225">
        <f t="shared" si="43"/>
        <v>34.650455927051674</v>
      </c>
      <c r="V225" s="118"/>
    </row>
    <row r="226" spans="2:22">
      <c r="B226" s="107">
        <v>222</v>
      </c>
      <c r="C226" s="107">
        <v>5772845</v>
      </c>
      <c r="D226">
        <f t="shared" si="33"/>
        <v>577.28449999999998</v>
      </c>
      <c r="E226" s="113">
        <v>60</v>
      </c>
      <c r="F226" s="113">
        <v>168</v>
      </c>
      <c r="G226" s="162">
        <f t="shared" si="34"/>
        <v>228</v>
      </c>
      <c r="H226" s="115">
        <f t="shared" si="39"/>
        <v>37.19412724306688</v>
      </c>
      <c r="I226" s="162">
        <v>385</v>
      </c>
      <c r="J226" s="115">
        <f t="shared" si="35"/>
        <v>62.805872756933113</v>
      </c>
      <c r="K226" s="114">
        <v>22</v>
      </c>
      <c r="L226" s="114">
        <v>4</v>
      </c>
      <c r="M226" s="114">
        <f t="shared" si="36"/>
        <v>26</v>
      </c>
      <c r="N226" s="116">
        <f t="shared" si="37"/>
        <v>57.777777777777771</v>
      </c>
      <c r="O226" s="114">
        <v>19</v>
      </c>
      <c r="P226" s="116">
        <f t="shared" si="38"/>
        <v>42.222222222222221</v>
      </c>
      <c r="Q226" s="118"/>
      <c r="R226" s="118">
        <f t="shared" si="40"/>
        <v>385</v>
      </c>
      <c r="S226" s="118">
        <f t="shared" si="41"/>
        <v>58.51063829787234</v>
      </c>
      <c r="T226" s="118">
        <f t="shared" si="42"/>
        <v>228</v>
      </c>
      <c r="U226">
        <f t="shared" si="43"/>
        <v>34.650455927051674</v>
      </c>
      <c r="V226" s="118"/>
    </row>
    <row r="227" spans="2:22">
      <c r="B227" s="107">
        <v>223</v>
      </c>
      <c r="C227" s="107">
        <v>5812686</v>
      </c>
      <c r="D227">
        <f t="shared" si="33"/>
        <v>581.26859999999999</v>
      </c>
      <c r="E227" s="113">
        <v>60</v>
      </c>
      <c r="F227" s="113">
        <v>168</v>
      </c>
      <c r="G227" s="162">
        <f t="shared" si="34"/>
        <v>228</v>
      </c>
      <c r="H227" s="115">
        <f t="shared" si="39"/>
        <v>37.19412724306688</v>
      </c>
      <c r="I227" s="162">
        <v>385</v>
      </c>
      <c r="J227" s="115">
        <f t="shared" si="35"/>
        <v>62.805872756933113</v>
      </c>
      <c r="K227" s="114">
        <v>22</v>
      </c>
      <c r="L227" s="114">
        <v>4</v>
      </c>
      <c r="M227" s="114">
        <f t="shared" si="36"/>
        <v>26</v>
      </c>
      <c r="N227" s="116">
        <f t="shared" si="37"/>
        <v>57.777777777777771</v>
      </c>
      <c r="O227" s="114">
        <v>19</v>
      </c>
      <c r="P227" s="116">
        <f t="shared" si="38"/>
        <v>42.222222222222221</v>
      </c>
      <c r="Q227" s="118"/>
      <c r="R227" s="118">
        <f t="shared" si="40"/>
        <v>385</v>
      </c>
      <c r="S227" s="118">
        <f t="shared" si="41"/>
        <v>58.51063829787234</v>
      </c>
      <c r="T227" s="118">
        <f t="shared" si="42"/>
        <v>228</v>
      </c>
      <c r="U227">
        <f t="shared" si="43"/>
        <v>34.650455927051674</v>
      </c>
      <c r="V227" s="118"/>
    </row>
    <row r="228" spans="2:22">
      <c r="B228" s="107">
        <v>224</v>
      </c>
      <c r="C228" s="107">
        <v>5852523</v>
      </c>
      <c r="D228">
        <f t="shared" si="33"/>
        <v>585.25229999999999</v>
      </c>
      <c r="E228" s="113">
        <v>60</v>
      </c>
      <c r="F228" s="113">
        <v>168</v>
      </c>
      <c r="G228" s="162">
        <f t="shared" si="34"/>
        <v>228</v>
      </c>
      <c r="H228" s="115">
        <f t="shared" si="39"/>
        <v>37.19412724306688</v>
      </c>
      <c r="I228" s="162">
        <v>385</v>
      </c>
      <c r="J228" s="115">
        <f t="shared" si="35"/>
        <v>62.805872756933113</v>
      </c>
      <c r="K228" s="114">
        <v>22</v>
      </c>
      <c r="L228" s="114">
        <v>4</v>
      </c>
      <c r="M228" s="114">
        <f t="shared" si="36"/>
        <v>26</v>
      </c>
      <c r="N228" s="116">
        <f t="shared" si="37"/>
        <v>57.777777777777771</v>
      </c>
      <c r="O228" s="114">
        <v>19</v>
      </c>
      <c r="P228" s="116">
        <f t="shared" si="38"/>
        <v>42.222222222222221</v>
      </c>
      <c r="Q228" s="118"/>
      <c r="R228" s="118">
        <f t="shared" si="40"/>
        <v>385</v>
      </c>
      <c r="S228" s="118">
        <f t="shared" si="41"/>
        <v>58.51063829787234</v>
      </c>
      <c r="T228" s="118">
        <f t="shared" si="42"/>
        <v>228</v>
      </c>
      <c r="U228">
        <f t="shared" si="43"/>
        <v>34.650455927051674</v>
      </c>
      <c r="V228" s="118"/>
    </row>
    <row r="229" spans="2:22">
      <c r="B229" s="107">
        <v>225</v>
      </c>
      <c r="C229" s="107">
        <v>5892362</v>
      </c>
      <c r="D229">
        <f t="shared" si="33"/>
        <v>589.23620000000005</v>
      </c>
      <c r="E229" s="113">
        <v>60</v>
      </c>
      <c r="F229" s="113">
        <v>168</v>
      </c>
      <c r="G229" s="162">
        <f t="shared" si="34"/>
        <v>228</v>
      </c>
      <c r="H229" s="115">
        <f t="shared" si="39"/>
        <v>37.19412724306688</v>
      </c>
      <c r="I229" s="162">
        <v>385</v>
      </c>
      <c r="J229" s="115">
        <f t="shared" si="35"/>
        <v>62.805872756933113</v>
      </c>
      <c r="K229" s="114">
        <v>22</v>
      </c>
      <c r="L229" s="114">
        <v>4</v>
      </c>
      <c r="M229" s="114">
        <f t="shared" si="36"/>
        <v>26</v>
      </c>
      <c r="N229" s="116">
        <f t="shared" si="37"/>
        <v>57.777777777777771</v>
      </c>
      <c r="O229" s="114">
        <v>19</v>
      </c>
      <c r="P229" s="116">
        <f t="shared" si="38"/>
        <v>42.222222222222221</v>
      </c>
      <c r="Q229" s="118"/>
      <c r="R229" s="118">
        <f t="shared" si="40"/>
        <v>385</v>
      </c>
      <c r="S229" s="118">
        <f t="shared" si="41"/>
        <v>58.51063829787234</v>
      </c>
      <c r="T229" s="118">
        <f t="shared" si="42"/>
        <v>228</v>
      </c>
      <c r="U229">
        <f t="shared" si="43"/>
        <v>34.650455927051674</v>
      </c>
      <c r="V229" s="118"/>
    </row>
    <row r="230" spans="2:22">
      <c r="B230" s="107">
        <v>226</v>
      </c>
      <c r="C230" s="107">
        <v>5932202</v>
      </c>
      <c r="D230">
        <f t="shared" si="33"/>
        <v>593.22019999999998</v>
      </c>
      <c r="E230" s="113">
        <v>60</v>
      </c>
      <c r="F230" s="113">
        <v>168</v>
      </c>
      <c r="G230" s="162">
        <f t="shared" si="34"/>
        <v>228</v>
      </c>
      <c r="H230" s="115">
        <f t="shared" si="39"/>
        <v>37.19412724306688</v>
      </c>
      <c r="I230" s="162">
        <v>385</v>
      </c>
      <c r="J230" s="115">
        <f t="shared" si="35"/>
        <v>62.805872756933113</v>
      </c>
      <c r="K230" s="114">
        <v>22</v>
      </c>
      <c r="L230" s="114">
        <v>4</v>
      </c>
      <c r="M230" s="114">
        <f t="shared" si="36"/>
        <v>26</v>
      </c>
      <c r="N230" s="116">
        <f t="shared" si="37"/>
        <v>57.777777777777771</v>
      </c>
      <c r="O230" s="114">
        <v>19</v>
      </c>
      <c r="P230" s="116">
        <f t="shared" si="38"/>
        <v>42.222222222222221</v>
      </c>
      <c r="Q230" s="118"/>
      <c r="R230" s="118">
        <f t="shared" si="40"/>
        <v>385</v>
      </c>
      <c r="S230" s="118">
        <f t="shared" si="41"/>
        <v>58.51063829787234</v>
      </c>
      <c r="T230" s="118">
        <f t="shared" si="42"/>
        <v>228</v>
      </c>
      <c r="U230">
        <f t="shared" si="43"/>
        <v>34.650455927051674</v>
      </c>
      <c r="V230" s="118"/>
    </row>
    <row r="231" spans="2:22">
      <c r="B231" s="107">
        <v>227</v>
      </c>
      <c r="C231" s="107">
        <v>5972772.5</v>
      </c>
      <c r="D231">
        <f t="shared" si="33"/>
        <v>597.27724999999998</v>
      </c>
      <c r="E231" s="113">
        <v>60</v>
      </c>
      <c r="F231" s="113">
        <v>169</v>
      </c>
      <c r="G231" s="162">
        <f t="shared" si="34"/>
        <v>229</v>
      </c>
      <c r="H231" s="115">
        <f t="shared" si="39"/>
        <v>37.296416938110752</v>
      </c>
      <c r="I231" s="162">
        <v>385</v>
      </c>
      <c r="J231" s="115">
        <f t="shared" si="35"/>
        <v>62.703583061889248</v>
      </c>
      <c r="K231" s="114">
        <v>21</v>
      </c>
      <c r="L231" s="114">
        <v>4</v>
      </c>
      <c r="M231" s="114">
        <f t="shared" si="36"/>
        <v>25</v>
      </c>
      <c r="N231" s="116">
        <f t="shared" si="37"/>
        <v>56.81818181818182</v>
      </c>
      <c r="O231" s="114">
        <v>19</v>
      </c>
      <c r="P231" s="116">
        <f t="shared" si="38"/>
        <v>43.18181818181818</v>
      </c>
      <c r="Q231" s="118"/>
      <c r="R231" s="118">
        <f t="shared" si="40"/>
        <v>385</v>
      </c>
      <c r="S231" s="118">
        <f t="shared" si="41"/>
        <v>58.51063829787234</v>
      </c>
      <c r="T231" s="118">
        <f t="shared" si="42"/>
        <v>229</v>
      </c>
      <c r="U231">
        <f t="shared" si="43"/>
        <v>34.80243161094225</v>
      </c>
      <c r="V231" s="118"/>
    </row>
    <row r="232" spans="2:22">
      <c r="B232" s="107">
        <v>228</v>
      </c>
      <c r="C232" s="107">
        <v>6013604.5</v>
      </c>
      <c r="D232">
        <f t="shared" si="33"/>
        <v>601.36045000000001</v>
      </c>
      <c r="E232" s="113">
        <v>60</v>
      </c>
      <c r="F232" s="113">
        <v>169</v>
      </c>
      <c r="G232" s="162">
        <f t="shared" si="34"/>
        <v>229</v>
      </c>
      <c r="H232" s="115">
        <f t="shared" si="39"/>
        <v>37.296416938110752</v>
      </c>
      <c r="I232" s="162">
        <v>385</v>
      </c>
      <c r="J232" s="115">
        <f t="shared" si="35"/>
        <v>62.703583061889248</v>
      </c>
      <c r="K232" s="114">
        <v>21</v>
      </c>
      <c r="L232" s="114">
        <v>4</v>
      </c>
      <c r="M232" s="114">
        <f t="shared" si="36"/>
        <v>25</v>
      </c>
      <c r="N232" s="116">
        <f t="shared" si="37"/>
        <v>56.81818181818182</v>
      </c>
      <c r="O232" s="114">
        <v>19</v>
      </c>
      <c r="P232" s="116">
        <f t="shared" si="38"/>
        <v>43.18181818181818</v>
      </c>
      <c r="Q232" s="118"/>
      <c r="R232" s="118">
        <f t="shared" si="40"/>
        <v>385</v>
      </c>
      <c r="S232" s="118">
        <f t="shared" si="41"/>
        <v>58.51063829787234</v>
      </c>
      <c r="T232" s="118">
        <f t="shared" si="42"/>
        <v>229</v>
      </c>
      <c r="U232">
        <f t="shared" si="43"/>
        <v>34.80243161094225</v>
      </c>
      <c r="V232" s="118"/>
    </row>
    <row r="233" spans="2:22">
      <c r="B233" s="107">
        <v>229</v>
      </c>
      <c r="C233" s="107">
        <v>6054433</v>
      </c>
      <c r="D233">
        <f t="shared" si="33"/>
        <v>605.44330000000002</v>
      </c>
      <c r="E233" s="113">
        <v>60</v>
      </c>
      <c r="F233" s="113">
        <v>169</v>
      </c>
      <c r="G233" s="162">
        <f t="shared" si="34"/>
        <v>229</v>
      </c>
      <c r="H233" s="115">
        <f t="shared" si="39"/>
        <v>37.296416938110752</v>
      </c>
      <c r="I233" s="162">
        <v>385</v>
      </c>
      <c r="J233" s="115">
        <f t="shared" si="35"/>
        <v>62.703583061889248</v>
      </c>
      <c r="K233" s="114">
        <v>21</v>
      </c>
      <c r="L233" s="114">
        <v>4</v>
      </c>
      <c r="M233" s="114">
        <f t="shared" si="36"/>
        <v>25</v>
      </c>
      <c r="N233" s="116">
        <f t="shared" si="37"/>
        <v>56.81818181818182</v>
      </c>
      <c r="O233" s="114">
        <v>19</v>
      </c>
      <c r="P233" s="116">
        <f t="shared" si="38"/>
        <v>43.18181818181818</v>
      </c>
      <c r="Q233" s="118"/>
      <c r="R233" s="118">
        <f t="shared" si="40"/>
        <v>385</v>
      </c>
      <c r="S233" s="118">
        <f t="shared" si="41"/>
        <v>58.51063829787234</v>
      </c>
      <c r="T233" s="118">
        <f t="shared" si="42"/>
        <v>229</v>
      </c>
      <c r="U233">
        <f t="shared" si="43"/>
        <v>34.80243161094225</v>
      </c>
      <c r="V233" s="118"/>
    </row>
    <row r="234" spans="2:22">
      <c r="B234" s="107">
        <v>230</v>
      </c>
      <c r="C234" s="107">
        <v>6095265</v>
      </c>
      <c r="D234">
        <f t="shared" si="33"/>
        <v>609.52650000000006</v>
      </c>
      <c r="E234" s="113">
        <v>60</v>
      </c>
      <c r="F234" s="113">
        <v>169</v>
      </c>
      <c r="G234" s="162">
        <f t="shared" si="34"/>
        <v>229</v>
      </c>
      <c r="H234" s="115">
        <f t="shared" si="39"/>
        <v>37.296416938110752</v>
      </c>
      <c r="I234" s="162">
        <v>385</v>
      </c>
      <c r="J234" s="115">
        <f t="shared" si="35"/>
        <v>62.703583061889248</v>
      </c>
      <c r="K234" s="114">
        <v>21</v>
      </c>
      <c r="L234" s="114">
        <v>4</v>
      </c>
      <c r="M234" s="114">
        <f t="shared" si="36"/>
        <v>25</v>
      </c>
      <c r="N234" s="116">
        <f t="shared" si="37"/>
        <v>56.81818181818182</v>
      </c>
      <c r="O234" s="114">
        <v>19</v>
      </c>
      <c r="P234" s="116">
        <f t="shared" si="38"/>
        <v>43.18181818181818</v>
      </c>
      <c r="Q234" s="118"/>
      <c r="R234" s="118">
        <f t="shared" si="40"/>
        <v>385</v>
      </c>
      <c r="S234" s="118">
        <f t="shared" si="41"/>
        <v>58.51063829787234</v>
      </c>
      <c r="T234" s="118">
        <f t="shared" si="42"/>
        <v>229</v>
      </c>
      <c r="U234">
        <f t="shared" si="43"/>
        <v>34.80243161094225</v>
      </c>
      <c r="V234" s="118"/>
    </row>
    <row r="235" spans="2:22">
      <c r="B235" s="107">
        <v>231</v>
      </c>
      <c r="C235" s="107">
        <v>6136093.5</v>
      </c>
      <c r="D235">
        <f t="shared" si="33"/>
        <v>613.60934999999995</v>
      </c>
      <c r="E235" s="113">
        <v>60</v>
      </c>
      <c r="F235" s="113">
        <v>169</v>
      </c>
      <c r="G235" s="162">
        <f t="shared" si="34"/>
        <v>229</v>
      </c>
      <c r="H235" s="115">
        <f t="shared" si="39"/>
        <v>37.296416938110752</v>
      </c>
      <c r="I235" s="162">
        <v>385</v>
      </c>
      <c r="J235" s="115">
        <f t="shared" si="35"/>
        <v>62.703583061889248</v>
      </c>
      <c r="K235" s="114">
        <v>21</v>
      </c>
      <c r="L235" s="114">
        <v>4</v>
      </c>
      <c r="M235" s="114">
        <f t="shared" si="36"/>
        <v>25</v>
      </c>
      <c r="N235" s="116">
        <f t="shared" si="37"/>
        <v>56.81818181818182</v>
      </c>
      <c r="O235" s="114">
        <v>19</v>
      </c>
      <c r="P235" s="116">
        <f t="shared" si="38"/>
        <v>43.18181818181818</v>
      </c>
      <c r="Q235" s="118"/>
      <c r="R235" s="118">
        <f t="shared" si="40"/>
        <v>385</v>
      </c>
      <c r="S235" s="118">
        <f t="shared" si="41"/>
        <v>58.51063829787234</v>
      </c>
      <c r="T235" s="118">
        <f t="shared" si="42"/>
        <v>229</v>
      </c>
      <c r="U235">
        <f t="shared" si="43"/>
        <v>34.80243161094225</v>
      </c>
      <c r="V235" s="118"/>
    </row>
    <row r="236" spans="2:22">
      <c r="B236" s="107">
        <v>232</v>
      </c>
      <c r="C236" s="107">
        <v>6176924.5</v>
      </c>
      <c r="D236">
        <f t="shared" si="33"/>
        <v>617.69245000000001</v>
      </c>
      <c r="E236" s="113">
        <v>60</v>
      </c>
      <c r="F236" s="113">
        <v>169</v>
      </c>
      <c r="G236" s="162">
        <f t="shared" si="34"/>
        <v>229</v>
      </c>
      <c r="H236" s="115">
        <f t="shared" si="39"/>
        <v>37.296416938110752</v>
      </c>
      <c r="I236" s="162">
        <v>385</v>
      </c>
      <c r="J236" s="115">
        <f t="shared" si="35"/>
        <v>62.703583061889248</v>
      </c>
      <c r="K236" s="114">
        <v>21</v>
      </c>
      <c r="L236" s="114">
        <v>4</v>
      </c>
      <c r="M236" s="114">
        <f t="shared" si="36"/>
        <v>25</v>
      </c>
      <c r="N236" s="116">
        <f t="shared" si="37"/>
        <v>56.81818181818182</v>
      </c>
      <c r="O236" s="114">
        <v>19</v>
      </c>
      <c r="P236" s="116">
        <f t="shared" si="38"/>
        <v>43.18181818181818</v>
      </c>
      <c r="Q236" s="118"/>
      <c r="R236" s="118">
        <f t="shared" si="40"/>
        <v>385</v>
      </c>
      <c r="S236" s="118">
        <f t="shared" si="41"/>
        <v>58.51063829787234</v>
      </c>
      <c r="T236" s="118">
        <f t="shared" si="42"/>
        <v>229</v>
      </c>
      <c r="U236">
        <f t="shared" si="43"/>
        <v>34.80243161094225</v>
      </c>
      <c r="V236" s="118"/>
    </row>
    <row r="237" spans="2:22">
      <c r="B237" s="107">
        <v>233</v>
      </c>
      <c r="C237" s="107">
        <v>6217755</v>
      </c>
      <c r="D237">
        <f t="shared" si="33"/>
        <v>621.77549999999997</v>
      </c>
      <c r="E237" s="113">
        <v>60</v>
      </c>
      <c r="F237" s="113">
        <v>169</v>
      </c>
      <c r="G237" s="162">
        <f t="shared" si="34"/>
        <v>229</v>
      </c>
      <c r="H237" s="115">
        <f t="shared" si="39"/>
        <v>37.296416938110752</v>
      </c>
      <c r="I237" s="162">
        <v>385</v>
      </c>
      <c r="J237" s="115">
        <f t="shared" si="35"/>
        <v>62.703583061889248</v>
      </c>
      <c r="K237" s="114">
        <v>21</v>
      </c>
      <c r="L237" s="114">
        <v>4</v>
      </c>
      <c r="M237" s="114">
        <f t="shared" si="36"/>
        <v>25</v>
      </c>
      <c r="N237" s="116">
        <f t="shared" si="37"/>
        <v>56.81818181818182</v>
      </c>
      <c r="O237" s="114">
        <v>19</v>
      </c>
      <c r="P237" s="116">
        <f t="shared" si="38"/>
        <v>43.18181818181818</v>
      </c>
      <c r="Q237" s="118"/>
      <c r="R237" s="118">
        <f t="shared" si="40"/>
        <v>385</v>
      </c>
      <c r="S237" s="118">
        <f t="shared" si="41"/>
        <v>58.51063829787234</v>
      </c>
      <c r="T237" s="118">
        <f t="shared" si="42"/>
        <v>229</v>
      </c>
      <c r="U237">
        <f t="shared" si="43"/>
        <v>34.80243161094225</v>
      </c>
      <c r="V237" s="118"/>
    </row>
    <row r="238" spans="2:22">
      <c r="B238" s="107">
        <v>234</v>
      </c>
      <c r="C238" s="107">
        <v>6258587.5</v>
      </c>
      <c r="D238">
        <f t="shared" si="33"/>
        <v>625.85874999999999</v>
      </c>
      <c r="E238" s="113">
        <v>60</v>
      </c>
      <c r="F238" s="113">
        <v>169</v>
      </c>
      <c r="G238" s="162">
        <f t="shared" si="34"/>
        <v>229</v>
      </c>
      <c r="H238" s="115">
        <f t="shared" si="39"/>
        <v>37.296416938110752</v>
      </c>
      <c r="I238" s="162">
        <v>385</v>
      </c>
      <c r="J238" s="115">
        <f t="shared" si="35"/>
        <v>62.703583061889248</v>
      </c>
      <c r="K238" s="114">
        <v>21</v>
      </c>
      <c r="L238" s="114">
        <v>4</v>
      </c>
      <c r="M238" s="114">
        <f t="shared" si="36"/>
        <v>25</v>
      </c>
      <c r="N238" s="116">
        <f t="shared" si="37"/>
        <v>56.81818181818182</v>
      </c>
      <c r="O238" s="114">
        <v>19</v>
      </c>
      <c r="P238" s="116">
        <f t="shared" si="38"/>
        <v>43.18181818181818</v>
      </c>
      <c r="Q238" s="118"/>
      <c r="R238" s="118">
        <f t="shared" si="40"/>
        <v>385</v>
      </c>
      <c r="S238" s="118">
        <f t="shared" si="41"/>
        <v>58.51063829787234</v>
      </c>
      <c r="T238" s="118">
        <f t="shared" si="42"/>
        <v>229</v>
      </c>
      <c r="U238">
        <f t="shared" si="43"/>
        <v>34.80243161094225</v>
      </c>
      <c r="V238" s="118"/>
    </row>
    <row r="239" spans="2:22">
      <c r="B239" s="107">
        <v>235</v>
      </c>
      <c r="C239" s="107">
        <v>6299415</v>
      </c>
      <c r="D239">
        <f t="shared" si="33"/>
        <v>629.94150000000002</v>
      </c>
      <c r="E239" s="113">
        <v>60</v>
      </c>
      <c r="F239" s="113">
        <v>169</v>
      </c>
      <c r="G239" s="162">
        <f t="shared" si="34"/>
        <v>229</v>
      </c>
      <c r="H239" s="115">
        <f t="shared" si="39"/>
        <v>37.296416938110752</v>
      </c>
      <c r="I239" s="162">
        <v>385</v>
      </c>
      <c r="J239" s="115">
        <f t="shared" si="35"/>
        <v>62.703583061889248</v>
      </c>
      <c r="K239" s="114">
        <v>21</v>
      </c>
      <c r="L239" s="114">
        <v>4</v>
      </c>
      <c r="M239" s="114">
        <f t="shared" si="36"/>
        <v>25</v>
      </c>
      <c r="N239" s="116">
        <f t="shared" si="37"/>
        <v>56.81818181818182</v>
      </c>
      <c r="O239" s="114">
        <v>19</v>
      </c>
      <c r="P239" s="116">
        <f t="shared" si="38"/>
        <v>43.18181818181818</v>
      </c>
      <c r="Q239" s="118"/>
      <c r="R239" s="118">
        <f t="shared" si="40"/>
        <v>385</v>
      </c>
      <c r="S239" s="118">
        <f t="shared" si="41"/>
        <v>58.51063829787234</v>
      </c>
      <c r="T239" s="118">
        <f t="shared" si="42"/>
        <v>229</v>
      </c>
      <c r="U239">
        <f t="shared" si="43"/>
        <v>34.80243161094225</v>
      </c>
      <c r="V239" s="118"/>
    </row>
    <row r="240" spans="2:22">
      <c r="B240" s="107">
        <v>236</v>
      </c>
      <c r="C240" s="107">
        <v>6340247.5</v>
      </c>
      <c r="D240">
        <f t="shared" si="33"/>
        <v>634.02475000000004</v>
      </c>
      <c r="E240" s="113">
        <v>60</v>
      </c>
      <c r="F240" s="113">
        <v>169</v>
      </c>
      <c r="G240" s="162">
        <f t="shared" si="34"/>
        <v>229</v>
      </c>
      <c r="H240" s="115">
        <f t="shared" si="39"/>
        <v>37.296416938110752</v>
      </c>
      <c r="I240" s="162">
        <v>385</v>
      </c>
      <c r="J240" s="115">
        <f t="shared" si="35"/>
        <v>62.703583061889248</v>
      </c>
      <c r="K240" s="114">
        <v>21</v>
      </c>
      <c r="L240" s="114">
        <v>4</v>
      </c>
      <c r="M240" s="114">
        <f t="shared" si="36"/>
        <v>25</v>
      </c>
      <c r="N240" s="116">
        <f t="shared" si="37"/>
        <v>56.81818181818182</v>
      </c>
      <c r="O240" s="114">
        <v>19</v>
      </c>
      <c r="P240" s="116">
        <f t="shared" si="38"/>
        <v>43.18181818181818</v>
      </c>
      <c r="Q240" s="118"/>
      <c r="R240" s="118">
        <f t="shared" si="40"/>
        <v>385</v>
      </c>
      <c r="S240" s="118">
        <f t="shared" si="41"/>
        <v>58.51063829787234</v>
      </c>
      <c r="T240" s="118">
        <f t="shared" si="42"/>
        <v>229</v>
      </c>
      <c r="U240">
        <f t="shared" si="43"/>
        <v>34.80243161094225</v>
      </c>
      <c r="V240" s="118"/>
    </row>
    <row r="241" spans="2:22">
      <c r="B241" s="107">
        <v>237</v>
      </c>
      <c r="C241" s="107">
        <v>6381076.5</v>
      </c>
      <c r="D241">
        <f t="shared" si="33"/>
        <v>638.10765000000004</v>
      </c>
      <c r="E241" s="113">
        <v>60</v>
      </c>
      <c r="F241" s="113">
        <v>169</v>
      </c>
      <c r="G241" s="162">
        <f t="shared" si="34"/>
        <v>229</v>
      </c>
      <c r="H241" s="115">
        <f t="shared" si="39"/>
        <v>37.235772357723576</v>
      </c>
      <c r="I241" s="162">
        <v>386</v>
      </c>
      <c r="J241" s="115">
        <f t="shared" si="35"/>
        <v>62.764227642276424</v>
      </c>
      <c r="K241" s="114">
        <v>21</v>
      </c>
      <c r="L241" s="114">
        <v>4</v>
      </c>
      <c r="M241" s="114">
        <f t="shared" si="36"/>
        <v>25</v>
      </c>
      <c r="N241" s="116">
        <f t="shared" si="37"/>
        <v>58.139534883720934</v>
      </c>
      <c r="O241" s="114">
        <v>18</v>
      </c>
      <c r="P241" s="116">
        <f t="shared" si="38"/>
        <v>41.860465116279073</v>
      </c>
      <c r="Q241" s="118"/>
      <c r="R241" s="118">
        <f t="shared" si="40"/>
        <v>386</v>
      </c>
      <c r="S241" s="118">
        <f t="shared" si="41"/>
        <v>58.662613981762924</v>
      </c>
      <c r="T241" s="118">
        <f t="shared" si="42"/>
        <v>229</v>
      </c>
      <c r="U241">
        <f t="shared" si="43"/>
        <v>34.80243161094225</v>
      </c>
      <c r="V241" s="118"/>
    </row>
    <row r="242" spans="2:22">
      <c r="B242" s="107">
        <v>238</v>
      </c>
      <c r="C242" s="107">
        <v>6421907.5</v>
      </c>
      <c r="D242">
        <f t="shared" si="33"/>
        <v>642.19074999999998</v>
      </c>
      <c r="E242" s="113">
        <v>60</v>
      </c>
      <c r="F242" s="113">
        <v>170</v>
      </c>
      <c r="G242" s="162">
        <f t="shared" si="34"/>
        <v>230</v>
      </c>
      <c r="H242" s="115">
        <f t="shared" si="39"/>
        <v>37.398373983739837</v>
      </c>
      <c r="I242" s="162">
        <v>385</v>
      </c>
      <c r="J242" s="115">
        <f t="shared" si="35"/>
        <v>62.601626016260155</v>
      </c>
      <c r="K242" s="114">
        <v>21</v>
      </c>
      <c r="L242" s="114">
        <v>4</v>
      </c>
      <c r="M242" s="114">
        <f t="shared" si="36"/>
        <v>25</v>
      </c>
      <c r="N242" s="116">
        <f t="shared" si="37"/>
        <v>58.139534883720934</v>
      </c>
      <c r="O242" s="114">
        <v>18</v>
      </c>
      <c r="P242" s="116">
        <f t="shared" si="38"/>
        <v>41.860465116279073</v>
      </c>
      <c r="Q242" s="118"/>
      <c r="R242" s="118">
        <f t="shared" si="40"/>
        <v>385</v>
      </c>
      <c r="S242" s="118">
        <f t="shared" si="41"/>
        <v>58.51063829787234</v>
      </c>
      <c r="T242" s="118">
        <f t="shared" si="42"/>
        <v>230</v>
      </c>
      <c r="U242">
        <f t="shared" si="43"/>
        <v>34.954407294832826</v>
      </c>
      <c r="V242" s="118"/>
    </row>
    <row r="243" spans="2:22">
      <c r="B243" s="107">
        <v>239</v>
      </c>
      <c r="C243" s="107">
        <v>6462737.5</v>
      </c>
      <c r="D243">
        <f t="shared" si="33"/>
        <v>646.27374999999995</v>
      </c>
      <c r="E243" s="113">
        <v>60</v>
      </c>
      <c r="F243" s="113">
        <v>170</v>
      </c>
      <c r="G243" s="162">
        <f t="shared" si="34"/>
        <v>230</v>
      </c>
      <c r="H243" s="115">
        <f t="shared" si="39"/>
        <v>37.398373983739837</v>
      </c>
      <c r="I243" s="162">
        <v>385</v>
      </c>
      <c r="J243" s="115">
        <f t="shared" si="35"/>
        <v>62.601626016260155</v>
      </c>
      <c r="K243" s="114">
        <v>21</v>
      </c>
      <c r="L243" s="114">
        <v>4</v>
      </c>
      <c r="M243" s="114">
        <f t="shared" si="36"/>
        <v>25</v>
      </c>
      <c r="N243" s="116">
        <f t="shared" si="37"/>
        <v>58.139534883720934</v>
      </c>
      <c r="O243" s="114">
        <v>18</v>
      </c>
      <c r="P243" s="116">
        <f t="shared" si="38"/>
        <v>41.860465116279073</v>
      </c>
      <c r="Q243" s="118"/>
      <c r="R243" s="118">
        <f t="shared" si="40"/>
        <v>385</v>
      </c>
      <c r="S243" s="118">
        <f t="shared" si="41"/>
        <v>58.51063829787234</v>
      </c>
      <c r="T243" s="118">
        <f t="shared" si="42"/>
        <v>230</v>
      </c>
      <c r="U243">
        <f t="shared" si="43"/>
        <v>34.954407294832826</v>
      </c>
      <c r="V243" s="118"/>
    </row>
    <row r="244" spans="2:22">
      <c r="B244" s="107">
        <v>240</v>
      </c>
      <c r="C244" s="107">
        <v>6503569.5</v>
      </c>
      <c r="D244">
        <f t="shared" si="33"/>
        <v>650.35694999999998</v>
      </c>
      <c r="E244" s="113">
        <v>60</v>
      </c>
      <c r="F244" s="113">
        <v>169</v>
      </c>
      <c r="G244" s="162">
        <f t="shared" si="34"/>
        <v>229</v>
      </c>
      <c r="H244" s="115">
        <f t="shared" si="39"/>
        <v>37.235772357723576</v>
      </c>
      <c r="I244" s="162">
        <v>386</v>
      </c>
      <c r="J244" s="115">
        <f t="shared" si="35"/>
        <v>62.764227642276424</v>
      </c>
      <c r="K244" s="114">
        <v>21</v>
      </c>
      <c r="L244" s="114">
        <v>4</v>
      </c>
      <c r="M244" s="114">
        <f t="shared" si="36"/>
        <v>25</v>
      </c>
      <c r="N244" s="116">
        <f t="shared" si="37"/>
        <v>58.139534883720934</v>
      </c>
      <c r="O244" s="114">
        <v>18</v>
      </c>
      <c r="P244" s="116">
        <f t="shared" si="38"/>
        <v>41.860465116279073</v>
      </c>
      <c r="Q244" s="118"/>
      <c r="R244" s="118">
        <f t="shared" si="40"/>
        <v>386</v>
      </c>
      <c r="S244" s="118">
        <f t="shared" si="41"/>
        <v>58.662613981762924</v>
      </c>
      <c r="T244" s="118">
        <f t="shared" si="42"/>
        <v>229</v>
      </c>
      <c r="U244">
        <f t="shared" si="43"/>
        <v>34.80243161094225</v>
      </c>
      <c r="V244" s="118"/>
    </row>
    <row r="245" spans="2:22">
      <c r="B245" s="107">
        <v>241</v>
      </c>
      <c r="C245" s="107">
        <v>6544399</v>
      </c>
      <c r="D245">
        <f t="shared" si="33"/>
        <v>654.43989999999997</v>
      </c>
      <c r="E245" s="113">
        <v>60</v>
      </c>
      <c r="F245" s="113">
        <v>169</v>
      </c>
      <c r="G245" s="162">
        <f t="shared" si="34"/>
        <v>229</v>
      </c>
      <c r="H245" s="115">
        <f t="shared" si="39"/>
        <v>37.235772357723576</v>
      </c>
      <c r="I245" s="162">
        <v>386</v>
      </c>
      <c r="J245" s="115">
        <f t="shared" si="35"/>
        <v>62.764227642276424</v>
      </c>
      <c r="K245" s="114">
        <v>21</v>
      </c>
      <c r="L245" s="114">
        <v>4</v>
      </c>
      <c r="M245" s="114">
        <f t="shared" si="36"/>
        <v>25</v>
      </c>
      <c r="N245" s="116">
        <f t="shared" si="37"/>
        <v>58.139534883720934</v>
      </c>
      <c r="O245" s="114">
        <v>18</v>
      </c>
      <c r="P245" s="116">
        <f t="shared" si="38"/>
        <v>41.860465116279073</v>
      </c>
      <c r="Q245" s="118"/>
      <c r="R245" s="118">
        <f t="shared" si="40"/>
        <v>386</v>
      </c>
      <c r="S245" s="118">
        <f t="shared" si="41"/>
        <v>58.662613981762924</v>
      </c>
      <c r="T245" s="118">
        <f t="shared" si="42"/>
        <v>229</v>
      </c>
      <c r="U245">
        <f t="shared" si="43"/>
        <v>34.80243161094225</v>
      </c>
      <c r="V245" s="118"/>
    </row>
    <row r="246" spans="2:22">
      <c r="B246" s="107">
        <v>242</v>
      </c>
      <c r="C246" s="107">
        <v>6585231.5</v>
      </c>
      <c r="D246">
        <f t="shared" si="33"/>
        <v>658.52314999999999</v>
      </c>
      <c r="E246" s="113">
        <v>60</v>
      </c>
      <c r="F246" s="113">
        <v>169</v>
      </c>
      <c r="G246" s="162">
        <f t="shared" si="34"/>
        <v>229</v>
      </c>
      <c r="H246" s="115">
        <f t="shared" si="39"/>
        <v>37.235772357723576</v>
      </c>
      <c r="I246" s="162">
        <v>386</v>
      </c>
      <c r="J246" s="115">
        <f t="shared" si="35"/>
        <v>62.764227642276424</v>
      </c>
      <c r="K246" s="114">
        <v>21</v>
      </c>
      <c r="L246" s="114">
        <v>4</v>
      </c>
      <c r="M246" s="114">
        <f t="shared" si="36"/>
        <v>25</v>
      </c>
      <c r="N246" s="116">
        <f t="shared" si="37"/>
        <v>58.139534883720934</v>
      </c>
      <c r="O246" s="114">
        <v>18</v>
      </c>
      <c r="P246" s="116">
        <f t="shared" si="38"/>
        <v>41.860465116279073</v>
      </c>
      <c r="Q246" s="118"/>
      <c r="R246" s="118">
        <f t="shared" si="40"/>
        <v>386</v>
      </c>
      <c r="S246" s="118">
        <f t="shared" si="41"/>
        <v>58.662613981762924</v>
      </c>
      <c r="T246" s="118">
        <f t="shared" si="42"/>
        <v>229</v>
      </c>
      <c r="U246">
        <f t="shared" si="43"/>
        <v>34.80243161094225</v>
      </c>
      <c r="V246" s="118"/>
    </row>
    <row r="247" spans="2:22">
      <c r="B247" s="107">
        <v>243</v>
      </c>
      <c r="C247" s="107">
        <v>6626061</v>
      </c>
      <c r="D247">
        <f t="shared" si="33"/>
        <v>662.60609999999997</v>
      </c>
      <c r="E247" s="113">
        <v>60</v>
      </c>
      <c r="F247" s="113">
        <v>169</v>
      </c>
      <c r="G247" s="162">
        <f t="shared" si="34"/>
        <v>229</v>
      </c>
      <c r="H247" s="115">
        <f t="shared" si="39"/>
        <v>37.235772357723576</v>
      </c>
      <c r="I247" s="162">
        <v>386</v>
      </c>
      <c r="J247" s="115">
        <f t="shared" si="35"/>
        <v>62.764227642276424</v>
      </c>
      <c r="K247" s="114">
        <v>21</v>
      </c>
      <c r="L247" s="114">
        <v>4</v>
      </c>
      <c r="M247" s="114">
        <f t="shared" si="36"/>
        <v>25</v>
      </c>
      <c r="N247" s="116">
        <f t="shared" si="37"/>
        <v>58.139534883720934</v>
      </c>
      <c r="O247" s="114">
        <v>18</v>
      </c>
      <c r="P247" s="116">
        <f t="shared" si="38"/>
        <v>41.860465116279073</v>
      </c>
      <c r="Q247" s="118"/>
      <c r="R247" s="118">
        <f t="shared" si="40"/>
        <v>386</v>
      </c>
      <c r="S247" s="118">
        <f t="shared" si="41"/>
        <v>58.662613981762924</v>
      </c>
      <c r="T247" s="118">
        <f t="shared" si="42"/>
        <v>229</v>
      </c>
      <c r="U247">
        <f t="shared" si="43"/>
        <v>34.80243161094225</v>
      </c>
      <c r="V247" s="118"/>
    </row>
    <row r="248" spans="2:22">
      <c r="B248" s="107">
        <v>244</v>
      </c>
      <c r="C248" s="107">
        <v>6666893</v>
      </c>
      <c r="D248">
        <f t="shared" si="33"/>
        <v>666.6893</v>
      </c>
      <c r="E248" s="113">
        <v>60</v>
      </c>
      <c r="F248" s="113">
        <v>169</v>
      </c>
      <c r="G248" s="162">
        <f t="shared" si="34"/>
        <v>229</v>
      </c>
      <c r="H248" s="115">
        <f t="shared" si="39"/>
        <v>37.175324675324681</v>
      </c>
      <c r="I248" s="162">
        <v>387</v>
      </c>
      <c r="J248" s="115">
        <f t="shared" si="35"/>
        <v>62.824675324675326</v>
      </c>
      <c r="K248" s="114">
        <v>21</v>
      </c>
      <c r="L248" s="114">
        <v>4</v>
      </c>
      <c r="M248" s="114">
        <f t="shared" si="36"/>
        <v>25</v>
      </c>
      <c r="N248" s="116">
        <f t="shared" si="37"/>
        <v>59.523809523809526</v>
      </c>
      <c r="O248" s="114">
        <v>17</v>
      </c>
      <c r="P248" s="116">
        <f t="shared" si="38"/>
        <v>40.476190476190474</v>
      </c>
      <c r="Q248" s="118"/>
      <c r="R248" s="118">
        <f t="shared" si="40"/>
        <v>387</v>
      </c>
      <c r="S248" s="118">
        <f t="shared" si="41"/>
        <v>58.814589665653493</v>
      </c>
      <c r="T248" s="118">
        <f t="shared" si="42"/>
        <v>229</v>
      </c>
      <c r="U248">
        <f t="shared" si="43"/>
        <v>34.80243161094225</v>
      </c>
      <c r="V248" s="118"/>
    </row>
    <row r="249" spans="2:22">
      <c r="B249" s="107">
        <v>245</v>
      </c>
      <c r="C249" s="107">
        <v>6707721.5</v>
      </c>
      <c r="D249">
        <f t="shared" si="33"/>
        <v>670.77215000000001</v>
      </c>
      <c r="E249" s="113">
        <v>60</v>
      </c>
      <c r="F249" s="113">
        <v>169</v>
      </c>
      <c r="G249" s="162">
        <f t="shared" si="34"/>
        <v>229</v>
      </c>
      <c r="H249" s="115">
        <f t="shared" si="39"/>
        <v>37.175324675324681</v>
      </c>
      <c r="I249" s="162">
        <v>387</v>
      </c>
      <c r="J249" s="115">
        <f t="shared" si="35"/>
        <v>62.824675324675326</v>
      </c>
      <c r="K249" s="114">
        <v>21</v>
      </c>
      <c r="L249" s="114">
        <v>4</v>
      </c>
      <c r="M249" s="114">
        <f t="shared" si="36"/>
        <v>25</v>
      </c>
      <c r="N249" s="116">
        <f t="shared" si="37"/>
        <v>59.523809523809526</v>
      </c>
      <c r="O249" s="114">
        <v>17</v>
      </c>
      <c r="P249" s="116">
        <f t="shared" si="38"/>
        <v>40.476190476190474</v>
      </c>
      <c r="Q249" s="118"/>
      <c r="R249" s="118">
        <f t="shared" si="40"/>
        <v>387</v>
      </c>
      <c r="S249" s="118">
        <f t="shared" si="41"/>
        <v>58.814589665653493</v>
      </c>
      <c r="T249" s="118">
        <f t="shared" si="42"/>
        <v>229</v>
      </c>
      <c r="U249">
        <f t="shared" si="43"/>
        <v>34.80243161094225</v>
      </c>
      <c r="V249" s="118"/>
    </row>
    <row r="250" spans="2:22">
      <c r="B250" s="107">
        <v>246</v>
      </c>
      <c r="C250" s="107">
        <v>6748551.5</v>
      </c>
      <c r="D250">
        <f t="shared" si="33"/>
        <v>674.85514999999998</v>
      </c>
      <c r="E250" s="113">
        <v>61</v>
      </c>
      <c r="F250" s="113">
        <v>170</v>
      </c>
      <c r="G250" s="162">
        <f t="shared" si="34"/>
        <v>231</v>
      </c>
      <c r="H250" s="115">
        <f t="shared" si="39"/>
        <v>37.5</v>
      </c>
      <c r="I250" s="162">
        <v>385</v>
      </c>
      <c r="J250" s="115">
        <f t="shared" si="35"/>
        <v>62.5</v>
      </c>
      <c r="K250" s="114">
        <v>21</v>
      </c>
      <c r="L250" s="114">
        <v>4</v>
      </c>
      <c r="M250" s="114">
        <f t="shared" si="36"/>
        <v>25</v>
      </c>
      <c r="N250" s="116">
        <f t="shared" si="37"/>
        <v>59.523809523809526</v>
      </c>
      <c r="O250" s="114">
        <v>17</v>
      </c>
      <c r="P250" s="116">
        <f t="shared" si="38"/>
        <v>40.476190476190474</v>
      </c>
      <c r="Q250" s="118"/>
      <c r="R250" s="118">
        <f t="shared" si="40"/>
        <v>385</v>
      </c>
      <c r="S250" s="118">
        <f t="shared" si="41"/>
        <v>58.51063829787234</v>
      </c>
      <c r="T250" s="118">
        <f t="shared" si="42"/>
        <v>231</v>
      </c>
      <c r="U250">
        <f t="shared" si="43"/>
        <v>35.106382978723403</v>
      </c>
      <c r="V250" s="118"/>
    </row>
    <row r="251" spans="2:22">
      <c r="B251" s="107">
        <v>247</v>
      </c>
      <c r="C251" s="107">
        <v>6789381.5</v>
      </c>
      <c r="D251">
        <f t="shared" si="33"/>
        <v>678.93814999999995</v>
      </c>
      <c r="E251" s="113">
        <v>61</v>
      </c>
      <c r="F251" s="113">
        <v>170</v>
      </c>
      <c r="G251" s="162">
        <f t="shared" si="34"/>
        <v>231</v>
      </c>
      <c r="H251" s="115">
        <f t="shared" si="39"/>
        <v>37.5</v>
      </c>
      <c r="I251" s="162">
        <v>385</v>
      </c>
      <c r="J251" s="115">
        <f t="shared" si="35"/>
        <v>62.5</v>
      </c>
      <c r="K251" s="114">
        <v>21</v>
      </c>
      <c r="L251" s="114">
        <v>4</v>
      </c>
      <c r="M251" s="114">
        <f t="shared" si="36"/>
        <v>25</v>
      </c>
      <c r="N251" s="116">
        <f t="shared" si="37"/>
        <v>59.523809523809526</v>
      </c>
      <c r="O251" s="114">
        <v>17</v>
      </c>
      <c r="P251" s="116">
        <f t="shared" si="38"/>
        <v>40.476190476190474</v>
      </c>
      <c r="Q251" s="118"/>
      <c r="R251" s="118">
        <f t="shared" si="40"/>
        <v>385</v>
      </c>
      <c r="S251" s="118">
        <f t="shared" si="41"/>
        <v>58.51063829787234</v>
      </c>
      <c r="T251" s="118">
        <f t="shared" si="42"/>
        <v>231</v>
      </c>
      <c r="U251">
        <f t="shared" si="43"/>
        <v>35.106382978723403</v>
      </c>
      <c r="V251" s="118"/>
    </row>
    <row r="252" spans="2:22">
      <c r="B252" s="107">
        <v>248</v>
      </c>
      <c r="C252" s="107">
        <v>6830214</v>
      </c>
      <c r="D252">
        <f t="shared" si="33"/>
        <v>683.02139999999997</v>
      </c>
      <c r="E252" s="113">
        <v>61</v>
      </c>
      <c r="F252" s="113">
        <v>170</v>
      </c>
      <c r="G252" s="162">
        <f t="shared" si="34"/>
        <v>231</v>
      </c>
      <c r="H252" s="115">
        <f t="shared" si="39"/>
        <v>37.5</v>
      </c>
      <c r="I252" s="162">
        <v>385</v>
      </c>
      <c r="J252" s="115">
        <f t="shared" si="35"/>
        <v>62.5</v>
      </c>
      <c r="K252" s="114">
        <v>21</v>
      </c>
      <c r="L252" s="114">
        <v>4</v>
      </c>
      <c r="M252" s="114">
        <f t="shared" si="36"/>
        <v>25</v>
      </c>
      <c r="N252" s="116">
        <f t="shared" si="37"/>
        <v>59.523809523809526</v>
      </c>
      <c r="O252" s="114">
        <v>17</v>
      </c>
      <c r="P252" s="116">
        <f t="shared" si="38"/>
        <v>40.476190476190474</v>
      </c>
      <c r="Q252" s="118"/>
      <c r="R252" s="118">
        <f t="shared" si="40"/>
        <v>385</v>
      </c>
      <c r="S252" s="118">
        <f t="shared" si="41"/>
        <v>58.51063829787234</v>
      </c>
      <c r="T252" s="118">
        <f t="shared" si="42"/>
        <v>231</v>
      </c>
      <c r="U252">
        <f t="shared" si="43"/>
        <v>35.106382978723403</v>
      </c>
      <c r="V252" s="118"/>
    </row>
    <row r="253" spans="2:22">
      <c r="B253" s="107">
        <v>249</v>
      </c>
      <c r="C253" s="107">
        <v>7036850</v>
      </c>
      <c r="D253">
        <f t="shared" si="33"/>
        <v>703.68499999999995</v>
      </c>
      <c r="E253" s="113">
        <v>62</v>
      </c>
      <c r="F253" s="113">
        <v>169</v>
      </c>
      <c r="G253" s="162">
        <f t="shared" si="34"/>
        <v>231</v>
      </c>
      <c r="H253" s="115">
        <f t="shared" si="39"/>
        <v>37.5</v>
      </c>
      <c r="I253" s="162">
        <v>385</v>
      </c>
      <c r="J253" s="115">
        <f t="shared" si="35"/>
        <v>62.5</v>
      </c>
      <c r="K253" s="114">
        <v>21</v>
      </c>
      <c r="L253" s="114">
        <v>4</v>
      </c>
      <c r="M253" s="114">
        <f t="shared" si="36"/>
        <v>25</v>
      </c>
      <c r="N253" s="116">
        <f t="shared" si="37"/>
        <v>59.523809523809526</v>
      </c>
      <c r="O253" s="114">
        <v>17</v>
      </c>
      <c r="P253" s="116">
        <f t="shared" si="38"/>
        <v>40.476190476190474</v>
      </c>
      <c r="Q253" s="118"/>
      <c r="R253" s="118">
        <f t="shared" si="40"/>
        <v>385</v>
      </c>
      <c r="S253" s="118">
        <f t="shared" si="41"/>
        <v>58.51063829787234</v>
      </c>
      <c r="T253" s="118">
        <f t="shared" si="42"/>
        <v>231</v>
      </c>
      <c r="U253">
        <f t="shared" si="43"/>
        <v>35.106382978723403</v>
      </c>
      <c r="V253" s="118"/>
    </row>
    <row r="254" spans="2:22">
      <c r="B254" s="107">
        <v>250</v>
      </c>
      <c r="C254" s="107">
        <v>7077676.5</v>
      </c>
      <c r="D254">
        <f t="shared" si="33"/>
        <v>707.76765</v>
      </c>
      <c r="E254" s="113">
        <v>61</v>
      </c>
      <c r="F254" s="113">
        <v>169</v>
      </c>
      <c r="G254" s="162">
        <f t="shared" si="34"/>
        <v>230</v>
      </c>
      <c r="H254" s="115">
        <f t="shared" si="39"/>
        <v>37.337662337662337</v>
      </c>
      <c r="I254" s="162">
        <v>386</v>
      </c>
      <c r="J254" s="115">
        <f t="shared" si="35"/>
        <v>62.662337662337663</v>
      </c>
      <c r="K254" s="114">
        <v>21</v>
      </c>
      <c r="L254" s="114">
        <v>4</v>
      </c>
      <c r="M254" s="114">
        <f t="shared" si="36"/>
        <v>25</v>
      </c>
      <c r="N254" s="116">
        <f t="shared" si="37"/>
        <v>59.523809523809526</v>
      </c>
      <c r="O254" s="114">
        <v>17</v>
      </c>
      <c r="P254" s="116">
        <f t="shared" si="38"/>
        <v>40.476190476190474</v>
      </c>
      <c r="Q254" s="118"/>
      <c r="R254" s="118">
        <f t="shared" si="40"/>
        <v>386</v>
      </c>
      <c r="S254" s="118">
        <f t="shared" si="41"/>
        <v>58.662613981762924</v>
      </c>
      <c r="T254" s="118">
        <f t="shared" si="42"/>
        <v>230</v>
      </c>
      <c r="U254">
        <f t="shared" si="43"/>
        <v>34.954407294832826</v>
      </c>
      <c r="V254" s="118"/>
    </row>
    <row r="255" spans="2:22">
      <c r="B255" s="107">
        <v>251</v>
      </c>
      <c r="C255" s="107">
        <v>7118510</v>
      </c>
      <c r="D255">
        <f t="shared" si="33"/>
        <v>711.851</v>
      </c>
      <c r="E255" s="113">
        <v>62</v>
      </c>
      <c r="F255" s="113">
        <v>169</v>
      </c>
      <c r="G255" s="162">
        <f t="shared" si="34"/>
        <v>231</v>
      </c>
      <c r="H255" s="115">
        <f t="shared" si="39"/>
        <v>37.5</v>
      </c>
      <c r="I255" s="162">
        <v>385</v>
      </c>
      <c r="J255" s="115">
        <f t="shared" si="35"/>
        <v>62.5</v>
      </c>
      <c r="K255" s="114">
        <v>21</v>
      </c>
      <c r="L255" s="114">
        <v>4</v>
      </c>
      <c r="M255" s="114">
        <f t="shared" si="36"/>
        <v>25</v>
      </c>
      <c r="N255" s="116">
        <f t="shared" si="37"/>
        <v>59.523809523809526</v>
      </c>
      <c r="O255" s="114">
        <v>17</v>
      </c>
      <c r="P255" s="116">
        <f t="shared" si="38"/>
        <v>40.476190476190474</v>
      </c>
      <c r="Q255" s="118"/>
      <c r="R255" s="118">
        <f t="shared" si="40"/>
        <v>385</v>
      </c>
      <c r="S255" s="118">
        <f t="shared" si="41"/>
        <v>58.51063829787234</v>
      </c>
      <c r="T255" s="118">
        <f t="shared" si="42"/>
        <v>231</v>
      </c>
      <c r="U255">
        <f t="shared" si="43"/>
        <v>35.106382978723403</v>
      </c>
      <c r="V255" s="118"/>
    </row>
    <row r="256" spans="2:22">
      <c r="B256" s="107">
        <v>252</v>
      </c>
      <c r="C256" s="107">
        <v>7159340.5</v>
      </c>
      <c r="D256">
        <f t="shared" si="33"/>
        <v>715.93404999999996</v>
      </c>
      <c r="E256" s="113">
        <v>62</v>
      </c>
      <c r="F256" s="113">
        <v>169</v>
      </c>
      <c r="G256" s="162">
        <f t="shared" si="34"/>
        <v>231</v>
      </c>
      <c r="H256" s="115">
        <f t="shared" si="39"/>
        <v>37.5</v>
      </c>
      <c r="I256" s="162">
        <v>385</v>
      </c>
      <c r="J256" s="115">
        <f t="shared" si="35"/>
        <v>62.5</v>
      </c>
      <c r="K256" s="114">
        <v>21</v>
      </c>
      <c r="L256" s="114">
        <v>4</v>
      </c>
      <c r="M256" s="114">
        <f t="shared" si="36"/>
        <v>25</v>
      </c>
      <c r="N256" s="116">
        <f t="shared" si="37"/>
        <v>59.523809523809526</v>
      </c>
      <c r="O256" s="114">
        <v>17</v>
      </c>
      <c r="P256" s="116">
        <f t="shared" si="38"/>
        <v>40.476190476190474</v>
      </c>
      <c r="Q256" s="118"/>
      <c r="R256" s="118">
        <f t="shared" si="40"/>
        <v>385</v>
      </c>
      <c r="S256" s="118">
        <f t="shared" si="41"/>
        <v>58.51063829787234</v>
      </c>
      <c r="T256" s="118">
        <f t="shared" si="42"/>
        <v>231</v>
      </c>
      <c r="U256">
        <f t="shared" si="43"/>
        <v>35.106382978723403</v>
      </c>
      <c r="V256" s="118"/>
    </row>
    <row r="257" spans="2:22">
      <c r="B257" s="107">
        <v>253</v>
      </c>
      <c r="C257" s="107">
        <v>7200170.5</v>
      </c>
      <c r="D257">
        <f t="shared" si="33"/>
        <v>720.01705000000004</v>
      </c>
      <c r="E257" s="113">
        <v>62</v>
      </c>
      <c r="F257" s="113">
        <v>169</v>
      </c>
      <c r="G257" s="162">
        <f t="shared" si="34"/>
        <v>231</v>
      </c>
      <c r="H257" s="115">
        <f t="shared" si="39"/>
        <v>37.5</v>
      </c>
      <c r="I257" s="162">
        <v>385</v>
      </c>
      <c r="J257" s="115">
        <f t="shared" si="35"/>
        <v>62.5</v>
      </c>
      <c r="K257" s="114">
        <v>21</v>
      </c>
      <c r="L257" s="114">
        <v>4</v>
      </c>
      <c r="M257" s="114">
        <f t="shared" si="36"/>
        <v>25</v>
      </c>
      <c r="N257" s="116">
        <f t="shared" si="37"/>
        <v>59.523809523809526</v>
      </c>
      <c r="O257" s="114">
        <v>17</v>
      </c>
      <c r="P257" s="116">
        <f t="shared" si="38"/>
        <v>40.476190476190474</v>
      </c>
      <c r="Q257" s="118"/>
      <c r="R257" s="118">
        <f t="shared" si="40"/>
        <v>385</v>
      </c>
      <c r="S257" s="118">
        <f t="shared" si="41"/>
        <v>58.51063829787234</v>
      </c>
      <c r="T257" s="118">
        <f t="shared" si="42"/>
        <v>231</v>
      </c>
      <c r="U257">
        <f t="shared" si="43"/>
        <v>35.106382978723403</v>
      </c>
      <c r="V257" s="118"/>
    </row>
    <row r="258" spans="2:22">
      <c r="B258" s="107">
        <v>254</v>
      </c>
      <c r="C258" s="107">
        <v>7241000.5</v>
      </c>
      <c r="D258">
        <f t="shared" si="33"/>
        <v>724.10005000000001</v>
      </c>
      <c r="E258" s="113">
        <v>61</v>
      </c>
      <c r="F258" s="113">
        <v>168</v>
      </c>
      <c r="G258" s="162">
        <f t="shared" si="34"/>
        <v>229</v>
      </c>
      <c r="H258" s="115">
        <f t="shared" si="39"/>
        <v>37.175324675324681</v>
      </c>
      <c r="I258" s="162">
        <v>387</v>
      </c>
      <c r="J258" s="115">
        <f t="shared" si="35"/>
        <v>62.824675324675326</v>
      </c>
      <c r="K258" s="114">
        <v>21</v>
      </c>
      <c r="L258" s="114">
        <v>4</v>
      </c>
      <c r="M258" s="114">
        <f t="shared" si="36"/>
        <v>25</v>
      </c>
      <c r="N258" s="116">
        <f t="shared" si="37"/>
        <v>59.523809523809526</v>
      </c>
      <c r="O258" s="114">
        <v>17</v>
      </c>
      <c r="P258" s="116">
        <f t="shared" si="38"/>
        <v>40.476190476190474</v>
      </c>
      <c r="Q258" s="118"/>
      <c r="R258" s="118">
        <f t="shared" si="40"/>
        <v>387</v>
      </c>
      <c r="S258" s="118">
        <f t="shared" si="41"/>
        <v>58.814589665653493</v>
      </c>
      <c r="T258" s="118">
        <f t="shared" si="42"/>
        <v>229</v>
      </c>
      <c r="U258">
        <f t="shared" si="43"/>
        <v>34.80243161094225</v>
      </c>
      <c r="V258" s="118"/>
    </row>
    <row r="259" spans="2:22">
      <c r="B259" s="107">
        <v>255</v>
      </c>
      <c r="C259" s="107">
        <v>7281828.5</v>
      </c>
      <c r="D259">
        <f t="shared" si="33"/>
        <v>728.18285000000003</v>
      </c>
      <c r="E259" s="113">
        <v>61</v>
      </c>
      <c r="F259" s="113">
        <v>168</v>
      </c>
      <c r="G259" s="162">
        <f t="shared" si="34"/>
        <v>229</v>
      </c>
      <c r="H259" s="115">
        <f t="shared" si="39"/>
        <v>37.175324675324681</v>
      </c>
      <c r="I259" s="162">
        <v>387</v>
      </c>
      <c r="J259" s="115">
        <f t="shared" si="35"/>
        <v>62.824675324675326</v>
      </c>
      <c r="K259" s="114">
        <v>21</v>
      </c>
      <c r="L259" s="114">
        <v>4</v>
      </c>
      <c r="M259" s="114">
        <f t="shared" si="36"/>
        <v>25</v>
      </c>
      <c r="N259" s="116">
        <f t="shared" si="37"/>
        <v>59.523809523809526</v>
      </c>
      <c r="O259" s="114">
        <v>17</v>
      </c>
      <c r="P259" s="116">
        <f t="shared" si="38"/>
        <v>40.476190476190474</v>
      </c>
      <c r="Q259" s="118"/>
      <c r="R259" s="118">
        <f t="shared" si="40"/>
        <v>387</v>
      </c>
      <c r="S259" s="118">
        <f t="shared" si="41"/>
        <v>58.814589665653493</v>
      </c>
      <c r="T259" s="118">
        <f t="shared" si="42"/>
        <v>229</v>
      </c>
      <c r="U259">
        <f t="shared" si="43"/>
        <v>34.80243161094225</v>
      </c>
      <c r="V259" s="118"/>
    </row>
    <row r="260" spans="2:22">
      <c r="B260" s="107">
        <v>256</v>
      </c>
      <c r="C260" s="107">
        <v>7322661</v>
      </c>
      <c r="D260">
        <f t="shared" si="33"/>
        <v>732.26610000000005</v>
      </c>
      <c r="E260" s="113">
        <v>61</v>
      </c>
      <c r="F260" s="113">
        <v>168</v>
      </c>
      <c r="G260" s="162">
        <f t="shared" si="34"/>
        <v>229</v>
      </c>
      <c r="H260" s="115">
        <f t="shared" si="39"/>
        <v>37.175324675324681</v>
      </c>
      <c r="I260" s="162">
        <v>387</v>
      </c>
      <c r="J260" s="115">
        <f t="shared" si="35"/>
        <v>62.824675324675326</v>
      </c>
      <c r="K260" s="114">
        <v>21</v>
      </c>
      <c r="L260" s="114">
        <v>4</v>
      </c>
      <c r="M260" s="114">
        <f t="shared" si="36"/>
        <v>25</v>
      </c>
      <c r="N260" s="116">
        <f t="shared" si="37"/>
        <v>59.523809523809526</v>
      </c>
      <c r="O260" s="114">
        <v>17</v>
      </c>
      <c r="P260" s="116">
        <f t="shared" si="38"/>
        <v>40.476190476190474</v>
      </c>
      <c r="Q260" s="118"/>
      <c r="R260" s="118">
        <f t="shared" si="40"/>
        <v>387</v>
      </c>
      <c r="S260" s="118">
        <f t="shared" si="41"/>
        <v>58.814589665653493</v>
      </c>
      <c r="T260" s="118">
        <f t="shared" si="42"/>
        <v>229</v>
      </c>
      <c r="U260">
        <f t="shared" si="43"/>
        <v>34.80243161094225</v>
      </c>
      <c r="V260" s="118"/>
    </row>
    <row r="261" spans="2:22">
      <c r="B261" s="107">
        <v>257</v>
      </c>
      <c r="C261" s="107">
        <v>7363492.5</v>
      </c>
      <c r="D261">
        <f t="shared" ref="D261:D324" si="44">C261/10000</f>
        <v>736.34924999999998</v>
      </c>
      <c r="E261" s="113">
        <v>61</v>
      </c>
      <c r="F261" s="113">
        <v>168</v>
      </c>
      <c r="G261" s="162">
        <f t="shared" ref="G261:G324" si="45">SUM(E261:F261)</f>
        <v>229</v>
      </c>
      <c r="H261" s="115">
        <f t="shared" si="39"/>
        <v>37.175324675324681</v>
      </c>
      <c r="I261" s="162">
        <v>387</v>
      </c>
      <c r="J261" s="115">
        <f t="shared" ref="J261:J324" si="46">I261/SUM(I261,G261)*100</f>
        <v>62.824675324675326</v>
      </c>
      <c r="K261" s="114">
        <v>21</v>
      </c>
      <c r="L261" s="114">
        <v>4</v>
      </c>
      <c r="M261" s="114">
        <f t="shared" ref="M261:M324" si="47">SUM(K261:L261)</f>
        <v>25</v>
      </c>
      <c r="N261" s="116">
        <f t="shared" ref="N261:N324" si="48">M261/SUM(M261,O261)*100</f>
        <v>59.523809523809526</v>
      </c>
      <c r="O261" s="114">
        <v>17</v>
      </c>
      <c r="P261" s="116">
        <f t="shared" ref="P261:P324" si="49">O261/SUM(M261,O261)*100</f>
        <v>40.476190476190474</v>
      </c>
      <c r="Q261" s="118"/>
      <c r="R261" s="118">
        <f t="shared" si="40"/>
        <v>387</v>
      </c>
      <c r="S261" s="118">
        <f t="shared" si="41"/>
        <v>58.814589665653493</v>
      </c>
      <c r="T261" s="118">
        <f t="shared" si="42"/>
        <v>229</v>
      </c>
      <c r="U261">
        <f t="shared" si="43"/>
        <v>34.80243161094225</v>
      </c>
      <c r="V261" s="118"/>
    </row>
    <row r="262" spans="2:22">
      <c r="B262" s="107">
        <v>258</v>
      </c>
      <c r="C262" s="107">
        <v>7404322</v>
      </c>
      <c r="D262">
        <f t="shared" si="44"/>
        <v>740.43219999999997</v>
      </c>
      <c r="E262" s="113">
        <v>61</v>
      </c>
      <c r="F262" s="113">
        <v>168</v>
      </c>
      <c r="G262" s="162">
        <f t="shared" si="45"/>
        <v>229</v>
      </c>
      <c r="H262" s="115">
        <f t="shared" si="39"/>
        <v>37.175324675324681</v>
      </c>
      <c r="I262" s="162">
        <v>387</v>
      </c>
      <c r="J262" s="115">
        <f t="shared" si="46"/>
        <v>62.824675324675326</v>
      </c>
      <c r="K262" s="114">
        <v>21</v>
      </c>
      <c r="L262" s="114">
        <v>4</v>
      </c>
      <c r="M262" s="114">
        <f t="shared" si="47"/>
        <v>25</v>
      </c>
      <c r="N262" s="116">
        <f t="shared" si="48"/>
        <v>59.523809523809526</v>
      </c>
      <c r="O262" s="114">
        <v>17</v>
      </c>
      <c r="P262" s="116">
        <f t="shared" si="49"/>
        <v>40.476190476190474</v>
      </c>
      <c r="Q262" s="118"/>
      <c r="R262" s="118">
        <f t="shared" si="40"/>
        <v>387</v>
      </c>
      <c r="S262" s="118">
        <f t="shared" si="41"/>
        <v>58.814589665653493</v>
      </c>
      <c r="T262" s="118">
        <f t="shared" si="42"/>
        <v>229</v>
      </c>
      <c r="U262">
        <f t="shared" si="43"/>
        <v>34.80243161094225</v>
      </c>
      <c r="V262" s="118"/>
    </row>
    <row r="263" spans="2:22">
      <c r="B263" s="107">
        <v>259</v>
      </c>
      <c r="C263" s="107">
        <v>7445152</v>
      </c>
      <c r="D263">
        <f t="shared" si="44"/>
        <v>744.51520000000005</v>
      </c>
      <c r="E263" s="113">
        <v>61</v>
      </c>
      <c r="F263" s="113">
        <v>168</v>
      </c>
      <c r="G263" s="162">
        <f t="shared" si="45"/>
        <v>229</v>
      </c>
      <c r="H263" s="115">
        <f t="shared" ref="H263:H326" si="50">G263/SUM(G263,I263)*100</f>
        <v>37.175324675324681</v>
      </c>
      <c r="I263" s="162">
        <v>387</v>
      </c>
      <c r="J263" s="115">
        <f t="shared" si="46"/>
        <v>62.824675324675326</v>
      </c>
      <c r="K263" s="114">
        <v>21</v>
      </c>
      <c r="L263" s="114">
        <v>4</v>
      </c>
      <c r="M263" s="114">
        <f t="shared" si="47"/>
        <v>25</v>
      </c>
      <c r="N263" s="116">
        <f t="shared" si="48"/>
        <v>59.523809523809526</v>
      </c>
      <c r="O263" s="114">
        <v>17</v>
      </c>
      <c r="P263" s="116">
        <f t="shared" si="49"/>
        <v>40.476190476190474</v>
      </c>
      <c r="Q263" s="118"/>
      <c r="R263" s="118">
        <f t="shared" ref="R263:R326" si="51">(SUM(G263,I263)-G263)</f>
        <v>387</v>
      </c>
      <c r="S263" s="118">
        <f t="shared" ref="S263:S326" si="52">R263/SUM(G263,I263, M263, O263)*100</f>
        <v>58.814589665653493</v>
      </c>
      <c r="T263" s="118">
        <f t="shared" ref="T263:T326" si="53">G263</f>
        <v>229</v>
      </c>
      <c r="U263">
        <f t="shared" ref="U263:U326" si="54">T263/SUM(G263,I263, M263, O263)*100</f>
        <v>34.80243161094225</v>
      </c>
      <c r="V263" s="118"/>
    </row>
    <row r="264" spans="2:22">
      <c r="B264" s="107">
        <v>260</v>
      </c>
      <c r="C264" s="107">
        <v>7485985.5</v>
      </c>
      <c r="D264">
        <f t="shared" si="44"/>
        <v>748.59855000000005</v>
      </c>
      <c r="E264" s="113">
        <v>62</v>
      </c>
      <c r="F264" s="113">
        <v>169</v>
      </c>
      <c r="G264" s="162">
        <f t="shared" si="45"/>
        <v>231</v>
      </c>
      <c r="H264" s="115">
        <f t="shared" si="50"/>
        <v>37.5</v>
      </c>
      <c r="I264" s="162">
        <v>385</v>
      </c>
      <c r="J264" s="115">
        <f t="shared" si="46"/>
        <v>62.5</v>
      </c>
      <c r="K264" s="114">
        <v>21</v>
      </c>
      <c r="L264" s="114">
        <v>4</v>
      </c>
      <c r="M264" s="114">
        <f t="shared" si="47"/>
        <v>25</v>
      </c>
      <c r="N264" s="116">
        <f t="shared" si="48"/>
        <v>59.523809523809526</v>
      </c>
      <c r="O264" s="114">
        <v>17</v>
      </c>
      <c r="P264" s="116">
        <f t="shared" si="49"/>
        <v>40.476190476190474</v>
      </c>
      <c r="Q264" s="118"/>
      <c r="R264" s="118">
        <f t="shared" si="51"/>
        <v>385</v>
      </c>
      <c r="S264" s="118">
        <f t="shared" si="52"/>
        <v>58.51063829787234</v>
      </c>
      <c r="T264" s="118">
        <f t="shared" si="53"/>
        <v>231</v>
      </c>
      <c r="U264">
        <f t="shared" si="54"/>
        <v>35.106382978723403</v>
      </c>
      <c r="V264" s="118"/>
    </row>
    <row r="265" spans="2:22">
      <c r="B265" s="107">
        <v>261</v>
      </c>
      <c r="C265" s="107">
        <v>7526811.5</v>
      </c>
      <c r="D265">
        <f t="shared" si="44"/>
        <v>752.68115</v>
      </c>
      <c r="E265" s="113">
        <v>61</v>
      </c>
      <c r="F265" s="113">
        <v>169</v>
      </c>
      <c r="G265" s="162">
        <f t="shared" si="45"/>
        <v>230</v>
      </c>
      <c r="H265" s="115">
        <f t="shared" si="50"/>
        <v>37.337662337662337</v>
      </c>
      <c r="I265" s="162">
        <v>386</v>
      </c>
      <c r="J265" s="115">
        <f t="shared" si="46"/>
        <v>62.662337662337663</v>
      </c>
      <c r="K265" s="114">
        <v>21</v>
      </c>
      <c r="L265" s="114">
        <v>4</v>
      </c>
      <c r="M265" s="114">
        <f t="shared" si="47"/>
        <v>25</v>
      </c>
      <c r="N265" s="116">
        <f t="shared" si="48"/>
        <v>59.523809523809526</v>
      </c>
      <c r="O265" s="114">
        <v>17</v>
      </c>
      <c r="P265" s="116">
        <f t="shared" si="49"/>
        <v>40.476190476190474</v>
      </c>
      <c r="Q265" s="118"/>
      <c r="R265" s="118">
        <f t="shared" si="51"/>
        <v>386</v>
      </c>
      <c r="S265" s="118">
        <f t="shared" si="52"/>
        <v>58.662613981762924</v>
      </c>
      <c r="T265" s="118">
        <f t="shared" si="53"/>
        <v>230</v>
      </c>
      <c r="U265">
        <f t="shared" si="54"/>
        <v>34.954407294832826</v>
      </c>
      <c r="V265" s="118"/>
    </row>
    <row r="266" spans="2:22">
      <c r="B266" s="107">
        <v>262</v>
      </c>
      <c r="C266" s="107">
        <v>7567646.5</v>
      </c>
      <c r="D266">
        <f t="shared" si="44"/>
        <v>756.76464999999996</v>
      </c>
      <c r="E266" s="113">
        <v>61</v>
      </c>
      <c r="F266" s="113">
        <v>169</v>
      </c>
      <c r="G266" s="162">
        <f t="shared" si="45"/>
        <v>230</v>
      </c>
      <c r="H266" s="115">
        <f t="shared" si="50"/>
        <v>37.337662337662337</v>
      </c>
      <c r="I266" s="162">
        <v>386</v>
      </c>
      <c r="J266" s="115">
        <f t="shared" si="46"/>
        <v>62.662337662337663</v>
      </c>
      <c r="K266" s="114">
        <v>21</v>
      </c>
      <c r="L266" s="114">
        <v>4</v>
      </c>
      <c r="M266" s="114">
        <f t="shared" si="47"/>
        <v>25</v>
      </c>
      <c r="N266" s="116">
        <f t="shared" si="48"/>
        <v>59.523809523809526</v>
      </c>
      <c r="O266" s="114">
        <v>17</v>
      </c>
      <c r="P266" s="116">
        <f t="shared" si="49"/>
        <v>40.476190476190474</v>
      </c>
      <c r="Q266" s="118"/>
      <c r="R266" s="118">
        <f t="shared" si="51"/>
        <v>386</v>
      </c>
      <c r="S266" s="118">
        <f t="shared" si="52"/>
        <v>58.662613981762924</v>
      </c>
      <c r="T266" s="118">
        <f t="shared" si="53"/>
        <v>230</v>
      </c>
      <c r="U266">
        <f t="shared" si="54"/>
        <v>34.954407294832826</v>
      </c>
      <c r="V266" s="118"/>
    </row>
    <row r="267" spans="2:22">
      <c r="B267" s="107">
        <v>263</v>
      </c>
      <c r="C267" s="107">
        <v>7608474.5</v>
      </c>
      <c r="D267">
        <f t="shared" si="44"/>
        <v>760.84744999999998</v>
      </c>
      <c r="E267" s="113">
        <v>61</v>
      </c>
      <c r="F267" s="113">
        <v>169</v>
      </c>
      <c r="G267" s="162">
        <f t="shared" si="45"/>
        <v>230</v>
      </c>
      <c r="H267" s="115">
        <f t="shared" si="50"/>
        <v>37.337662337662337</v>
      </c>
      <c r="I267" s="162">
        <v>386</v>
      </c>
      <c r="J267" s="115">
        <f t="shared" si="46"/>
        <v>62.662337662337663</v>
      </c>
      <c r="K267" s="114">
        <v>21</v>
      </c>
      <c r="L267" s="114">
        <v>4</v>
      </c>
      <c r="M267" s="114">
        <f t="shared" si="47"/>
        <v>25</v>
      </c>
      <c r="N267" s="116">
        <f t="shared" si="48"/>
        <v>59.523809523809526</v>
      </c>
      <c r="O267" s="114">
        <v>17</v>
      </c>
      <c r="P267" s="116">
        <f t="shared" si="49"/>
        <v>40.476190476190474</v>
      </c>
      <c r="Q267" s="118"/>
      <c r="R267" s="118">
        <f t="shared" si="51"/>
        <v>386</v>
      </c>
      <c r="S267" s="118">
        <f t="shared" si="52"/>
        <v>58.662613981762924</v>
      </c>
      <c r="T267" s="118">
        <f t="shared" si="53"/>
        <v>230</v>
      </c>
      <c r="U267">
        <f t="shared" si="54"/>
        <v>34.954407294832826</v>
      </c>
      <c r="V267" s="118"/>
    </row>
    <row r="268" spans="2:22">
      <c r="B268" s="107">
        <v>264</v>
      </c>
      <c r="C268" s="107">
        <v>7649304.5</v>
      </c>
      <c r="D268">
        <f t="shared" si="44"/>
        <v>764.93044999999995</v>
      </c>
      <c r="E268" s="113">
        <v>61</v>
      </c>
      <c r="F268" s="113">
        <v>169</v>
      </c>
      <c r="G268" s="162">
        <f t="shared" si="45"/>
        <v>230</v>
      </c>
      <c r="H268" s="115">
        <f t="shared" si="50"/>
        <v>37.337662337662337</v>
      </c>
      <c r="I268" s="162">
        <v>386</v>
      </c>
      <c r="J268" s="115">
        <f t="shared" si="46"/>
        <v>62.662337662337663</v>
      </c>
      <c r="K268" s="114">
        <v>21</v>
      </c>
      <c r="L268" s="114">
        <v>4</v>
      </c>
      <c r="M268" s="114">
        <f t="shared" si="47"/>
        <v>25</v>
      </c>
      <c r="N268" s="116">
        <f t="shared" si="48"/>
        <v>59.523809523809526</v>
      </c>
      <c r="O268" s="114">
        <v>17</v>
      </c>
      <c r="P268" s="116">
        <f t="shared" si="49"/>
        <v>40.476190476190474</v>
      </c>
      <c r="Q268" s="118"/>
      <c r="R268" s="118">
        <f t="shared" si="51"/>
        <v>386</v>
      </c>
      <c r="S268" s="118">
        <f t="shared" si="52"/>
        <v>58.662613981762924</v>
      </c>
      <c r="T268" s="118">
        <f t="shared" si="53"/>
        <v>230</v>
      </c>
      <c r="U268">
        <f t="shared" si="54"/>
        <v>34.954407294832826</v>
      </c>
      <c r="V268" s="118"/>
    </row>
    <row r="269" spans="2:22">
      <c r="B269" s="107">
        <v>265</v>
      </c>
      <c r="C269" s="107">
        <v>7690136.5</v>
      </c>
      <c r="D269">
        <f t="shared" si="44"/>
        <v>769.01364999999998</v>
      </c>
      <c r="E269" s="113">
        <v>61</v>
      </c>
      <c r="F269" s="113">
        <v>169</v>
      </c>
      <c r="G269" s="162">
        <f t="shared" si="45"/>
        <v>230</v>
      </c>
      <c r="H269" s="115">
        <f t="shared" si="50"/>
        <v>37.337662337662337</v>
      </c>
      <c r="I269" s="162">
        <v>386</v>
      </c>
      <c r="J269" s="115">
        <f t="shared" si="46"/>
        <v>62.662337662337663</v>
      </c>
      <c r="K269" s="114">
        <v>21</v>
      </c>
      <c r="L269" s="114">
        <v>4</v>
      </c>
      <c r="M269" s="114">
        <f t="shared" si="47"/>
        <v>25</v>
      </c>
      <c r="N269" s="116">
        <f t="shared" si="48"/>
        <v>59.523809523809526</v>
      </c>
      <c r="O269" s="114">
        <v>17</v>
      </c>
      <c r="P269" s="116">
        <f t="shared" si="49"/>
        <v>40.476190476190474</v>
      </c>
      <c r="Q269" s="118"/>
      <c r="R269" s="118">
        <f t="shared" si="51"/>
        <v>386</v>
      </c>
      <c r="S269" s="118">
        <f t="shared" si="52"/>
        <v>58.662613981762924</v>
      </c>
      <c r="T269" s="118">
        <f t="shared" si="53"/>
        <v>230</v>
      </c>
      <c r="U269">
        <f t="shared" si="54"/>
        <v>34.954407294832826</v>
      </c>
      <c r="V269" s="118"/>
    </row>
    <row r="270" spans="2:22">
      <c r="B270" s="107">
        <v>266</v>
      </c>
      <c r="C270" s="107">
        <v>7730966.5</v>
      </c>
      <c r="D270">
        <f t="shared" si="44"/>
        <v>773.09664999999995</v>
      </c>
      <c r="E270" s="113">
        <v>61</v>
      </c>
      <c r="F270" s="113">
        <v>168</v>
      </c>
      <c r="G270" s="162">
        <f t="shared" si="45"/>
        <v>229</v>
      </c>
      <c r="H270" s="115">
        <f t="shared" si="50"/>
        <v>37.175324675324681</v>
      </c>
      <c r="I270" s="162">
        <v>387</v>
      </c>
      <c r="J270" s="115">
        <f t="shared" si="46"/>
        <v>62.824675324675326</v>
      </c>
      <c r="K270" s="114">
        <v>21</v>
      </c>
      <c r="L270" s="114">
        <v>4</v>
      </c>
      <c r="M270" s="114">
        <f t="shared" si="47"/>
        <v>25</v>
      </c>
      <c r="N270" s="116">
        <f t="shared" si="48"/>
        <v>59.523809523809526</v>
      </c>
      <c r="O270" s="114">
        <v>17</v>
      </c>
      <c r="P270" s="116">
        <f t="shared" si="49"/>
        <v>40.476190476190474</v>
      </c>
      <c r="Q270" s="118"/>
      <c r="R270" s="118">
        <f t="shared" si="51"/>
        <v>387</v>
      </c>
      <c r="S270" s="118">
        <f t="shared" si="52"/>
        <v>58.814589665653493</v>
      </c>
      <c r="T270" s="118">
        <f t="shared" si="53"/>
        <v>229</v>
      </c>
      <c r="U270">
        <f t="shared" si="54"/>
        <v>34.80243161094225</v>
      </c>
      <c r="V270" s="118"/>
    </row>
    <row r="271" spans="2:22">
      <c r="B271" s="107">
        <v>267</v>
      </c>
      <c r="C271" s="107">
        <v>7771797</v>
      </c>
      <c r="D271">
        <f t="shared" si="44"/>
        <v>777.17970000000003</v>
      </c>
      <c r="E271" s="113">
        <v>61</v>
      </c>
      <c r="F271" s="113">
        <v>168</v>
      </c>
      <c r="G271" s="162">
        <f t="shared" si="45"/>
        <v>229</v>
      </c>
      <c r="H271" s="115">
        <f t="shared" si="50"/>
        <v>37.175324675324681</v>
      </c>
      <c r="I271" s="162">
        <v>387</v>
      </c>
      <c r="J271" s="115">
        <f t="shared" si="46"/>
        <v>62.824675324675326</v>
      </c>
      <c r="K271" s="114">
        <v>21</v>
      </c>
      <c r="L271" s="114">
        <v>4</v>
      </c>
      <c r="M271" s="114">
        <f t="shared" si="47"/>
        <v>25</v>
      </c>
      <c r="N271" s="116">
        <f t="shared" si="48"/>
        <v>59.523809523809526</v>
      </c>
      <c r="O271" s="114">
        <v>17</v>
      </c>
      <c r="P271" s="116">
        <f t="shared" si="49"/>
        <v>40.476190476190474</v>
      </c>
      <c r="Q271" s="118"/>
      <c r="R271" s="118">
        <f t="shared" si="51"/>
        <v>387</v>
      </c>
      <c r="S271" s="118">
        <f t="shared" si="52"/>
        <v>58.814589665653493</v>
      </c>
      <c r="T271" s="118">
        <f t="shared" si="53"/>
        <v>229</v>
      </c>
      <c r="U271">
        <f t="shared" si="54"/>
        <v>34.80243161094225</v>
      </c>
      <c r="V271" s="118"/>
    </row>
    <row r="272" spans="2:22">
      <c r="B272" s="107">
        <v>268</v>
      </c>
      <c r="C272" s="107">
        <v>7812628.5</v>
      </c>
      <c r="D272">
        <f t="shared" si="44"/>
        <v>781.26284999999996</v>
      </c>
      <c r="E272" s="113">
        <v>61</v>
      </c>
      <c r="F272" s="113">
        <v>168</v>
      </c>
      <c r="G272" s="162">
        <f t="shared" si="45"/>
        <v>229</v>
      </c>
      <c r="H272" s="115">
        <f t="shared" si="50"/>
        <v>37.175324675324681</v>
      </c>
      <c r="I272" s="162">
        <v>387</v>
      </c>
      <c r="J272" s="115">
        <f t="shared" si="46"/>
        <v>62.824675324675326</v>
      </c>
      <c r="K272" s="114">
        <v>21</v>
      </c>
      <c r="L272" s="114">
        <v>4</v>
      </c>
      <c r="M272" s="114">
        <f t="shared" si="47"/>
        <v>25</v>
      </c>
      <c r="N272" s="116">
        <f t="shared" si="48"/>
        <v>59.523809523809526</v>
      </c>
      <c r="O272" s="114">
        <v>17</v>
      </c>
      <c r="P272" s="116">
        <f t="shared" si="49"/>
        <v>40.476190476190474</v>
      </c>
      <c r="Q272" s="118"/>
      <c r="R272" s="118">
        <f t="shared" si="51"/>
        <v>387</v>
      </c>
      <c r="S272" s="118">
        <f t="shared" si="52"/>
        <v>58.814589665653493</v>
      </c>
      <c r="T272" s="118">
        <f t="shared" si="53"/>
        <v>229</v>
      </c>
      <c r="U272">
        <f t="shared" si="54"/>
        <v>34.80243161094225</v>
      </c>
      <c r="V272" s="118"/>
    </row>
    <row r="273" spans="2:22">
      <c r="B273" s="107">
        <v>269</v>
      </c>
      <c r="C273" s="107">
        <v>7853457</v>
      </c>
      <c r="D273">
        <f t="shared" si="44"/>
        <v>785.34569999999997</v>
      </c>
      <c r="E273" s="113">
        <v>61</v>
      </c>
      <c r="F273" s="113">
        <v>168</v>
      </c>
      <c r="G273" s="162">
        <f t="shared" si="45"/>
        <v>229</v>
      </c>
      <c r="H273" s="115">
        <f t="shared" si="50"/>
        <v>37.175324675324681</v>
      </c>
      <c r="I273" s="162">
        <v>387</v>
      </c>
      <c r="J273" s="115">
        <f t="shared" si="46"/>
        <v>62.824675324675326</v>
      </c>
      <c r="K273" s="114">
        <v>21</v>
      </c>
      <c r="L273" s="114">
        <v>4</v>
      </c>
      <c r="M273" s="114">
        <f t="shared" si="47"/>
        <v>25</v>
      </c>
      <c r="N273" s="116">
        <f t="shared" si="48"/>
        <v>59.523809523809526</v>
      </c>
      <c r="O273" s="114">
        <v>17</v>
      </c>
      <c r="P273" s="116">
        <f t="shared" si="49"/>
        <v>40.476190476190474</v>
      </c>
      <c r="Q273" s="118"/>
      <c r="R273" s="118">
        <f t="shared" si="51"/>
        <v>387</v>
      </c>
      <c r="S273" s="118">
        <f t="shared" si="52"/>
        <v>58.814589665653493</v>
      </c>
      <c r="T273" s="118">
        <f t="shared" si="53"/>
        <v>229</v>
      </c>
      <c r="U273">
        <f t="shared" si="54"/>
        <v>34.80243161094225</v>
      </c>
      <c r="V273" s="118"/>
    </row>
    <row r="274" spans="2:22">
      <c r="B274" s="107">
        <v>270</v>
      </c>
      <c r="C274" s="107">
        <v>7894287</v>
      </c>
      <c r="D274">
        <f t="shared" si="44"/>
        <v>789.42870000000005</v>
      </c>
      <c r="E274" s="113">
        <v>61</v>
      </c>
      <c r="F274" s="113">
        <v>168</v>
      </c>
      <c r="G274" s="162">
        <f t="shared" si="45"/>
        <v>229</v>
      </c>
      <c r="H274" s="115">
        <f t="shared" si="50"/>
        <v>37.175324675324681</v>
      </c>
      <c r="I274" s="162">
        <v>387</v>
      </c>
      <c r="J274" s="115">
        <f t="shared" si="46"/>
        <v>62.824675324675326</v>
      </c>
      <c r="K274" s="114">
        <v>21</v>
      </c>
      <c r="L274" s="114">
        <v>4</v>
      </c>
      <c r="M274" s="114">
        <f t="shared" si="47"/>
        <v>25</v>
      </c>
      <c r="N274" s="116">
        <f t="shared" si="48"/>
        <v>59.523809523809526</v>
      </c>
      <c r="O274" s="114">
        <v>17</v>
      </c>
      <c r="P274" s="116">
        <f t="shared" si="49"/>
        <v>40.476190476190474</v>
      </c>
      <c r="Q274" s="118"/>
      <c r="R274" s="118">
        <f t="shared" si="51"/>
        <v>387</v>
      </c>
      <c r="S274" s="118">
        <f t="shared" si="52"/>
        <v>58.814589665653493</v>
      </c>
      <c r="T274" s="118">
        <f t="shared" si="53"/>
        <v>229</v>
      </c>
      <c r="U274">
        <f t="shared" si="54"/>
        <v>34.80243161094225</v>
      </c>
      <c r="V274" s="118"/>
    </row>
    <row r="275" spans="2:22">
      <c r="B275" s="107">
        <v>271</v>
      </c>
      <c r="C275" s="107">
        <v>7935117</v>
      </c>
      <c r="D275">
        <f t="shared" si="44"/>
        <v>793.51170000000002</v>
      </c>
      <c r="E275" s="113">
        <v>62</v>
      </c>
      <c r="F275" s="113">
        <v>169</v>
      </c>
      <c r="G275" s="162">
        <f t="shared" si="45"/>
        <v>231</v>
      </c>
      <c r="H275" s="115">
        <f t="shared" si="50"/>
        <v>37.5</v>
      </c>
      <c r="I275" s="162">
        <v>385</v>
      </c>
      <c r="J275" s="115">
        <f t="shared" si="46"/>
        <v>62.5</v>
      </c>
      <c r="K275" s="114">
        <v>21</v>
      </c>
      <c r="L275" s="114">
        <v>4</v>
      </c>
      <c r="M275" s="114">
        <f t="shared" si="47"/>
        <v>25</v>
      </c>
      <c r="N275" s="116">
        <f t="shared" si="48"/>
        <v>59.523809523809526</v>
      </c>
      <c r="O275" s="114">
        <v>17</v>
      </c>
      <c r="P275" s="116">
        <f t="shared" si="49"/>
        <v>40.476190476190474</v>
      </c>
      <c r="Q275" s="118"/>
      <c r="R275" s="118">
        <f t="shared" si="51"/>
        <v>385</v>
      </c>
      <c r="S275" s="118">
        <f t="shared" si="52"/>
        <v>58.51063829787234</v>
      </c>
      <c r="T275" s="118">
        <f t="shared" si="53"/>
        <v>231</v>
      </c>
      <c r="U275">
        <f t="shared" si="54"/>
        <v>35.106382978723403</v>
      </c>
      <c r="V275" s="118"/>
    </row>
    <row r="276" spans="2:22">
      <c r="B276" s="107">
        <v>272</v>
      </c>
      <c r="C276" s="107">
        <v>7975948</v>
      </c>
      <c r="D276">
        <f t="shared" si="44"/>
        <v>797.59479999999996</v>
      </c>
      <c r="E276" s="113">
        <v>61</v>
      </c>
      <c r="F276" s="113">
        <v>168</v>
      </c>
      <c r="G276" s="162">
        <f t="shared" si="45"/>
        <v>229</v>
      </c>
      <c r="H276" s="115">
        <f t="shared" si="50"/>
        <v>37.175324675324681</v>
      </c>
      <c r="I276" s="162">
        <v>387</v>
      </c>
      <c r="J276" s="115">
        <f t="shared" si="46"/>
        <v>62.824675324675326</v>
      </c>
      <c r="K276" s="114">
        <v>21</v>
      </c>
      <c r="L276" s="114">
        <v>4</v>
      </c>
      <c r="M276" s="114">
        <f t="shared" si="47"/>
        <v>25</v>
      </c>
      <c r="N276" s="116">
        <f t="shared" si="48"/>
        <v>59.523809523809526</v>
      </c>
      <c r="O276" s="114">
        <v>17</v>
      </c>
      <c r="P276" s="116">
        <f t="shared" si="49"/>
        <v>40.476190476190474</v>
      </c>
      <c r="Q276" s="118"/>
      <c r="R276" s="118">
        <f t="shared" si="51"/>
        <v>387</v>
      </c>
      <c r="S276" s="118">
        <f t="shared" si="52"/>
        <v>58.814589665653493</v>
      </c>
      <c r="T276" s="118">
        <f t="shared" si="53"/>
        <v>229</v>
      </c>
      <c r="U276">
        <f t="shared" si="54"/>
        <v>34.80243161094225</v>
      </c>
      <c r="V276" s="118"/>
    </row>
    <row r="277" spans="2:22">
      <c r="B277" s="107">
        <v>273</v>
      </c>
      <c r="C277" s="107">
        <v>8016780.5</v>
      </c>
      <c r="D277">
        <f t="shared" si="44"/>
        <v>801.67804999999998</v>
      </c>
      <c r="E277" s="113">
        <v>61</v>
      </c>
      <c r="F277" s="113">
        <v>168</v>
      </c>
      <c r="G277" s="162">
        <f t="shared" si="45"/>
        <v>229</v>
      </c>
      <c r="H277" s="115">
        <f t="shared" si="50"/>
        <v>37.175324675324681</v>
      </c>
      <c r="I277" s="162">
        <v>387</v>
      </c>
      <c r="J277" s="115">
        <f t="shared" si="46"/>
        <v>62.824675324675326</v>
      </c>
      <c r="K277" s="114">
        <v>21</v>
      </c>
      <c r="L277" s="114">
        <v>4</v>
      </c>
      <c r="M277" s="114">
        <f t="shared" si="47"/>
        <v>25</v>
      </c>
      <c r="N277" s="116">
        <f t="shared" si="48"/>
        <v>59.523809523809526</v>
      </c>
      <c r="O277" s="114">
        <v>17</v>
      </c>
      <c r="P277" s="116">
        <f t="shared" si="49"/>
        <v>40.476190476190474</v>
      </c>
      <c r="Q277" s="118"/>
      <c r="R277" s="118">
        <f t="shared" si="51"/>
        <v>387</v>
      </c>
      <c r="S277" s="118">
        <f t="shared" si="52"/>
        <v>58.814589665653493</v>
      </c>
      <c r="T277" s="118">
        <f t="shared" si="53"/>
        <v>229</v>
      </c>
      <c r="U277">
        <f t="shared" si="54"/>
        <v>34.80243161094225</v>
      </c>
      <c r="V277" s="118"/>
    </row>
    <row r="278" spans="2:22">
      <c r="B278" s="107">
        <v>274</v>
      </c>
      <c r="C278" s="107">
        <v>8057610</v>
      </c>
      <c r="D278">
        <f t="shared" si="44"/>
        <v>805.76099999999997</v>
      </c>
      <c r="E278" s="113">
        <v>62</v>
      </c>
      <c r="F278" s="113">
        <v>168</v>
      </c>
      <c r="G278" s="162">
        <f t="shared" si="45"/>
        <v>230</v>
      </c>
      <c r="H278" s="115">
        <f t="shared" si="50"/>
        <v>37.337662337662337</v>
      </c>
      <c r="I278" s="162">
        <v>386</v>
      </c>
      <c r="J278" s="115">
        <f t="shared" si="46"/>
        <v>62.662337662337663</v>
      </c>
      <c r="K278" s="114">
        <v>21</v>
      </c>
      <c r="L278" s="114">
        <v>4</v>
      </c>
      <c r="M278" s="114">
        <f t="shared" si="47"/>
        <v>25</v>
      </c>
      <c r="N278" s="116">
        <f t="shared" si="48"/>
        <v>59.523809523809526</v>
      </c>
      <c r="O278" s="114">
        <v>17</v>
      </c>
      <c r="P278" s="116">
        <f t="shared" si="49"/>
        <v>40.476190476190474</v>
      </c>
      <c r="Q278" s="118"/>
      <c r="R278" s="118">
        <f t="shared" si="51"/>
        <v>386</v>
      </c>
      <c r="S278" s="118">
        <f t="shared" si="52"/>
        <v>58.662613981762924</v>
      </c>
      <c r="T278" s="118">
        <f t="shared" si="53"/>
        <v>230</v>
      </c>
      <c r="U278">
        <f t="shared" si="54"/>
        <v>34.954407294832826</v>
      </c>
      <c r="V278" s="118"/>
    </row>
    <row r="279" spans="2:22">
      <c r="B279" s="107">
        <v>275</v>
      </c>
      <c r="C279" s="107">
        <v>8098498</v>
      </c>
      <c r="D279">
        <f t="shared" si="44"/>
        <v>809.84979999999996</v>
      </c>
      <c r="E279" s="113">
        <v>61</v>
      </c>
      <c r="F279" s="113">
        <v>175</v>
      </c>
      <c r="G279" s="162">
        <f t="shared" si="45"/>
        <v>236</v>
      </c>
      <c r="H279" s="115">
        <f t="shared" si="50"/>
        <v>37.76</v>
      </c>
      <c r="I279" s="162">
        <v>389</v>
      </c>
      <c r="J279" s="115">
        <f t="shared" si="46"/>
        <v>62.239999999999995</v>
      </c>
      <c r="K279" s="114">
        <v>14</v>
      </c>
      <c r="L279" s="114">
        <v>4</v>
      </c>
      <c r="M279" s="114">
        <f t="shared" si="47"/>
        <v>18</v>
      </c>
      <c r="N279" s="116">
        <f t="shared" si="48"/>
        <v>54.54545454545454</v>
      </c>
      <c r="O279" s="114">
        <v>15</v>
      </c>
      <c r="P279" s="116">
        <f t="shared" si="49"/>
        <v>45.454545454545453</v>
      </c>
      <c r="Q279" s="118"/>
      <c r="R279" s="118">
        <f t="shared" si="51"/>
        <v>389</v>
      </c>
      <c r="S279" s="118">
        <f t="shared" si="52"/>
        <v>59.118541033434646</v>
      </c>
      <c r="T279" s="118">
        <f t="shared" si="53"/>
        <v>236</v>
      </c>
      <c r="U279">
        <f t="shared" si="54"/>
        <v>35.866261398176292</v>
      </c>
      <c r="V279" s="118"/>
    </row>
    <row r="280" spans="2:22">
      <c r="B280" s="107">
        <v>276</v>
      </c>
      <c r="C280" s="107">
        <v>8139452.5</v>
      </c>
      <c r="D280">
        <f t="shared" si="44"/>
        <v>813.94524999999999</v>
      </c>
      <c r="E280" s="113">
        <v>61</v>
      </c>
      <c r="F280" s="113">
        <v>175</v>
      </c>
      <c r="G280" s="162">
        <f t="shared" si="45"/>
        <v>236</v>
      </c>
      <c r="H280" s="115">
        <f t="shared" si="50"/>
        <v>37.76</v>
      </c>
      <c r="I280" s="162">
        <v>389</v>
      </c>
      <c r="J280" s="115">
        <f t="shared" si="46"/>
        <v>62.239999999999995</v>
      </c>
      <c r="K280" s="114">
        <v>14</v>
      </c>
      <c r="L280" s="114">
        <v>4</v>
      </c>
      <c r="M280" s="114">
        <f t="shared" si="47"/>
        <v>18</v>
      </c>
      <c r="N280" s="116">
        <f t="shared" si="48"/>
        <v>54.54545454545454</v>
      </c>
      <c r="O280" s="114">
        <v>15</v>
      </c>
      <c r="P280" s="116">
        <f t="shared" si="49"/>
        <v>45.454545454545453</v>
      </c>
      <c r="Q280" s="118"/>
      <c r="R280" s="118">
        <f t="shared" si="51"/>
        <v>389</v>
      </c>
      <c r="S280" s="118">
        <f t="shared" si="52"/>
        <v>59.118541033434646</v>
      </c>
      <c r="T280" s="118">
        <f t="shared" si="53"/>
        <v>236</v>
      </c>
      <c r="U280">
        <f t="shared" si="54"/>
        <v>35.866261398176292</v>
      </c>
      <c r="V280" s="118"/>
    </row>
    <row r="281" spans="2:22">
      <c r="B281" s="107">
        <v>277</v>
      </c>
      <c r="C281" s="107">
        <v>8180401.5</v>
      </c>
      <c r="D281">
        <f t="shared" si="44"/>
        <v>818.04015000000004</v>
      </c>
      <c r="E281" s="113">
        <v>61</v>
      </c>
      <c r="F281" s="113">
        <v>175</v>
      </c>
      <c r="G281" s="162">
        <f t="shared" si="45"/>
        <v>236</v>
      </c>
      <c r="H281" s="115">
        <f t="shared" si="50"/>
        <v>37.76</v>
      </c>
      <c r="I281" s="162">
        <v>389</v>
      </c>
      <c r="J281" s="115">
        <f t="shared" si="46"/>
        <v>62.239999999999995</v>
      </c>
      <c r="K281" s="114">
        <v>14</v>
      </c>
      <c r="L281" s="114">
        <v>4</v>
      </c>
      <c r="M281" s="114">
        <f t="shared" si="47"/>
        <v>18</v>
      </c>
      <c r="N281" s="116">
        <f t="shared" si="48"/>
        <v>54.54545454545454</v>
      </c>
      <c r="O281" s="114">
        <v>15</v>
      </c>
      <c r="P281" s="116">
        <f t="shared" si="49"/>
        <v>45.454545454545453</v>
      </c>
      <c r="Q281" s="118"/>
      <c r="R281" s="118">
        <f t="shared" si="51"/>
        <v>389</v>
      </c>
      <c r="S281" s="118">
        <f t="shared" si="52"/>
        <v>59.118541033434646</v>
      </c>
      <c r="T281" s="118">
        <f t="shared" si="53"/>
        <v>236</v>
      </c>
      <c r="U281">
        <f t="shared" si="54"/>
        <v>35.866261398176292</v>
      </c>
      <c r="V281" s="118"/>
    </row>
    <row r="282" spans="2:22">
      <c r="B282" s="107">
        <v>278</v>
      </c>
      <c r="C282" s="107">
        <v>8221357</v>
      </c>
      <c r="D282">
        <f t="shared" si="44"/>
        <v>822.13570000000004</v>
      </c>
      <c r="E282" s="113">
        <v>61</v>
      </c>
      <c r="F282" s="113">
        <v>175</v>
      </c>
      <c r="G282" s="162">
        <f t="shared" si="45"/>
        <v>236</v>
      </c>
      <c r="H282" s="115">
        <f t="shared" si="50"/>
        <v>37.76</v>
      </c>
      <c r="I282" s="162">
        <v>389</v>
      </c>
      <c r="J282" s="115">
        <f t="shared" si="46"/>
        <v>62.239999999999995</v>
      </c>
      <c r="K282" s="114">
        <v>14</v>
      </c>
      <c r="L282" s="114">
        <v>4</v>
      </c>
      <c r="M282" s="114">
        <f t="shared" si="47"/>
        <v>18</v>
      </c>
      <c r="N282" s="116">
        <f t="shared" si="48"/>
        <v>54.54545454545454</v>
      </c>
      <c r="O282" s="114">
        <v>15</v>
      </c>
      <c r="P282" s="116">
        <f t="shared" si="49"/>
        <v>45.454545454545453</v>
      </c>
      <c r="Q282" s="118"/>
      <c r="R282" s="118">
        <f t="shared" si="51"/>
        <v>389</v>
      </c>
      <c r="S282" s="118">
        <f t="shared" si="52"/>
        <v>59.118541033434646</v>
      </c>
      <c r="T282" s="118">
        <f t="shared" si="53"/>
        <v>236</v>
      </c>
      <c r="U282">
        <f t="shared" si="54"/>
        <v>35.866261398176292</v>
      </c>
      <c r="V282" s="118"/>
    </row>
    <row r="283" spans="2:22">
      <c r="B283" s="107">
        <v>279</v>
      </c>
      <c r="C283" s="107">
        <v>8262310</v>
      </c>
      <c r="D283">
        <f t="shared" si="44"/>
        <v>826.23099999999999</v>
      </c>
      <c r="E283" s="113">
        <v>61</v>
      </c>
      <c r="F283" s="113">
        <v>175</v>
      </c>
      <c r="G283" s="162">
        <f t="shared" si="45"/>
        <v>236</v>
      </c>
      <c r="H283" s="115">
        <f t="shared" si="50"/>
        <v>37.76</v>
      </c>
      <c r="I283" s="162">
        <v>389</v>
      </c>
      <c r="J283" s="115">
        <f t="shared" si="46"/>
        <v>62.239999999999995</v>
      </c>
      <c r="K283" s="114">
        <v>14</v>
      </c>
      <c r="L283" s="114">
        <v>4</v>
      </c>
      <c r="M283" s="114">
        <f t="shared" si="47"/>
        <v>18</v>
      </c>
      <c r="N283" s="116">
        <f t="shared" si="48"/>
        <v>54.54545454545454</v>
      </c>
      <c r="O283" s="114">
        <v>15</v>
      </c>
      <c r="P283" s="116">
        <f t="shared" si="49"/>
        <v>45.454545454545453</v>
      </c>
      <c r="Q283" s="118"/>
      <c r="R283" s="118">
        <f t="shared" si="51"/>
        <v>389</v>
      </c>
      <c r="S283" s="118">
        <f t="shared" si="52"/>
        <v>59.118541033434646</v>
      </c>
      <c r="T283" s="118">
        <f t="shared" si="53"/>
        <v>236</v>
      </c>
      <c r="U283">
        <f t="shared" si="54"/>
        <v>35.866261398176292</v>
      </c>
      <c r="V283" s="118"/>
    </row>
    <row r="284" spans="2:22">
      <c r="B284" s="107">
        <v>280</v>
      </c>
      <c r="C284" s="107">
        <v>8303262.5</v>
      </c>
      <c r="D284">
        <f t="shared" si="44"/>
        <v>830.32624999999996</v>
      </c>
      <c r="E284" s="113">
        <v>61</v>
      </c>
      <c r="F284" s="113">
        <v>175</v>
      </c>
      <c r="G284" s="162">
        <f t="shared" si="45"/>
        <v>236</v>
      </c>
      <c r="H284" s="115">
        <f t="shared" si="50"/>
        <v>37.76</v>
      </c>
      <c r="I284" s="162">
        <v>389</v>
      </c>
      <c r="J284" s="115">
        <f t="shared" si="46"/>
        <v>62.239999999999995</v>
      </c>
      <c r="K284" s="114">
        <v>14</v>
      </c>
      <c r="L284" s="114">
        <v>4</v>
      </c>
      <c r="M284" s="114">
        <f t="shared" si="47"/>
        <v>18</v>
      </c>
      <c r="N284" s="116">
        <f t="shared" si="48"/>
        <v>54.54545454545454</v>
      </c>
      <c r="O284" s="114">
        <v>15</v>
      </c>
      <c r="P284" s="116">
        <f t="shared" si="49"/>
        <v>45.454545454545453</v>
      </c>
      <c r="Q284" s="118"/>
      <c r="R284" s="118">
        <f t="shared" si="51"/>
        <v>389</v>
      </c>
      <c r="S284" s="118">
        <f t="shared" si="52"/>
        <v>59.118541033434646</v>
      </c>
      <c r="T284" s="118">
        <f t="shared" si="53"/>
        <v>236</v>
      </c>
      <c r="U284">
        <f t="shared" si="54"/>
        <v>35.866261398176292</v>
      </c>
      <c r="V284" s="118"/>
    </row>
    <row r="285" spans="2:22">
      <c r="B285" s="107">
        <v>281</v>
      </c>
      <c r="C285" s="107">
        <v>8344215</v>
      </c>
      <c r="D285">
        <f t="shared" si="44"/>
        <v>834.42150000000004</v>
      </c>
      <c r="E285" s="113">
        <v>61</v>
      </c>
      <c r="F285" s="113">
        <v>175</v>
      </c>
      <c r="G285" s="162">
        <f t="shared" si="45"/>
        <v>236</v>
      </c>
      <c r="H285" s="115">
        <f t="shared" si="50"/>
        <v>37.76</v>
      </c>
      <c r="I285" s="162">
        <v>389</v>
      </c>
      <c r="J285" s="115">
        <f t="shared" si="46"/>
        <v>62.239999999999995</v>
      </c>
      <c r="K285" s="114">
        <v>14</v>
      </c>
      <c r="L285" s="114">
        <v>4</v>
      </c>
      <c r="M285" s="114">
        <f t="shared" si="47"/>
        <v>18</v>
      </c>
      <c r="N285" s="116">
        <f t="shared" si="48"/>
        <v>54.54545454545454</v>
      </c>
      <c r="O285" s="114">
        <v>15</v>
      </c>
      <c r="P285" s="116">
        <f t="shared" si="49"/>
        <v>45.454545454545453</v>
      </c>
      <c r="Q285" s="118"/>
      <c r="R285" s="118">
        <f t="shared" si="51"/>
        <v>389</v>
      </c>
      <c r="S285" s="118">
        <f t="shared" si="52"/>
        <v>59.118541033434646</v>
      </c>
      <c r="T285" s="118">
        <f t="shared" si="53"/>
        <v>236</v>
      </c>
      <c r="U285">
        <f t="shared" si="54"/>
        <v>35.866261398176292</v>
      </c>
      <c r="V285" s="118"/>
    </row>
    <row r="286" spans="2:22">
      <c r="B286" s="107">
        <v>282</v>
      </c>
      <c r="C286" s="107">
        <v>8385164.5</v>
      </c>
      <c r="D286">
        <f t="shared" si="44"/>
        <v>838.51644999999996</v>
      </c>
      <c r="E286" s="113">
        <v>61</v>
      </c>
      <c r="F286" s="113">
        <v>175</v>
      </c>
      <c r="G286" s="162">
        <f t="shared" si="45"/>
        <v>236</v>
      </c>
      <c r="H286" s="115">
        <f t="shared" si="50"/>
        <v>37.76</v>
      </c>
      <c r="I286" s="162">
        <v>389</v>
      </c>
      <c r="J286" s="115">
        <f t="shared" si="46"/>
        <v>62.239999999999995</v>
      </c>
      <c r="K286" s="114">
        <v>14</v>
      </c>
      <c r="L286" s="114">
        <v>4</v>
      </c>
      <c r="M286" s="114">
        <f t="shared" si="47"/>
        <v>18</v>
      </c>
      <c r="N286" s="116">
        <f t="shared" si="48"/>
        <v>54.54545454545454</v>
      </c>
      <c r="O286" s="114">
        <v>15</v>
      </c>
      <c r="P286" s="116">
        <f t="shared" si="49"/>
        <v>45.454545454545453</v>
      </c>
      <c r="Q286" s="118"/>
      <c r="R286" s="118">
        <f t="shared" si="51"/>
        <v>389</v>
      </c>
      <c r="S286" s="118">
        <f t="shared" si="52"/>
        <v>59.118541033434646</v>
      </c>
      <c r="T286" s="118">
        <f t="shared" si="53"/>
        <v>236</v>
      </c>
      <c r="U286">
        <f t="shared" si="54"/>
        <v>35.866261398176292</v>
      </c>
      <c r="V286" s="118"/>
    </row>
    <row r="287" spans="2:22">
      <c r="B287" s="107">
        <v>283</v>
      </c>
      <c r="C287" s="107">
        <v>8426118</v>
      </c>
      <c r="D287">
        <f t="shared" si="44"/>
        <v>842.61180000000002</v>
      </c>
      <c r="E287" s="113">
        <v>61</v>
      </c>
      <c r="F287" s="113">
        <v>175</v>
      </c>
      <c r="G287" s="162">
        <f t="shared" si="45"/>
        <v>236</v>
      </c>
      <c r="H287" s="115">
        <f t="shared" si="50"/>
        <v>37.76</v>
      </c>
      <c r="I287" s="162">
        <v>389</v>
      </c>
      <c r="J287" s="115">
        <f t="shared" si="46"/>
        <v>62.239999999999995</v>
      </c>
      <c r="K287" s="114">
        <v>14</v>
      </c>
      <c r="L287" s="114">
        <v>4</v>
      </c>
      <c r="M287" s="114">
        <f t="shared" si="47"/>
        <v>18</v>
      </c>
      <c r="N287" s="116">
        <f t="shared" si="48"/>
        <v>54.54545454545454</v>
      </c>
      <c r="O287" s="114">
        <v>15</v>
      </c>
      <c r="P287" s="116">
        <f t="shared" si="49"/>
        <v>45.454545454545453</v>
      </c>
      <c r="Q287" s="118"/>
      <c r="R287" s="118">
        <f t="shared" si="51"/>
        <v>389</v>
      </c>
      <c r="S287" s="118">
        <f t="shared" si="52"/>
        <v>59.118541033434646</v>
      </c>
      <c r="T287" s="118">
        <f t="shared" si="53"/>
        <v>236</v>
      </c>
      <c r="U287">
        <f t="shared" si="54"/>
        <v>35.866261398176292</v>
      </c>
      <c r="V287" s="118"/>
    </row>
    <row r="288" spans="2:22">
      <c r="B288" s="107">
        <v>284</v>
      </c>
      <c r="C288" s="107">
        <v>8467076</v>
      </c>
      <c r="D288">
        <f t="shared" si="44"/>
        <v>846.70759999999996</v>
      </c>
      <c r="E288" s="113">
        <v>61</v>
      </c>
      <c r="F288" s="113">
        <v>175</v>
      </c>
      <c r="G288" s="162">
        <f t="shared" si="45"/>
        <v>236</v>
      </c>
      <c r="H288" s="115">
        <f t="shared" si="50"/>
        <v>37.76</v>
      </c>
      <c r="I288" s="162">
        <v>389</v>
      </c>
      <c r="J288" s="115">
        <f t="shared" si="46"/>
        <v>62.239999999999995</v>
      </c>
      <c r="K288" s="114">
        <v>14</v>
      </c>
      <c r="L288" s="114">
        <v>4</v>
      </c>
      <c r="M288" s="114">
        <f t="shared" si="47"/>
        <v>18</v>
      </c>
      <c r="N288" s="116">
        <f t="shared" si="48"/>
        <v>54.54545454545454</v>
      </c>
      <c r="O288" s="114">
        <v>15</v>
      </c>
      <c r="P288" s="116">
        <f t="shared" si="49"/>
        <v>45.454545454545453</v>
      </c>
      <c r="Q288" s="118"/>
      <c r="R288" s="118">
        <f t="shared" si="51"/>
        <v>389</v>
      </c>
      <c r="S288" s="118">
        <f t="shared" si="52"/>
        <v>59.118541033434646</v>
      </c>
      <c r="T288" s="118">
        <f t="shared" si="53"/>
        <v>236</v>
      </c>
      <c r="U288">
        <f t="shared" si="54"/>
        <v>35.866261398176292</v>
      </c>
      <c r="V288" s="118"/>
    </row>
    <row r="289" spans="2:22">
      <c r="B289" s="107">
        <v>285</v>
      </c>
      <c r="C289" s="107">
        <v>8508027</v>
      </c>
      <c r="D289">
        <f t="shared" si="44"/>
        <v>850.80269999999996</v>
      </c>
      <c r="E289" s="113">
        <v>61</v>
      </c>
      <c r="F289" s="113">
        <v>175</v>
      </c>
      <c r="G289" s="162">
        <f t="shared" si="45"/>
        <v>236</v>
      </c>
      <c r="H289" s="115">
        <f t="shared" si="50"/>
        <v>37.76</v>
      </c>
      <c r="I289" s="162">
        <v>389</v>
      </c>
      <c r="J289" s="115">
        <f t="shared" si="46"/>
        <v>62.239999999999995</v>
      </c>
      <c r="K289" s="114">
        <v>14</v>
      </c>
      <c r="L289" s="114">
        <v>4</v>
      </c>
      <c r="M289" s="114">
        <f t="shared" si="47"/>
        <v>18</v>
      </c>
      <c r="N289" s="116">
        <f t="shared" si="48"/>
        <v>54.54545454545454</v>
      </c>
      <c r="O289" s="114">
        <v>15</v>
      </c>
      <c r="P289" s="116">
        <f t="shared" si="49"/>
        <v>45.454545454545453</v>
      </c>
      <c r="Q289" s="118"/>
      <c r="R289" s="118">
        <f t="shared" si="51"/>
        <v>389</v>
      </c>
      <c r="S289" s="118">
        <f t="shared" si="52"/>
        <v>59.118541033434646</v>
      </c>
      <c r="T289" s="118">
        <f t="shared" si="53"/>
        <v>236</v>
      </c>
      <c r="U289">
        <f t="shared" si="54"/>
        <v>35.866261398176292</v>
      </c>
      <c r="V289" s="118"/>
    </row>
    <row r="290" spans="2:22">
      <c r="B290" s="107">
        <v>286</v>
      </c>
      <c r="C290" s="107">
        <v>8548978</v>
      </c>
      <c r="D290">
        <f t="shared" si="44"/>
        <v>854.89779999999996</v>
      </c>
      <c r="E290" s="113">
        <v>61</v>
      </c>
      <c r="F290" s="113">
        <v>175</v>
      </c>
      <c r="G290" s="162">
        <f t="shared" si="45"/>
        <v>236</v>
      </c>
      <c r="H290" s="115">
        <f t="shared" si="50"/>
        <v>37.76</v>
      </c>
      <c r="I290" s="162">
        <v>389</v>
      </c>
      <c r="J290" s="115">
        <f t="shared" si="46"/>
        <v>62.239999999999995</v>
      </c>
      <c r="K290" s="114">
        <v>14</v>
      </c>
      <c r="L290" s="114">
        <v>4</v>
      </c>
      <c r="M290" s="114">
        <f t="shared" si="47"/>
        <v>18</v>
      </c>
      <c r="N290" s="116">
        <f t="shared" si="48"/>
        <v>54.54545454545454</v>
      </c>
      <c r="O290" s="114">
        <v>15</v>
      </c>
      <c r="P290" s="116">
        <f t="shared" si="49"/>
        <v>45.454545454545453</v>
      </c>
      <c r="Q290" s="118"/>
      <c r="R290" s="118">
        <f t="shared" si="51"/>
        <v>389</v>
      </c>
      <c r="S290" s="118">
        <f t="shared" si="52"/>
        <v>59.118541033434646</v>
      </c>
      <c r="T290" s="118">
        <f t="shared" si="53"/>
        <v>236</v>
      </c>
      <c r="U290">
        <f t="shared" si="54"/>
        <v>35.866261398176292</v>
      </c>
      <c r="V290" s="118"/>
    </row>
    <row r="291" spans="2:22">
      <c r="B291" s="107">
        <v>287</v>
      </c>
      <c r="C291" s="107">
        <v>8589931</v>
      </c>
      <c r="D291">
        <f t="shared" si="44"/>
        <v>858.99310000000003</v>
      </c>
      <c r="E291" s="113">
        <v>61</v>
      </c>
      <c r="F291" s="113">
        <v>175</v>
      </c>
      <c r="G291" s="162">
        <f t="shared" si="45"/>
        <v>236</v>
      </c>
      <c r="H291" s="115">
        <f t="shared" si="50"/>
        <v>37.76</v>
      </c>
      <c r="I291" s="162">
        <v>389</v>
      </c>
      <c r="J291" s="115">
        <f t="shared" si="46"/>
        <v>62.239999999999995</v>
      </c>
      <c r="K291" s="114">
        <v>14</v>
      </c>
      <c r="L291" s="114">
        <v>4</v>
      </c>
      <c r="M291" s="114">
        <f t="shared" si="47"/>
        <v>18</v>
      </c>
      <c r="N291" s="116">
        <f t="shared" si="48"/>
        <v>54.54545454545454</v>
      </c>
      <c r="O291" s="114">
        <v>15</v>
      </c>
      <c r="P291" s="116">
        <f t="shared" si="49"/>
        <v>45.454545454545453</v>
      </c>
      <c r="Q291" s="118"/>
      <c r="R291" s="118">
        <f t="shared" si="51"/>
        <v>389</v>
      </c>
      <c r="S291" s="118">
        <f t="shared" si="52"/>
        <v>59.118541033434646</v>
      </c>
      <c r="T291" s="118">
        <f t="shared" si="53"/>
        <v>236</v>
      </c>
      <c r="U291">
        <f t="shared" si="54"/>
        <v>35.866261398176292</v>
      </c>
      <c r="V291" s="118"/>
    </row>
    <row r="292" spans="2:22">
      <c r="B292" s="107">
        <v>288</v>
      </c>
      <c r="C292" s="107">
        <v>8630883</v>
      </c>
      <c r="D292">
        <f t="shared" si="44"/>
        <v>863.0883</v>
      </c>
      <c r="E292" s="113">
        <v>61</v>
      </c>
      <c r="F292" s="113">
        <v>175</v>
      </c>
      <c r="G292" s="162">
        <f t="shared" si="45"/>
        <v>236</v>
      </c>
      <c r="H292" s="115">
        <f t="shared" si="50"/>
        <v>37.76</v>
      </c>
      <c r="I292" s="162">
        <v>389</v>
      </c>
      <c r="J292" s="115">
        <f t="shared" si="46"/>
        <v>62.239999999999995</v>
      </c>
      <c r="K292" s="114">
        <v>14</v>
      </c>
      <c r="L292" s="114">
        <v>4</v>
      </c>
      <c r="M292" s="114">
        <f t="shared" si="47"/>
        <v>18</v>
      </c>
      <c r="N292" s="116">
        <f t="shared" si="48"/>
        <v>54.54545454545454</v>
      </c>
      <c r="O292" s="114">
        <v>15</v>
      </c>
      <c r="P292" s="116">
        <f t="shared" si="49"/>
        <v>45.454545454545453</v>
      </c>
      <c r="Q292" s="118"/>
      <c r="R292" s="118">
        <f t="shared" si="51"/>
        <v>389</v>
      </c>
      <c r="S292" s="118">
        <f t="shared" si="52"/>
        <v>59.118541033434646</v>
      </c>
      <c r="T292" s="118">
        <f t="shared" si="53"/>
        <v>236</v>
      </c>
      <c r="U292">
        <f t="shared" si="54"/>
        <v>35.866261398176292</v>
      </c>
      <c r="V292" s="118"/>
    </row>
    <row r="293" spans="2:22">
      <c r="B293" s="107">
        <v>289</v>
      </c>
      <c r="C293" s="107">
        <v>8671837</v>
      </c>
      <c r="D293">
        <f t="shared" si="44"/>
        <v>867.18370000000004</v>
      </c>
      <c r="E293" s="113">
        <v>61</v>
      </c>
      <c r="F293" s="113">
        <v>175</v>
      </c>
      <c r="G293" s="162">
        <f t="shared" si="45"/>
        <v>236</v>
      </c>
      <c r="H293" s="115">
        <f t="shared" si="50"/>
        <v>37.76</v>
      </c>
      <c r="I293" s="162">
        <v>389</v>
      </c>
      <c r="J293" s="115">
        <f t="shared" si="46"/>
        <v>62.239999999999995</v>
      </c>
      <c r="K293" s="114">
        <v>14</v>
      </c>
      <c r="L293" s="114">
        <v>4</v>
      </c>
      <c r="M293" s="114">
        <f t="shared" si="47"/>
        <v>18</v>
      </c>
      <c r="N293" s="116">
        <f t="shared" si="48"/>
        <v>54.54545454545454</v>
      </c>
      <c r="O293" s="114">
        <v>15</v>
      </c>
      <c r="P293" s="116">
        <f t="shared" si="49"/>
        <v>45.454545454545453</v>
      </c>
      <c r="Q293" s="118"/>
      <c r="R293" s="118">
        <f t="shared" si="51"/>
        <v>389</v>
      </c>
      <c r="S293" s="118">
        <f t="shared" si="52"/>
        <v>59.118541033434646</v>
      </c>
      <c r="T293" s="118">
        <f t="shared" si="53"/>
        <v>236</v>
      </c>
      <c r="U293">
        <f t="shared" si="54"/>
        <v>35.866261398176292</v>
      </c>
      <c r="V293" s="118"/>
    </row>
    <row r="294" spans="2:22">
      <c r="B294" s="107">
        <v>290</v>
      </c>
      <c r="C294" s="107">
        <v>8712793</v>
      </c>
      <c r="D294">
        <f t="shared" si="44"/>
        <v>871.27930000000003</v>
      </c>
      <c r="E294" s="113">
        <v>61</v>
      </c>
      <c r="F294" s="113">
        <v>175</v>
      </c>
      <c r="G294" s="162">
        <f t="shared" si="45"/>
        <v>236</v>
      </c>
      <c r="H294" s="115">
        <f t="shared" si="50"/>
        <v>37.76</v>
      </c>
      <c r="I294" s="162">
        <v>389</v>
      </c>
      <c r="J294" s="115">
        <f t="shared" si="46"/>
        <v>62.239999999999995</v>
      </c>
      <c r="K294" s="114">
        <v>14</v>
      </c>
      <c r="L294" s="114">
        <v>4</v>
      </c>
      <c r="M294" s="114">
        <f t="shared" si="47"/>
        <v>18</v>
      </c>
      <c r="N294" s="116">
        <f t="shared" si="48"/>
        <v>54.54545454545454</v>
      </c>
      <c r="O294" s="114">
        <v>15</v>
      </c>
      <c r="P294" s="116">
        <f t="shared" si="49"/>
        <v>45.454545454545453</v>
      </c>
      <c r="Q294" s="118"/>
      <c r="R294" s="118">
        <f t="shared" si="51"/>
        <v>389</v>
      </c>
      <c r="S294" s="118">
        <f t="shared" si="52"/>
        <v>59.118541033434646</v>
      </c>
      <c r="T294" s="118">
        <f t="shared" si="53"/>
        <v>236</v>
      </c>
      <c r="U294">
        <f t="shared" si="54"/>
        <v>35.866261398176292</v>
      </c>
      <c r="V294" s="118"/>
    </row>
    <row r="295" spans="2:22">
      <c r="B295" s="107">
        <v>291</v>
      </c>
      <c r="C295" s="107">
        <v>8753741</v>
      </c>
      <c r="D295">
        <f t="shared" si="44"/>
        <v>875.3741</v>
      </c>
      <c r="E295" s="113">
        <v>61</v>
      </c>
      <c r="F295" s="113">
        <v>175</v>
      </c>
      <c r="G295" s="162">
        <f t="shared" si="45"/>
        <v>236</v>
      </c>
      <c r="H295" s="115">
        <f t="shared" si="50"/>
        <v>37.76</v>
      </c>
      <c r="I295" s="162">
        <v>389</v>
      </c>
      <c r="J295" s="115">
        <f t="shared" si="46"/>
        <v>62.239999999999995</v>
      </c>
      <c r="K295" s="114">
        <v>14</v>
      </c>
      <c r="L295" s="114">
        <v>4</v>
      </c>
      <c r="M295" s="114">
        <f t="shared" si="47"/>
        <v>18</v>
      </c>
      <c r="N295" s="116">
        <f t="shared" si="48"/>
        <v>54.54545454545454</v>
      </c>
      <c r="O295" s="114">
        <v>15</v>
      </c>
      <c r="P295" s="116">
        <f t="shared" si="49"/>
        <v>45.454545454545453</v>
      </c>
      <c r="Q295" s="118"/>
      <c r="R295" s="118">
        <f t="shared" si="51"/>
        <v>389</v>
      </c>
      <c r="S295" s="118">
        <f t="shared" si="52"/>
        <v>59.118541033434646</v>
      </c>
      <c r="T295" s="118">
        <f t="shared" si="53"/>
        <v>236</v>
      </c>
      <c r="U295">
        <f t="shared" si="54"/>
        <v>35.866261398176292</v>
      </c>
      <c r="V295" s="118"/>
    </row>
    <row r="296" spans="2:22">
      <c r="B296" s="107">
        <v>292</v>
      </c>
      <c r="C296" s="107">
        <v>8794695</v>
      </c>
      <c r="D296">
        <f t="shared" si="44"/>
        <v>879.46950000000004</v>
      </c>
      <c r="E296" s="113">
        <v>61</v>
      </c>
      <c r="F296" s="113">
        <v>175</v>
      </c>
      <c r="G296" s="162">
        <f t="shared" si="45"/>
        <v>236</v>
      </c>
      <c r="H296" s="115">
        <f t="shared" si="50"/>
        <v>37.76</v>
      </c>
      <c r="I296" s="162">
        <v>389</v>
      </c>
      <c r="J296" s="115">
        <f t="shared" si="46"/>
        <v>62.239999999999995</v>
      </c>
      <c r="K296" s="114">
        <v>14</v>
      </c>
      <c r="L296" s="114">
        <v>4</v>
      </c>
      <c r="M296" s="114">
        <f t="shared" si="47"/>
        <v>18</v>
      </c>
      <c r="N296" s="116">
        <f t="shared" si="48"/>
        <v>54.54545454545454</v>
      </c>
      <c r="O296" s="114">
        <v>15</v>
      </c>
      <c r="P296" s="116">
        <f t="shared" si="49"/>
        <v>45.454545454545453</v>
      </c>
      <c r="Q296" s="118"/>
      <c r="R296" s="118">
        <f t="shared" si="51"/>
        <v>389</v>
      </c>
      <c r="S296" s="118">
        <f t="shared" si="52"/>
        <v>59.118541033434646</v>
      </c>
      <c r="T296" s="118">
        <f t="shared" si="53"/>
        <v>236</v>
      </c>
      <c r="U296">
        <f t="shared" si="54"/>
        <v>35.866261398176292</v>
      </c>
      <c r="V296" s="118"/>
    </row>
    <row r="297" spans="2:22">
      <c r="B297" s="107">
        <v>293</v>
      </c>
      <c r="C297" s="107">
        <v>8835648</v>
      </c>
      <c r="D297">
        <f t="shared" si="44"/>
        <v>883.56479999999999</v>
      </c>
      <c r="E297" s="113">
        <v>61</v>
      </c>
      <c r="F297" s="113">
        <v>175</v>
      </c>
      <c r="G297" s="162">
        <f t="shared" si="45"/>
        <v>236</v>
      </c>
      <c r="H297" s="115">
        <f t="shared" si="50"/>
        <v>37.76</v>
      </c>
      <c r="I297" s="162">
        <v>389</v>
      </c>
      <c r="J297" s="115">
        <f t="shared" si="46"/>
        <v>62.239999999999995</v>
      </c>
      <c r="K297" s="114">
        <v>14</v>
      </c>
      <c r="L297" s="114">
        <v>4</v>
      </c>
      <c r="M297" s="114">
        <f t="shared" si="47"/>
        <v>18</v>
      </c>
      <c r="N297" s="116">
        <f t="shared" si="48"/>
        <v>54.54545454545454</v>
      </c>
      <c r="O297" s="114">
        <v>15</v>
      </c>
      <c r="P297" s="116">
        <f t="shared" si="49"/>
        <v>45.454545454545453</v>
      </c>
      <c r="Q297" s="118"/>
      <c r="R297" s="118">
        <f t="shared" si="51"/>
        <v>389</v>
      </c>
      <c r="S297" s="118">
        <f t="shared" si="52"/>
        <v>59.118541033434646</v>
      </c>
      <c r="T297" s="118">
        <f t="shared" si="53"/>
        <v>236</v>
      </c>
      <c r="U297">
        <f t="shared" si="54"/>
        <v>35.866261398176292</v>
      </c>
      <c r="V297" s="118"/>
    </row>
    <row r="298" spans="2:22">
      <c r="B298" s="107">
        <v>294</v>
      </c>
      <c r="C298" s="107">
        <v>8876598</v>
      </c>
      <c r="D298">
        <f t="shared" si="44"/>
        <v>887.65980000000002</v>
      </c>
      <c r="E298" s="113">
        <v>61</v>
      </c>
      <c r="F298" s="113">
        <v>175</v>
      </c>
      <c r="G298" s="162">
        <f t="shared" si="45"/>
        <v>236</v>
      </c>
      <c r="H298" s="115">
        <f t="shared" si="50"/>
        <v>37.76</v>
      </c>
      <c r="I298" s="162">
        <v>389</v>
      </c>
      <c r="J298" s="115">
        <f t="shared" si="46"/>
        <v>62.239999999999995</v>
      </c>
      <c r="K298" s="114">
        <v>14</v>
      </c>
      <c r="L298" s="114">
        <v>4</v>
      </c>
      <c r="M298" s="114">
        <f t="shared" si="47"/>
        <v>18</v>
      </c>
      <c r="N298" s="116">
        <f t="shared" si="48"/>
        <v>54.54545454545454</v>
      </c>
      <c r="O298" s="114">
        <v>15</v>
      </c>
      <c r="P298" s="116">
        <f t="shared" si="49"/>
        <v>45.454545454545453</v>
      </c>
      <c r="Q298" s="118"/>
      <c r="R298" s="118">
        <f t="shared" si="51"/>
        <v>389</v>
      </c>
      <c r="S298" s="118">
        <f t="shared" si="52"/>
        <v>59.118541033434646</v>
      </c>
      <c r="T298" s="118">
        <f t="shared" si="53"/>
        <v>236</v>
      </c>
      <c r="U298">
        <f t="shared" si="54"/>
        <v>35.866261398176292</v>
      </c>
      <c r="V298" s="118"/>
    </row>
    <row r="299" spans="2:22">
      <c r="B299" s="107">
        <v>295</v>
      </c>
      <c r="C299" s="107">
        <v>8917554</v>
      </c>
      <c r="D299">
        <f t="shared" si="44"/>
        <v>891.75540000000001</v>
      </c>
      <c r="E299" s="113">
        <v>61</v>
      </c>
      <c r="F299" s="113">
        <v>175</v>
      </c>
      <c r="G299" s="162">
        <f t="shared" si="45"/>
        <v>236</v>
      </c>
      <c r="H299" s="115">
        <f t="shared" si="50"/>
        <v>37.76</v>
      </c>
      <c r="I299" s="162">
        <v>389</v>
      </c>
      <c r="J299" s="115">
        <f t="shared" si="46"/>
        <v>62.239999999999995</v>
      </c>
      <c r="K299" s="114">
        <v>14</v>
      </c>
      <c r="L299" s="114">
        <v>4</v>
      </c>
      <c r="M299" s="114">
        <f t="shared" si="47"/>
        <v>18</v>
      </c>
      <c r="N299" s="116">
        <f t="shared" si="48"/>
        <v>54.54545454545454</v>
      </c>
      <c r="O299" s="114">
        <v>15</v>
      </c>
      <c r="P299" s="116">
        <f t="shared" si="49"/>
        <v>45.454545454545453</v>
      </c>
      <c r="Q299" s="118"/>
      <c r="R299" s="118">
        <f t="shared" si="51"/>
        <v>389</v>
      </c>
      <c r="S299" s="118">
        <f t="shared" si="52"/>
        <v>59.118541033434646</v>
      </c>
      <c r="T299" s="118">
        <f t="shared" si="53"/>
        <v>236</v>
      </c>
      <c r="U299">
        <f t="shared" si="54"/>
        <v>35.866261398176292</v>
      </c>
      <c r="V299" s="118"/>
    </row>
    <row r="300" spans="2:22">
      <c r="B300" s="107">
        <v>296</v>
      </c>
      <c r="C300" s="107">
        <v>8958863</v>
      </c>
      <c r="D300">
        <f t="shared" si="44"/>
        <v>895.88630000000001</v>
      </c>
      <c r="E300" s="113">
        <v>62</v>
      </c>
      <c r="F300" s="113">
        <v>176</v>
      </c>
      <c r="G300" s="162">
        <f t="shared" si="45"/>
        <v>238</v>
      </c>
      <c r="H300" s="115">
        <f t="shared" si="50"/>
        <v>37.898089171974526</v>
      </c>
      <c r="I300" s="162">
        <v>390</v>
      </c>
      <c r="J300" s="115">
        <f t="shared" si="46"/>
        <v>62.101910828025474</v>
      </c>
      <c r="K300" s="114">
        <v>13</v>
      </c>
      <c r="L300" s="114">
        <v>3</v>
      </c>
      <c r="M300" s="114">
        <f t="shared" si="47"/>
        <v>16</v>
      </c>
      <c r="N300" s="116">
        <f t="shared" si="48"/>
        <v>53.333333333333336</v>
      </c>
      <c r="O300" s="114">
        <v>14</v>
      </c>
      <c r="P300" s="116">
        <f t="shared" si="49"/>
        <v>46.666666666666664</v>
      </c>
      <c r="Q300" s="118"/>
      <c r="R300" s="118">
        <f t="shared" si="51"/>
        <v>390</v>
      </c>
      <c r="S300" s="118">
        <f t="shared" si="52"/>
        <v>59.270516717325229</v>
      </c>
      <c r="T300" s="118">
        <f t="shared" si="53"/>
        <v>238</v>
      </c>
      <c r="U300">
        <f t="shared" si="54"/>
        <v>36.170212765957451</v>
      </c>
      <c r="V300" s="118"/>
    </row>
    <row r="301" spans="2:22">
      <c r="B301" s="107">
        <v>297</v>
      </c>
      <c r="C301" s="107">
        <v>9000292</v>
      </c>
      <c r="D301">
        <f t="shared" si="44"/>
        <v>900.02919999999995</v>
      </c>
      <c r="E301" s="113">
        <v>62</v>
      </c>
      <c r="F301" s="113">
        <v>176</v>
      </c>
      <c r="G301" s="162">
        <f t="shared" si="45"/>
        <v>238</v>
      </c>
      <c r="H301" s="115">
        <f t="shared" si="50"/>
        <v>37.898089171974526</v>
      </c>
      <c r="I301" s="162">
        <v>390</v>
      </c>
      <c r="J301" s="115">
        <f t="shared" si="46"/>
        <v>62.101910828025474</v>
      </c>
      <c r="K301" s="114">
        <v>13</v>
      </c>
      <c r="L301" s="114">
        <v>3</v>
      </c>
      <c r="M301" s="114">
        <f t="shared" si="47"/>
        <v>16</v>
      </c>
      <c r="N301" s="116">
        <f t="shared" si="48"/>
        <v>53.333333333333336</v>
      </c>
      <c r="O301" s="114">
        <v>14</v>
      </c>
      <c r="P301" s="116">
        <f t="shared" si="49"/>
        <v>46.666666666666664</v>
      </c>
      <c r="Q301" s="118"/>
      <c r="R301" s="118">
        <f t="shared" si="51"/>
        <v>390</v>
      </c>
      <c r="S301" s="118">
        <f t="shared" si="52"/>
        <v>59.270516717325229</v>
      </c>
      <c r="T301" s="118">
        <f t="shared" si="53"/>
        <v>238</v>
      </c>
      <c r="U301">
        <f t="shared" si="54"/>
        <v>36.170212765957451</v>
      </c>
      <c r="V301" s="118"/>
    </row>
    <row r="302" spans="2:22">
      <c r="B302" s="107">
        <v>298</v>
      </c>
      <c r="C302" s="107">
        <v>9041721</v>
      </c>
      <c r="D302">
        <f t="shared" si="44"/>
        <v>904.1721</v>
      </c>
      <c r="E302" s="113">
        <v>62</v>
      </c>
      <c r="F302" s="113">
        <v>176</v>
      </c>
      <c r="G302" s="162">
        <f t="shared" si="45"/>
        <v>238</v>
      </c>
      <c r="H302" s="115">
        <f t="shared" si="50"/>
        <v>37.898089171974526</v>
      </c>
      <c r="I302" s="162">
        <v>390</v>
      </c>
      <c r="J302" s="115">
        <f t="shared" si="46"/>
        <v>62.101910828025474</v>
      </c>
      <c r="K302" s="114">
        <v>13</v>
      </c>
      <c r="L302" s="114">
        <v>3</v>
      </c>
      <c r="M302" s="114">
        <f t="shared" si="47"/>
        <v>16</v>
      </c>
      <c r="N302" s="116">
        <f t="shared" si="48"/>
        <v>53.333333333333336</v>
      </c>
      <c r="O302" s="114">
        <v>14</v>
      </c>
      <c r="P302" s="116">
        <f t="shared" si="49"/>
        <v>46.666666666666664</v>
      </c>
      <c r="Q302" s="118"/>
      <c r="R302" s="118">
        <f t="shared" si="51"/>
        <v>390</v>
      </c>
      <c r="S302" s="118">
        <f t="shared" si="52"/>
        <v>59.270516717325229</v>
      </c>
      <c r="T302" s="118">
        <f t="shared" si="53"/>
        <v>238</v>
      </c>
      <c r="U302">
        <f t="shared" si="54"/>
        <v>36.170212765957451</v>
      </c>
      <c r="V302" s="118"/>
    </row>
    <row r="303" spans="2:22">
      <c r="B303" s="107">
        <v>299</v>
      </c>
      <c r="C303" s="107">
        <v>9083149</v>
      </c>
      <c r="D303">
        <f t="shared" si="44"/>
        <v>908.31489999999997</v>
      </c>
      <c r="E303" s="113">
        <v>62</v>
      </c>
      <c r="F303" s="113">
        <v>176</v>
      </c>
      <c r="G303" s="162">
        <f t="shared" si="45"/>
        <v>238</v>
      </c>
      <c r="H303" s="115">
        <f t="shared" si="50"/>
        <v>37.898089171974526</v>
      </c>
      <c r="I303" s="162">
        <v>390</v>
      </c>
      <c r="J303" s="115">
        <f t="shared" si="46"/>
        <v>62.101910828025474</v>
      </c>
      <c r="K303" s="114">
        <v>13</v>
      </c>
      <c r="L303" s="114">
        <v>3</v>
      </c>
      <c r="M303" s="114">
        <f t="shared" si="47"/>
        <v>16</v>
      </c>
      <c r="N303" s="116">
        <f t="shared" si="48"/>
        <v>53.333333333333336</v>
      </c>
      <c r="O303" s="114">
        <v>14</v>
      </c>
      <c r="P303" s="116">
        <f t="shared" si="49"/>
        <v>46.666666666666664</v>
      </c>
      <c r="Q303" s="118"/>
      <c r="R303" s="118">
        <f t="shared" si="51"/>
        <v>390</v>
      </c>
      <c r="S303" s="118">
        <f t="shared" si="52"/>
        <v>59.270516717325229</v>
      </c>
      <c r="T303" s="118">
        <f t="shared" si="53"/>
        <v>238</v>
      </c>
      <c r="U303">
        <f t="shared" si="54"/>
        <v>36.170212765957451</v>
      </c>
      <c r="V303" s="118"/>
    </row>
    <row r="304" spans="2:22">
      <c r="B304" s="107">
        <v>300</v>
      </c>
      <c r="C304" s="107">
        <v>9124580</v>
      </c>
      <c r="D304">
        <f t="shared" si="44"/>
        <v>912.45799999999997</v>
      </c>
      <c r="E304" s="113">
        <v>62</v>
      </c>
      <c r="F304" s="113">
        <v>176</v>
      </c>
      <c r="G304" s="162">
        <f t="shared" si="45"/>
        <v>238</v>
      </c>
      <c r="H304" s="115">
        <f t="shared" si="50"/>
        <v>37.898089171974526</v>
      </c>
      <c r="I304" s="162">
        <v>390</v>
      </c>
      <c r="J304" s="115">
        <f t="shared" si="46"/>
        <v>62.101910828025474</v>
      </c>
      <c r="K304" s="114">
        <v>13</v>
      </c>
      <c r="L304" s="114">
        <v>3</v>
      </c>
      <c r="M304" s="114">
        <f t="shared" si="47"/>
        <v>16</v>
      </c>
      <c r="N304" s="116">
        <f t="shared" si="48"/>
        <v>53.333333333333336</v>
      </c>
      <c r="O304" s="114">
        <v>14</v>
      </c>
      <c r="P304" s="116">
        <f t="shared" si="49"/>
        <v>46.666666666666664</v>
      </c>
      <c r="Q304" s="118"/>
      <c r="R304" s="118">
        <f t="shared" si="51"/>
        <v>390</v>
      </c>
      <c r="S304" s="118">
        <f t="shared" si="52"/>
        <v>59.270516717325229</v>
      </c>
      <c r="T304" s="118">
        <f t="shared" si="53"/>
        <v>238</v>
      </c>
      <c r="U304">
        <f t="shared" si="54"/>
        <v>36.170212765957451</v>
      </c>
      <c r="V304" s="118"/>
    </row>
    <row r="305" spans="2:22">
      <c r="B305" s="107">
        <v>301</v>
      </c>
      <c r="C305" s="107">
        <v>9166010</v>
      </c>
      <c r="D305">
        <f t="shared" si="44"/>
        <v>916.601</v>
      </c>
      <c r="E305" s="113">
        <v>62</v>
      </c>
      <c r="F305" s="113">
        <v>176</v>
      </c>
      <c r="G305" s="162">
        <f t="shared" si="45"/>
        <v>238</v>
      </c>
      <c r="H305" s="115">
        <f t="shared" si="50"/>
        <v>37.898089171974526</v>
      </c>
      <c r="I305" s="162">
        <v>390</v>
      </c>
      <c r="J305" s="115">
        <f t="shared" si="46"/>
        <v>62.101910828025474</v>
      </c>
      <c r="K305" s="114">
        <v>13</v>
      </c>
      <c r="L305" s="114">
        <v>3</v>
      </c>
      <c r="M305" s="114">
        <f t="shared" si="47"/>
        <v>16</v>
      </c>
      <c r="N305" s="116">
        <f t="shared" si="48"/>
        <v>53.333333333333336</v>
      </c>
      <c r="O305" s="114">
        <v>14</v>
      </c>
      <c r="P305" s="116">
        <f t="shared" si="49"/>
        <v>46.666666666666664</v>
      </c>
      <c r="Q305" s="118"/>
      <c r="R305" s="118">
        <f t="shared" si="51"/>
        <v>390</v>
      </c>
      <c r="S305" s="118">
        <f t="shared" si="52"/>
        <v>59.270516717325229</v>
      </c>
      <c r="T305" s="118">
        <f t="shared" si="53"/>
        <v>238</v>
      </c>
      <c r="U305">
        <f t="shared" si="54"/>
        <v>36.170212765957451</v>
      </c>
      <c r="V305" s="118"/>
    </row>
    <row r="306" spans="2:22">
      <c r="B306" s="107">
        <v>302</v>
      </c>
      <c r="C306" s="107">
        <v>9207437</v>
      </c>
      <c r="D306">
        <f t="shared" si="44"/>
        <v>920.74369999999999</v>
      </c>
      <c r="E306" s="113">
        <v>62</v>
      </c>
      <c r="F306" s="113">
        <v>176</v>
      </c>
      <c r="G306" s="162">
        <f t="shared" si="45"/>
        <v>238</v>
      </c>
      <c r="H306" s="115">
        <f t="shared" si="50"/>
        <v>37.898089171974526</v>
      </c>
      <c r="I306" s="162">
        <v>390</v>
      </c>
      <c r="J306" s="115">
        <f t="shared" si="46"/>
        <v>62.101910828025474</v>
      </c>
      <c r="K306" s="114">
        <v>13</v>
      </c>
      <c r="L306" s="114">
        <v>3</v>
      </c>
      <c r="M306" s="114">
        <f t="shared" si="47"/>
        <v>16</v>
      </c>
      <c r="N306" s="116">
        <f t="shared" si="48"/>
        <v>53.333333333333336</v>
      </c>
      <c r="O306" s="114">
        <v>14</v>
      </c>
      <c r="P306" s="116">
        <f t="shared" si="49"/>
        <v>46.666666666666664</v>
      </c>
      <c r="Q306" s="118"/>
      <c r="R306" s="118">
        <f t="shared" si="51"/>
        <v>390</v>
      </c>
      <c r="S306" s="118">
        <f t="shared" si="52"/>
        <v>59.270516717325229</v>
      </c>
      <c r="T306" s="118">
        <f t="shared" si="53"/>
        <v>238</v>
      </c>
      <c r="U306">
        <f t="shared" si="54"/>
        <v>36.170212765957451</v>
      </c>
      <c r="V306" s="118"/>
    </row>
    <row r="307" spans="2:22">
      <c r="B307" s="107">
        <v>303</v>
      </c>
      <c r="C307" s="107">
        <v>9248867</v>
      </c>
      <c r="D307">
        <f t="shared" si="44"/>
        <v>924.88670000000002</v>
      </c>
      <c r="E307" s="113">
        <v>62</v>
      </c>
      <c r="F307" s="113">
        <v>176</v>
      </c>
      <c r="G307" s="162">
        <f t="shared" si="45"/>
        <v>238</v>
      </c>
      <c r="H307" s="115">
        <f t="shared" si="50"/>
        <v>37.898089171974526</v>
      </c>
      <c r="I307" s="162">
        <v>390</v>
      </c>
      <c r="J307" s="115">
        <f t="shared" si="46"/>
        <v>62.101910828025474</v>
      </c>
      <c r="K307" s="114">
        <v>13</v>
      </c>
      <c r="L307" s="114">
        <v>3</v>
      </c>
      <c r="M307" s="114">
        <f t="shared" si="47"/>
        <v>16</v>
      </c>
      <c r="N307" s="116">
        <f t="shared" si="48"/>
        <v>53.333333333333336</v>
      </c>
      <c r="O307" s="114">
        <v>14</v>
      </c>
      <c r="P307" s="116">
        <f t="shared" si="49"/>
        <v>46.666666666666664</v>
      </c>
      <c r="Q307" s="118"/>
      <c r="R307" s="118">
        <f t="shared" si="51"/>
        <v>390</v>
      </c>
      <c r="S307" s="118">
        <f t="shared" si="52"/>
        <v>59.270516717325229</v>
      </c>
      <c r="T307" s="118">
        <f t="shared" si="53"/>
        <v>238</v>
      </c>
      <c r="U307">
        <f t="shared" si="54"/>
        <v>36.170212765957451</v>
      </c>
      <c r="V307" s="118"/>
    </row>
    <row r="308" spans="2:22">
      <c r="B308" s="107">
        <v>304</v>
      </c>
      <c r="C308" s="107">
        <v>9290306</v>
      </c>
      <c r="D308">
        <f t="shared" si="44"/>
        <v>929.03060000000005</v>
      </c>
      <c r="E308" s="113">
        <v>63</v>
      </c>
      <c r="F308" s="113">
        <v>184</v>
      </c>
      <c r="G308" s="162">
        <f t="shared" si="45"/>
        <v>247</v>
      </c>
      <c r="H308" s="115">
        <f t="shared" si="50"/>
        <v>38.354037267080741</v>
      </c>
      <c r="I308" s="162">
        <v>397</v>
      </c>
      <c r="J308" s="115">
        <f t="shared" si="46"/>
        <v>61.645962732919259</v>
      </c>
      <c r="K308" s="114">
        <v>5</v>
      </c>
      <c r="L308" s="114">
        <v>2</v>
      </c>
      <c r="M308" s="114">
        <f t="shared" si="47"/>
        <v>7</v>
      </c>
      <c r="N308" s="116">
        <f t="shared" si="48"/>
        <v>50</v>
      </c>
      <c r="O308" s="114">
        <v>7</v>
      </c>
      <c r="P308" s="116">
        <f t="shared" si="49"/>
        <v>50</v>
      </c>
      <c r="Q308" s="118"/>
      <c r="R308" s="118">
        <f t="shared" si="51"/>
        <v>397</v>
      </c>
      <c r="S308" s="118">
        <f t="shared" si="52"/>
        <v>60.334346504559264</v>
      </c>
      <c r="T308" s="118">
        <f t="shared" si="53"/>
        <v>247</v>
      </c>
      <c r="U308">
        <f t="shared" si="54"/>
        <v>37.537993920972646</v>
      </c>
      <c r="V308" s="118"/>
    </row>
    <row r="309" spans="2:22">
      <c r="B309" s="107">
        <v>305</v>
      </c>
      <c r="C309" s="107">
        <v>9331767</v>
      </c>
      <c r="D309">
        <f t="shared" si="44"/>
        <v>933.17669999999998</v>
      </c>
      <c r="E309" s="113">
        <v>63</v>
      </c>
      <c r="F309" s="113">
        <v>184</v>
      </c>
      <c r="G309" s="162">
        <f t="shared" si="45"/>
        <v>247</v>
      </c>
      <c r="H309" s="115">
        <f t="shared" si="50"/>
        <v>38.354037267080741</v>
      </c>
      <c r="I309" s="162">
        <v>397</v>
      </c>
      <c r="J309" s="115">
        <f t="shared" si="46"/>
        <v>61.645962732919259</v>
      </c>
      <c r="K309" s="114">
        <v>5</v>
      </c>
      <c r="L309" s="114">
        <v>2</v>
      </c>
      <c r="M309" s="114">
        <f t="shared" si="47"/>
        <v>7</v>
      </c>
      <c r="N309" s="116">
        <f t="shared" si="48"/>
        <v>50</v>
      </c>
      <c r="O309" s="114">
        <v>7</v>
      </c>
      <c r="P309" s="116">
        <f t="shared" si="49"/>
        <v>50</v>
      </c>
      <c r="Q309" s="118"/>
      <c r="R309" s="118">
        <f t="shared" si="51"/>
        <v>397</v>
      </c>
      <c r="S309" s="118">
        <f t="shared" si="52"/>
        <v>60.334346504559264</v>
      </c>
      <c r="T309" s="118">
        <f t="shared" si="53"/>
        <v>247</v>
      </c>
      <c r="U309">
        <f t="shared" si="54"/>
        <v>37.537993920972646</v>
      </c>
      <c r="V309" s="118"/>
    </row>
    <row r="310" spans="2:22">
      <c r="B310" s="107">
        <v>306</v>
      </c>
      <c r="C310" s="107">
        <v>9373228</v>
      </c>
      <c r="D310">
        <f t="shared" si="44"/>
        <v>937.32280000000003</v>
      </c>
      <c r="E310" s="113">
        <v>63</v>
      </c>
      <c r="F310" s="113">
        <v>184</v>
      </c>
      <c r="G310" s="162">
        <f t="shared" si="45"/>
        <v>247</v>
      </c>
      <c r="H310" s="115">
        <f t="shared" si="50"/>
        <v>38.354037267080741</v>
      </c>
      <c r="I310" s="162">
        <v>397</v>
      </c>
      <c r="J310" s="115">
        <f t="shared" si="46"/>
        <v>61.645962732919259</v>
      </c>
      <c r="K310" s="114">
        <v>5</v>
      </c>
      <c r="L310" s="114">
        <v>2</v>
      </c>
      <c r="M310" s="114">
        <f t="shared" si="47"/>
        <v>7</v>
      </c>
      <c r="N310" s="116">
        <f t="shared" si="48"/>
        <v>50</v>
      </c>
      <c r="O310" s="114">
        <v>7</v>
      </c>
      <c r="P310" s="116">
        <f t="shared" si="49"/>
        <v>50</v>
      </c>
      <c r="Q310" s="118"/>
      <c r="R310" s="118">
        <f t="shared" si="51"/>
        <v>397</v>
      </c>
      <c r="S310" s="118">
        <f t="shared" si="52"/>
        <v>60.334346504559264</v>
      </c>
      <c r="T310" s="118">
        <f t="shared" si="53"/>
        <v>247</v>
      </c>
      <c r="U310">
        <f t="shared" si="54"/>
        <v>37.537993920972646</v>
      </c>
      <c r="V310" s="118"/>
    </row>
    <row r="311" spans="2:22">
      <c r="B311" s="107">
        <v>307</v>
      </c>
      <c r="C311" s="107">
        <v>9414685</v>
      </c>
      <c r="D311">
        <f t="shared" si="44"/>
        <v>941.46849999999995</v>
      </c>
      <c r="E311" s="113">
        <v>63</v>
      </c>
      <c r="F311" s="113">
        <v>184</v>
      </c>
      <c r="G311" s="162">
        <f t="shared" si="45"/>
        <v>247</v>
      </c>
      <c r="H311" s="115">
        <f t="shared" si="50"/>
        <v>38.354037267080741</v>
      </c>
      <c r="I311" s="162">
        <v>397</v>
      </c>
      <c r="J311" s="115">
        <f t="shared" si="46"/>
        <v>61.645962732919259</v>
      </c>
      <c r="K311" s="114">
        <v>5</v>
      </c>
      <c r="L311" s="114">
        <v>2</v>
      </c>
      <c r="M311" s="114">
        <f t="shared" si="47"/>
        <v>7</v>
      </c>
      <c r="N311" s="116">
        <f t="shared" si="48"/>
        <v>50</v>
      </c>
      <c r="O311" s="114">
        <v>7</v>
      </c>
      <c r="P311" s="116">
        <f t="shared" si="49"/>
        <v>50</v>
      </c>
      <c r="Q311" s="118"/>
      <c r="R311" s="118">
        <f t="shared" si="51"/>
        <v>397</v>
      </c>
      <c r="S311" s="118">
        <f t="shared" si="52"/>
        <v>60.334346504559264</v>
      </c>
      <c r="T311" s="118">
        <f t="shared" si="53"/>
        <v>247</v>
      </c>
      <c r="U311">
        <f t="shared" si="54"/>
        <v>37.537993920972646</v>
      </c>
      <c r="V311" s="118"/>
    </row>
    <row r="312" spans="2:22">
      <c r="B312" s="107">
        <v>308</v>
      </c>
      <c r="C312" s="107">
        <v>9456147</v>
      </c>
      <c r="D312">
        <f t="shared" si="44"/>
        <v>945.61469999999997</v>
      </c>
      <c r="E312" s="113">
        <v>63</v>
      </c>
      <c r="F312" s="113">
        <v>184</v>
      </c>
      <c r="G312" s="162">
        <f t="shared" si="45"/>
        <v>247</v>
      </c>
      <c r="H312" s="115">
        <f t="shared" si="50"/>
        <v>38.354037267080741</v>
      </c>
      <c r="I312" s="162">
        <v>397</v>
      </c>
      <c r="J312" s="115">
        <f t="shared" si="46"/>
        <v>61.645962732919259</v>
      </c>
      <c r="K312" s="114">
        <v>5</v>
      </c>
      <c r="L312" s="114">
        <v>2</v>
      </c>
      <c r="M312" s="114">
        <f t="shared" si="47"/>
        <v>7</v>
      </c>
      <c r="N312" s="116">
        <f t="shared" si="48"/>
        <v>50</v>
      </c>
      <c r="O312" s="114">
        <v>7</v>
      </c>
      <c r="P312" s="116">
        <f t="shared" si="49"/>
        <v>50</v>
      </c>
      <c r="Q312" s="118"/>
      <c r="R312" s="118">
        <f t="shared" si="51"/>
        <v>397</v>
      </c>
      <c r="S312" s="118">
        <f t="shared" si="52"/>
        <v>60.334346504559264</v>
      </c>
      <c r="T312" s="118">
        <f t="shared" si="53"/>
        <v>247</v>
      </c>
      <c r="U312">
        <f t="shared" si="54"/>
        <v>37.537993920972646</v>
      </c>
      <c r="V312" s="118"/>
    </row>
    <row r="313" spans="2:22">
      <c r="B313" s="107">
        <v>309</v>
      </c>
      <c r="C313" s="107">
        <v>9497606</v>
      </c>
      <c r="D313">
        <f t="shared" si="44"/>
        <v>949.76059999999995</v>
      </c>
      <c r="E313" s="113">
        <v>63</v>
      </c>
      <c r="F313" s="113">
        <v>184</v>
      </c>
      <c r="G313" s="162">
        <f t="shared" si="45"/>
        <v>247</v>
      </c>
      <c r="H313" s="115">
        <f t="shared" si="50"/>
        <v>38.354037267080741</v>
      </c>
      <c r="I313" s="162">
        <v>397</v>
      </c>
      <c r="J313" s="115">
        <f t="shared" si="46"/>
        <v>61.645962732919259</v>
      </c>
      <c r="K313" s="114">
        <v>5</v>
      </c>
      <c r="L313" s="114">
        <v>2</v>
      </c>
      <c r="M313" s="114">
        <f t="shared" si="47"/>
        <v>7</v>
      </c>
      <c r="N313" s="116">
        <f t="shared" si="48"/>
        <v>50</v>
      </c>
      <c r="O313" s="114">
        <v>7</v>
      </c>
      <c r="P313" s="116">
        <f t="shared" si="49"/>
        <v>50</v>
      </c>
      <c r="Q313" s="118"/>
      <c r="R313" s="118">
        <f t="shared" si="51"/>
        <v>397</v>
      </c>
      <c r="S313" s="118">
        <f t="shared" si="52"/>
        <v>60.334346504559264</v>
      </c>
      <c r="T313" s="118">
        <f t="shared" si="53"/>
        <v>247</v>
      </c>
      <c r="U313">
        <f t="shared" si="54"/>
        <v>37.537993920972646</v>
      </c>
      <c r="V313" s="118"/>
    </row>
    <row r="314" spans="2:22">
      <c r="B314" s="107">
        <v>310</v>
      </c>
      <c r="C314" s="107">
        <v>9539067</v>
      </c>
      <c r="D314">
        <f t="shared" si="44"/>
        <v>953.9067</v>
      </c>
      <c r="E314" s="113">
        <v>63</v>
      </c>
      <c r="F314" s="113">
        <v>184</v>
      </c>
      <c r="G314" s="162">
        <f t="shared" si="45"/>
        <v>247</v>
      </c>
      <c r="H314" s="115">
        <f t="shared" si="50"/>
        <v>38.354037267080741</v>
      </c>
      <c r="I314" s="162">
        <v>397</v>
      </c>
      <c r="J314" s="115">
        <f t="shared" si="46"/>
        <v>61.645962732919259</v>
      </c>
      <c r="K314" s="114">
        <v>5</v>
      </c>
      <c r="L314" s="114">
        <v>2</v>
      </c>
      <c r="M314" s="114">
        <f t="shared" si="47"/>
        <v>7</v>
      </c>
      <c r="N314" s="116">
        <f t="shared" si="48"/>
        <v>50</v>
      </c>
      <c r="O314" s="114">
        <v>7</v>
      </c>
      <c r="P314" s="116">
        <f t="shared" si="49"/>
        <v>50</v>
      </c>
      <c r="Q314" s="118"/>
      <c r="R314" s="118">
        <f t="shared" si="51"/>
        <v>397</v>
      </c>
      <c r="S314" s="118">
        <f t="shared" si="52"/>
        <v>60.334346504559264</v>
      </c>
      <c r="T314" s="118">
        <f t="shared" si="53"/>
        <v>247</v>
      </c>
      <c r="U314">
        <f t="shared" si="54"/>
        <v>37.537993920972646</v>
      </c>
      <c r="V314" s="118"/>
    </row>
    <row r="315" spans="2:22">
      <c r="B315" s="107">
        <v>311</v>
      </c>
      <c r="C315" s="107">
        <v>9580536</v>
      </c>
      <c r="D315">
        <f t="shared" si="44"/>
        <v>958.05359999999996</v>
      </c>
      <c r="E315" s="113">
        <v>63</v>
      </c>
      <c r="F315" s="113">
        <v>184</v>
      </c>
      <c r="G315" s="162">
        <f t="shared" si="45"/>
        <v>247</v>
      </c>
      <c r="H315" s="115">
        <f t="shared" si="50"/>
        <v>38.354037267080741</v>
      </c>
      <c r="I315" s="162">
        <v>397</v>
      </c>
      <c r="J315" s="115">
        <f t="shared" si="46"/>
        <v>61.645962732919259</v>
      </c>
      <c r="K315" s="114">
        <v>5</v>
      </c>
      <c r="L315" s="114">
        <v>2</v>
      </c>
      <c r="M315" s="114">
        <f t="shared" si="47"/>
        <v>7</v>
      </c>
      <c r="N315" s="116">
        <f t="shared" si="48"/>
        <v>50</v>
      </c>
      <c r="O315" s="114">
        <v>7</v>
      </c>
      <c r="P315" s="116">
        <f t="shared" si="49"/>
        <v>50</v>
      </c>
      <c r="Q315" s="118"/>
      <c r="R315" s="118">
        <f t="shared" si="51"/>
        <v>397</v>
      </c>
      <c r="S315" s="118">
        <f t="shared" si="52"/>
        <v>60.334346504559264</v>
      </c>
      <c r="T315" s="118">
        <f t="shared" si="53"/>
        <v>247</v>
      </c>
      <c r="U315">
        <f t="shared" si="54"/>
        <v>37.537993920972646</v>
      </c>
      <c r="V315" s="118"/>
    </row>
    <row r="316" spans="2:22">
      <c r="B316" s="107">
        <v>312</v>
      </c>
      <c r="C316" s="107">
        <v>9621987</v>
      </c>
      <c r="D316">
        <f t="shared" si="44"/>
        <v>962.19870000000003</v>
      </c>
      <c r="E316" s="113">
        <v>64</v>
      </c>
      <c r="F316" s="113">
        <v>184</v>
      </c>
      <c r="G316" s="162">
        <f t="shared" si="45"/>
        <v>248</v>
      </c>
      <c r="H316" s="115">
        <f t="shared" si="50"/>
        <v>38.509316770186338</v>
      </c>
      <c r="I316" s="162">
        <v>396</v>
      </c>
      <c r="J316" s="115">
        <f t="shared" si="46"/>
        <v>61.490683229813669</v>
      </c>
      <c r="K316" s="114">
        <v>5</v>
      </c>
      <c r="L316" s="114">
        <v>2</v>
      </c>
      <c r="M316" s="114">
        <f t="shared" si="47"/>
        <v>7</v>
      </c>
      <c r="N316" s="116">
        <f t="shared" si="48"/>
        <v>50</v>
      </c>
      <c r="O316" s="114">
        <v>7</v>
      </c>
      <c r="P316" s="116">
        <f t="shared" si="49"/>
        <v>50</v>
      </c>
      <c r="Q316" s="118"/>
      <c r="R316" s="118">
        <f t="shared" si="51"/>
        <v>396</v>
      </c>
      <c r="S316" s="118">
        <f t="shared" si="52"/>
        <v>60.182370820668694</v>
      </c>
      <c r="T316" s="118">
        <f t="shared" si="53"/>
        <v>248</v>
      </c>
      <c r="U316">
        <f t="shared" si="54"/>
        <v>37.689969604863222</v>
      </c>
      <c r="V316" s="118"/>
    </row>
    <row r="317" spans="2:22">
      <c r="B317" s="107">
        <v>313</v>
      </c>
      <c r="C317" s="107">
        <v>9663453</v>
      </c>
      <c r="D317">
        <f t="shared" si="44"/>
        <v>966.34529999999995</v>
      </c>
      <c r="E317" s="113">
        <v>63</v>
      </c>
      <c r="F317" s="113">
        <v>184</v>
      </c>
      <c r="G317" s="162">
        <f t="shared" si="45"/>
        <v>247</v>
      </c>
      <c r="H317" s="115">
        <f t="shared" si="50"/>
        <v>38.354037267080741</v>
      </c>
      <c r="I317" s="162">
        <v>397</v>
      </c>
      <c r="J317" s="115">
        <f t="shared" si="46"/>
        <v>61.645962732919259</v>
      </c>
      <c r="K317" s="114">
        <v>5</v>
      </c>
      <c r="L317" s="114">
        <v>2</v>
      </c>
      <c r="M317" s="114">
        <f t="shared" si="47"/>
        <v>7</v>
      </c>
      <c r="N317" s="116">
        <f t="shared" si="48"/>
        <v>50</v>
      </c>
      <c r="O317" s="114">
        <v>7</v>
      </c>
      <c r="P317" s="116">
        <f t="shared" si="49"/>
        <v>50</v>
      </c>
      <c r="Q317" s="118"/>
      <c r="R317" s="118">
        <f t="shared" si="51"/>
        <v>397</v>
      </c>
      <c r="S317" s="118">
        <f t="shared" si="52"/>
        <v>60.334346504559264</v>
      </c>
      <c r="T317" s="118">
        <f t="shared" si="53"/>
        <v>247</v>
      </c>
      <c r="U317">
        <f t="shared" si="54"/>
        <v>37.537993920972646</v>
      </c>
      <c r="V317" s="118"/>
    </row>
    <row r="318" spans="2:22">
      <c r="B318" s="107">
        <v>314</v>
      </c>
      <c r="C318" s="107">
        <v>9704909</v>
      </c>
      <c r="D318">
        <f t="shared" si="44"/>
        <v>970.49090000000001</v>
      </c>
      <c r="E318" s="113">
        <v>63</v>
      </c>
      <c r="F318" s="113">
        <v>185</v>
      </c>
      <c r="G318" s="162">
        <f t="shared" si="45"/>
        <v>248</v>
      </c>
      <c r="H318" s="115">
        <f t="shared" si="50"/>
        <v>38.509316770186338</v>
      </c>
      <c r="I318" s="162">
        <v>396</v>
      </c>
      <c r="J318" s="115">
        <f t="shared" si="46"/>
        <v>61.490683229813669</v>
      </c>
      <c r="K318" s="114">
        <v>5</v>
      </c>
      <c r="L318" s="114">
        <v>2</v>
      </c>
      <c r="M318" s="114">
        <f t="shared" si="47"/>
        <v>7</v>
      </c>
      <c r="N318" s="116">
        <f t="shared" si="48"/>
        <v>50</v>
      </c>
      <c r="O318" s="114">
        <v>7</v>
      </c>
      <c r="P318" s="116">
        <f t="shared" si="49"/>
        <v>50</v>
      </c>
      <c r="Q318" s="118"/>
      <c r="R318" s="118">
        <f t="shared" si="51"/>
        <v>396</v>
      </c>
      <c r="S318" s="118">
        <f t="shared" si="52"/>
        <v>60.182370820668694</v>
      </c>
      <c r="T318" s="118">
        <f t="shared" si="53"/>
        <v>248</v>
      </c>
      <c r="U318">
        <f t="shared" si="54"/>
        <v>37.689969604863222</v>
      </c>
      <c r="V318" s="118"/>
    </row>
    <row r="319" spans="2:22">
      <c r="B319" s="107">
        <v>315</v>
      </c>
      <c r="C319" s="107">
        <v>9746378</v>
      </c>
      <c r="D319">
        <f t="shared" si="44"/>
        <v>974.63779999999997</v>
      </c>
      <c r="E319" s="113">
        <v>63</v>
      </c>
      <c r="F319" s="113">
        <v>184</v>
      </c>
      <c r="G319" s="162">
        <f t="shared" si="45"/>
        <v>247</v>
      </c>
      <c r="H319" s="115">
        <f t="shared" si="50"/>
        <v>38.354037267080741</v>
      </c>
      <c r="I319" s="162">
        <v>397</v>
      </c>
      <c r="J319" s="115">
        <f t="shared" si="46"/>
        <v>61.645962732919259</v>
      </c>
      <c r="K319" s="114">
        <v>5</v>
      </c>
      <c r="L319" s="114">
        <v>2</v>
      </c>
      <c r="M319" s="114">
        <f t="shared" si="47"/>
        <v>7</v>
      </c>
      <c r="N319" s="116">
        <f t="shared" si="48"/>
        <v>50</v>
      </c>
      <c r="O319" s="114">
        <v>7</v>
      </c>
      <c r="P319" s="116">
        <f t="shared" si="49"/>
        <v>50</v>
      </c>
      <c r="Q319" s="118"/>
      <c r="R319" s="118">
        <f t="shared" si="51"/>
        <v>397</v>
      </c>
      <c r="S319" s="118">
        <f t="shared" si="52"/>
        <v>60.334346504559264</v>
      </c>
      <c r="T319" s="118">
        <f t="shared" si="53"/>
        <v>247</v>
      </c>
      <c r="U319">
        <f t="shared" si="54"/>
        <v>37.537993920972646</v>
      </c>
      <c r="V319" s="118"/>
    </row>
    <row r="320" spans="2:22">
      <c r="B320" s="107">
        <v>316</v>
      </c>
      <c r="C320" s="107">
        <v>9787835</v>
      </c>
      <c r="D320">
        <f t="shared" si="44"/>
        <v>978.7835</v>
      </c>
      <c r="E320" s="113">
        <v>63</v>
      </c>
      <c r="F320" s="113">
        <v>184</v>
      </c>
      <c r="G320" s="162">
        <f t="shared" si="45"/>
        <v>247</v>
      </c>
      <c r="H320" s="115">
        <f t="shared" si="50"/>
        <v>38.354037267080741</v>
      </c>
      <c r="I320" s="162">
        <v>397</v>
      </c>
      <c r="J320" s="115">
        <f t="shared" si="46"/>
        <v>61.645962732919259</v>
      </c>
      <c r="K320" s="114">
        <v>5</v>
      </c>
      <c r="L320" s="114">
        <v>2</v>
      </c>
      <c r="M320" s="114">
        <f t="shared" si="47"/>
        <v>7</v>
      </c>
      <c r="N320" s="116">
        <f t="shared" si="48"/>
        <v>50</v>
      </c>
      <c r="O320" s="114">
        <v>7</v>
      </c>
      <c r="P320" s="116">
        <f t="shared" si="49"/>
        <v>50</v>
      </c>
      <c r="Q320" s="118"/>
      <c r="R320" s="118">
        <f t="shared" si="51"/>
        <v>397</v>
      </c>
      <c r="S320" s="118">
        <f t="shared" si="52"/>
        <v>60.334346504559264</v>
      </c>
      <c r="T320" s="118">
        <f t="shared" si="53"/>
        <v>247</v>
      </c>
      <c r="U320">
        <f t="shared" si="54"/>
        <v>37.537993920972646</v>
      </c>
      <c r="V320" s="118"/>
    </row>
    <row r="321" spans="2:22">
      <c r="B321" s="107">
        <v>317</v>
      </c>
      <c r="C321" s="107">
        <v>9829300</v>
      </c>
      <c r="D321">
        <f t="shared" si="44"/>
        <v>982.93</v>
      </c>
      <c r="E321" s="113">
        <v>63</v>
      </c>
      <c r="F321" s="113">
        <v>184</v>
      </c>
      <c r="G321" s="162">
        <f t="shared" si="45"/>
        <v>247</v>
      </c>
      <c r="H321" s="115">
        <f t="shared" si="50"/>
        <v>38.354037267080741</v>
      </c>
      <c r="I321" s="162">
        <v>397</v>
      </c>
      <c r="J321" s="115">
        <f t="shared" si="46"/>
        <v>61.645962732919259</v>
      </c>
      <c r="K321" s="114">
        <v>5</v>
      </c>
      <c r="L321" s="114">
        <v>2</v>
      </c>
      <c r="M321" s="114">
        <f t="shared" si="47"/>
        <v>7</v>
      </c>
      <c r="N321" s="116">
        <f t="shared" si="48"/>
        <v>50</v>
      </c>
      <c r="O321" s="114">
        <v>7</v>
      </c>
      <c r="P321" s="116">
        <f t="shared" si="49"/>
        <v>50</v>
      </c>
      <c r="Q321" s="118"/>
      <c r="R321" s="118">
        <f t="shared" si="51"/>
        <v>397</v>
      </c>
      <c r="S321" s="118">
        <f t="shared" si="52"/>
        <v>60.334346504559264</v>
      </c>
      <c r="T321" s="118">
        <f t="shared" si="53"/>
        <v>247</v>
      </c>
      <c r="U321">
        <f t="shared" si="54"/>
        <v>37.537993920972646</v>
      </c>
      <c r="V321" s="118"/>
    </row>
    <row r="322" spans="2:22">
      <c r="B322" s="107">
        <v>318</v>
      </c>
      <c r="C322" s="107">
        <v>9870765</v>
      </c>
      <c r="D322">
        <f t="shared" si="44"/>
        <v>987.07650000000001</v>
      </c>
      <c r="E322" s="113">
        <v>63</v>
      </c>
      <c r="F322" s="113">
        <v>184</v>
      </c>
      <c r="G322" s="162">
        <f t="shared" si="45"/>
        <v>247</v>
      </c>
      <c r="H322" s="115">
        <f t="shared" si="50"/>
        <v>38.354037267080741</v>
      </c>
      <c r="I322" s="162">
        <v>397</v>
      </c>
      <c r="J322" s="115">
        <f t="shared" si="46"/>
        <v>61.645962732919259</v>
      </c>
      <c r="K322" s="114">
        <v>5</v>
      </c>
      <c r="L322" s="114">
        <v>2</v>
      </c>
      <c r="M322" s="114">
        <f t="shared" si="47"/>
        <v>7</v>
      </c>
      <c r="N322" s="116">
        <f t="shared" si="48"/>
        <v>50</v>
      </c>
      <c r="O322" s="114">
        <v>7</v>
      </c>
      <c r="P322" s="116">
        <f t="shared" si="49"/>
        <v>50</v>
      </c>
      <c r="Q322" s="118"/>
      <c r="R322" s="118">
        <f t="shared" si="51"/>
        <v>397</v>
      </c>
      <c r="S322" s="118">
        <f t="shared" si="52"/>
        <v>60.334346504559264</v>
      </c>
      <c r="T322" s="118">
        <f t="shared" si="53"/>
        <v>247</v>
      </c>
      <c r="U322">
        <f t="shared" si="54"/>
        <v>37.537993920972646</v>
      </c>
      <c r="V322" s="118"/>
    </row>
    <row r="323" spans="2:22">
      <c r="B323" s="107">
        <v>319</v>
      </c>
      <c r="C323" s="107">
        <v>9912219</v>
      </c>
      <c r="D323">
        <f t="shared" si="44"/>
        <v>991.22190000000001</v>
      </c>
      <c r="E323" s="113">
        <v>63</v>
      </c>
      <c r="F323" s="113">
        <v>185</v>
      </c>
      <c r="G323" s="162">
        <f t="shared" si="45"/>
        <v>248</v>
      </c>
      <c r="H323" s="115">
        <f t="shared" si="50"/>
        <v>38.509316770186338</v>
      </c>
      <c r="I323" s="162">
        <v>396</v>
      </c>
      <c r="J323" s="115">
        <f t="shared" si="46"/>
        <v>61.490683229813669</v>
      </c>
      <c r="K323" s="114">
        <v>5</v>
      </c>
      <c r="L323" s="114">
        <v>2</v>
      </c>
      <c r="M323" s="114">
        <f t="shared" si="47"/>
        <v>7</v>
      </c>
      <c r="N323" s="116">
        <f t="shared" si="48"/>
        <v>50</v>
      </c>
      <c r="O323" s="114">
        <v>7</v>
      </c>
      <c r="P323" s="116">
        <f t="shared" si="49"/>
        <v>50</v>
      </c>
      <c r="Q323" s="118"/>
      <c r="R323" s="118">
        <f t="shared" si="51"/>
        <v>396</v>
      </c>
      <c r="S323" s="118">
        <f t="shared" si="52"/>
        <v>60.182370820668694</v>
      </c>
      <c r="T323" s="118">
        <f t="shared" si="53"/>
        <v>248</v>
      </c>
      <c r="U323">
        <f t="shared" si="54"/>
        <v>37.689969604863222</v>
      </c>
      <c r="V323" s="118"/>
    </row>
    <row r="324" spans="2:22">
      <c r="B324" s="107">
        <v>320</v>
      </c>
      <c r="C324" s="107">
        <v>9953686</v>
      </c>
      <c r="D324">
        <f t="shared" si="44"/>
        <v>995.36860000000001</v>
      </c>
      <c r="E324" s="113">
        <v>63</v>
      </c>
      <c r="F324" s="113">
        <v>184</v>
      </c>
      <c r="G324" s="162">
        <f t="shared" si="45"/>
        <v>247</v>
      </c>
      <c r="H324" s="115">
        <f t="shared" si="50"/>
        <v>38.354037267080741</v>
      </c>
      <c r="I324" s="162">
        <v>397</v>
      </c>
      <c r="J324" s="115">
        <f t="shared" si="46"/>
        <v>61.645962732919259</v>
      </c>
      <c r="K324" s="114">
        <v>5</v>
      </c>
      <c r="L324" s="114">
        <v>2</v>
      </c>
      <c r="M324" s="114">
        <f t="shared" si="47"/>
        <v>7</v>
      </c>
      <c r="N324" s="116">
        <f t="shared" si="48"/>
        <v>50</v>
      </c>
      <c r="O324" s="114">
        <v>7</v>
      </c>
      <c r="P324" s="116">
        <f t="shared" si="49"/>
        <v>50</v>
      </c>
      <c r="Q324" s="118"/>
      <c r="R324" s="118">
        <f t="shared" si="51"/>
        <v>397</v>
      </c>
      <c r="S324" s="118">
        <f t="shared" si="52"/>
        <v>60.334346504559264</v>
      </c>
      <c r="T324" s="118">
        <f t="shared" si="53"/>
        <v>247</v>
      </c>
      <c r="U324">
        <f t="shared" si="54"/>
        <v>37.537993920972646</v>
      </c>
      <c r="V324" s="118"/>
    </row>
    <row r="325" spans="2:22">
      <c r="B325" s="107">
        <v>321</v>
      </c>
      <c r="C325" s="107">
        <v>9995140</v>
      </c>
      <c r="D325">
        <f t="shared" ref="D325:D372" si="55">C325/10000</f>
        <v>999.51400000000001</v>
      </c>
      <c r="E325" s="113">
        <v>63</v>
      </c>
      <c r="F325" s="113">
        <v>184</v>
      </c>
      <c r="G325" s="162">
        <f t="shared" ref="G325:G372" si="56">SUM(E325:F325)</f>
        <v>247</v>
      </c>
      <c r="H325" s="115">
        <f t="shared" si="50"/>
        <v>38.354037267080741</v>
      </c>
      <c r="I325" s="162">
        <v>397</v>
      </c>
      <c r="J325" s="115">
        <f t="shared" ref="J325:J372" si="57">I325/SUM(I325,G325)*100</f>
        <v>61.645962732919259</v>
      </c>
      <c r="K325" s="114">
        <v>5</v>
      </c>
      <c r="L325" s="114">
        <v>2</v>
      </c>
      <c r="M325" s="114">
        <f t="shared" ref="M325:M372" si="58">SUM(K325:L325)</f>
        <v>7</v>
      </c>
      <c r="N325" s="116">
        <f t="shared" ref="N325:N372" si="59">M325/SUM(M325,O325)*100</f>
        <v>50</v>
      </c>
      <c r="O325" s="114">
        <v>7</v>
      </c>
      <c r="P325" s="116">
        <f t="shared" ref="P325:P372" si="60">O325/SUM(M325,O325)*100</f>
        <v>50</v>
      </c>
      <c r="Q325" s="118"/>
      <c r="R325" s="118">
        <f t="shared" si="51"/>
        <v>397</v>
      </c>
      <c r="S325" s="118">
        <f t="shared" si="52"/>
        <v>60.334346504559264</v>
      </c>
      <c r="T325" s="118">
        <f t="shared" si="53"/>
        <v>247</v>
      </c>
      <c r="U325">
        <f t="shared" si="54"/>
        <v>37.537993920972646</v>
      </c>
      <c r="V325" s="118"/>
    </row>
    <row r="326" spans="2:22">
      <c r="B326" s="107">
        <v>322</v>
      </c>
      <c r="C326" s="112">
        <v>10036605</v>
      </c>
      <c r="D326">
        <f t="shared" si="55"/>
        <v>1003.6605</v>
      </c>
      <c r="E326" s="113">
        <v>63</v>
      </c>
      <c r="F326" s="113">
        <v>184</v>
      </c>
      <c r="G326" s="162">
        <f t="shared" si="56"/>
        <v>247</v>
      </c>
      <c r="H326" s="115">
        <f t="shared" si="50"/>
        <v>38.354037267080741</v>
      </c>
      <c r="I326" s="162">
        <v>397</v>
      </c>
      <c r="J326" s="115">
        <f t="shared" si="57"/>
        <v>61.645962732919259</v>
      </c>
      <c r="K326" s="114">
        <v>5</v>
      </c>
      <c r="L326" s="114">
        <v>2</v>
      </c>
      <c r="M326" s="114">
        <f t="shared" si="58"/>
        <v>7</v>
      </c>
      <c r="N326" s="116">
        <f t="shared" si="59"/>
        <v>50</v>
      </c>
      <c r="O326" s="114">
        <v>7</v>
      </c>
      <c r="P326" s="116">
        <f t="shared" si="60"/>
        <v>50</v>
      </c>
      <c r="Q326" s="118"/>
      <c r="R326" s="118">
        <f t="shared" si="51"/>
        <v>397</v>
      </c>
      <c r="S326" s="118">
        <f t="shared" si="52"/>
        <v>60.334346504559264</v>
      </c>
      <c r="T326" s="118">
        <f t="shared" si="53"/>
        <v>247</v>
      </c>
      <c r="U326">
        <f t="shared" si="54"/>
        <v>37.537993920972646</v>
      </c>
      <c r="V326" s="118"/>
    </row>
    <row r="327" spans="2:22">
      <c r="B327" s="107">
        <v>323</v>
      </c>
      <c r="C327" s="112">
        <v>10078066</v>
      </c>
      <c r="D327">
        <f t="shared" si="55"/>
        <v>1007.8066</v>
      </c>
      <c r="E327" s="113">
        <v>63</v>
      </c>
      <c r="F327" s="113">
        <v>184</v>
      </c>
      <c r="G327" s="162">
        <f t="shared" si="56"/>
        <v>247</v>
      </c>
      <c r="H327" s="115">
        <f t="shared" ref="H327:H372" si="61">G327/SUM(G327,I327)*100</f>
        <v>38.354037267080741</v>
      </c>
      <c r="I327" s="162">
        <v>397</v>
      </c>
      <c r="J327" s="115">
        <f t="shared" si="57"/>
        <v>61.645962732919259</v>
      </c>
      <c r="K327" s="114">
        <v>5</v>
      </c>
      <c r="L327" s="114">
        <v>2</v>
      </c>
      <c r="M327" s="114">
        <f t="shared" si="58"/>
        <v>7</v>
      </c>
      <c r="N327" s="116">
        <f t="shared" si="59"/>
        <v>50</v>
      </c>
      <c r="O327" s="114">
        <v>7</v>
      </c>
      <c r="P327" s="116">
        <f t="shared" si="60"/>
        <v>50</v>
      </c>
      <c r="Q327" s="118"/>
      <c r="R327" s="118">
        <f t="shared" ref="R327:R372" si="62">(SUM(G327,I327)-G327)</f>
        <v>397</v>
      </c>
      <c r="S327" s="118">
        <f t="shared" ref="S327:S372" si="63">R327/SUM(G327,I327, M327, O327)*100</f>
        <v>60.334346504559264</v>
      </c>
      <c r="T327" s="118">
        <f t="shared" ref="T327:T372" si="64">G327</f>
        <v>247</v>
      </c>
      <c r="U327">
        <f t="shared" ref="U327:U372" si="65">T327/SUM(G327,I327, M327, O327)*100</f>
        <v>37.537993920972646</v>
      </c>
      <c r="V327" s="118"/>
    </row>
    <row r="328" spans="2:22">
      <c r="B328" s="107">
        <v>324</v>
      </c>
      <c r="C328" s="112">
        <v>10119528</v>
      </c>
      <c r="D328">
        <f t="shared" si="55"/>
        <v>1011.9528</v>
      </c>
      <c r="E328" s="113">
        <v>63</v>
      </c>
      <c r="F328" s="113">
        <v>184</v>
      </c>
      <c r="G328" s="162">
        <f t="shared" si="56"/>
        <v>247</v>
      </c>
      <c r="H328" s="115">
        <f t="shared" si="61"/>
        <v>38.354037267080741</v>
      </c>
      <c r="I328" s="162">
        <v>397</v>
      </c>
      <c r="J328" s="115">
        <f t="shared" si="57"/>
        <v>61.645962732919259</v>
      </c>
      <c r="K328" s="114">
        <v>5</v>
      </c>
      <c r="L328" s="114">
        <v>2</v>
      </c>
      <c r="M328" s="114">
        <f t="shared" si="58"/>
        <v>7</v>
      </c>
      <c r="N328" s="116">
        <f t="shared" si="59"/>
        <v>50</v>
      </c>
      <c r="O328" s="114">
        <v>7</v>
      </c>
      <c r="P328" s="116">
        <f t="shared" si="60"/>
        <v>50</v>
      </c>
      <c r="Q328" s="118"/>
      <c r="R328" s="118">
        <f t="shared" si="62"/>
        <v>397</v>
      </c>
      <c r="S328" s="118">
        <f t="shared" si="63"/>
        <v>60.334346504559264</v>
      </c>
      <c r="T328" s="118">
        <f t="shared" si="64"/>
        <v>247</v>
      </c>
      <c r="U328">
        <f t="shared" si="65"/>
        <v>37.537993920972646</v>
      </c>
      <c r="V328" s="118"/>
    </row>
    <row r="329" spans="2:22">
      <c r="B329" s="107">
        <v>325</v>
      </c>
      <c r="C329" s="112">
        <v>10160988</v>
      </c>
      <c r="D329">
        <f t="shared" si="55"/>
        <v>1016.0988</v>
      </c>
      <c r="E329" s="113">
        <v>63</v>
      </c>
      <c r="F329" s="113">
        <v>184</v>
      </c>
      <c r="G329" s="162">
        <f t="shared" si="56"/>
        <v>247</v>
      </c>
      <c r="H329" s="115">
        <f t="shared" si="61"/>
        <v>38.354037267080741</v>
      </c>
      <c r="I329" s="162">
        <v>397</v>
      </c>
      <c r="J329" s="115">
        <f t="shared" si="57"/>
        <v>61.645962732919259</v>
      </c>
      <c r="K329" s="114">
        <v>5</v>
      </c>
      <c r="L329" s="114">
        <v>2</v>
      </c>
      <c r="M329" s="114">
        <f t="shared" si="58"/>
        <v>7</v>
      </c>
      <c r="N329" s="116">
        <f t="shared" si="59"/>
        <v>50</v>
      </c>
      <c r="O329" s="114">
        <v>7</v>
      </c>
      <c r="P329" s="116">
        <f t="shared" si="60"/>
        <v>50</v>
      </c>
      <c r="Q329" s="118"/>
      <c r="R329" s="118">
        <f t="shared" si="62"/>
        <v>397</v>
      </c>
      <c r="S329" s="118">
        <f t="shared" si="63"/>
        <v>60.334346504559264</v>
      </c>
      <c r="T329" s="118">
        <f t="shared" si="64"/>
        <v>247</v>
      </c>
      <c r="U329">
        <f t="shared" si="65"/>
        <v>37.537993920972646</v>
      </c>
      <c r="V329" s="118"/>
    </row>
    <row r="330" spans="2:22">
      <c r="B330" s="107">
        <v>326</v>
      </c>
      <c r="C330" s="112">
        <v>10202450</v>
      </c>
      <c r="D330">
        <f t="shared" si="55"/>
        <v>1020.245</v>
      </c>
      <c r="E330" s="113">
        <v>63</v>
      </c>
      <c r="F330" s="113">
        <v>184</v>
      </c>
      <c r="G330" s="162">
        <f t="shared" si="56"/>
        <v>247</v>
      </c>
      <c r="H330" s="115">
        <f t="shared" si="61"/>
        <v>38.354037267080741</v>
      </c>
      <c r="I330" s="162">
        <v>397</v>
      </c>
      <c r="J330" s="115">
        <f t="shared" si="57"/>
        <v>61.645962732919259</v>
      </c>
      <c r="K330" s="114">
        <v>5</v>
      </c>
      <c r="L330" s="114">
        <v>2</v>
      </c>
      <c r="M330" s="114">
        <f t="shared" si="58"/>
        <v>7</v>
      </c>
      <c r="N330" s="116">
        <f t="shared" si="59"/>
        <v>50</v>
      </c>
      <c r="O330" s="114">
        <v>7</v>
      </c>
      <c r="P330" s="116">
        <f t="shared" si="60"/>
        <v>50</v>
      </c>
      <c r="Q330" s="118"/>
      <c r="R330" s="118">
        <f t="shared" si="62"/>
        <v>397</v>
      </c>
      <c r="S330" s="118">
        <f t="shared" si="63"/>
        <v>60.334346504559264</v>
      </c>
      <c r="T330" s="118">
        <f t="shared" si="64"/>
        <v>247</v>
      </c>
      <c r="U330">
        <f t="shared" si="65"/>
        <v>37.537993920972646</v>
      </c>
      <c r="V330" s="118"/>
    </row>
    <row r="331" spans="2:22">
      <c r="B331" s="107">
        <v>327</v>
      </c>
      <c r="C331" s="112">
        <v>10243911</v>
      </c>
      <c r="D331">
        <f t="shared" si="55"/>
        <v>1024.3911000000001</v>
      </c>
      <c r="E331" s="113">
        <v>63</v>
      </c>
      <c r="F331" s="113">
        <v>185</v>
      </c>
      <c r="G331" s="162">
        <f t="shared" si="56"/>
        <v>248</v>
      </c>
      <c r="H331" s="115">
        <f t="shared" si="61"/>
        <v>38.509316770186338</v>
      </c>
      <c r="I331" s="162">
        <v>396</v>
      </c>
      <c r="J331" s="115">
        <f t="shared" si="57"/>
        <v>61.490683229813669</v>
      </c>
      <c r="K331" s="114">
        <v>5</v>
      </c>
      <c r="L331" s="114">
        <v>2</v>
      </c>
      <c r="M331" s="114">
        <f t="shared" si="58"/>
        <v>7</v>
      </c>
      <c r="N331" s="116">
        <f t="shared" si="59"/>
        <v>50</v>
      </c>
      <c r="O331" s="114">
        <v>7</v>
      </c>
      <c r="P331" s="116">
        <f t="shared" si="60"/>
        <v>50</v>
      </c>
      <c r="Q331" s="118"/>
      <c r="R331" s="118">
        <f t="shared" si="62"/>
        <v>396</v>
      </c>
      <c r="S331" s="118">
        <f t="shared" si="63"/>
        <v>60.182370820668694</v>
      </c>
      <c r="T331" s="118">
        <f t="shared" si="64"/>
        <v>248</v>
      </c>
      <c r="U331">
        <f t="shared" si="65"/>
        <v>37.689969604863222</v>
      </c>
      <c r="V331" s="118"/>
    </row>
    <row r="332" spans="2:22">
      <c r="B332" s="107">
        <v>328</v>
      </c>
      <c r="C332" s="112">
        <v>10285369</v>
      </c>
      <c r="D332">
        <f t="shared" si="55"/>
        <v>1028.5369000000001</v>
      </c>
      <c r="E332" s="113">
        <v>63</v>
      </c>
      <c r="F332" s="113">
        <v>184</v>
      </c>
      <c r="G332" s="162">
        <f t="shared" si="56"/>
        <v>247</v>
      </c>
      <c r="H332" s="115">
        <f t="shared" si="61"/>
        <v>38.354037267080741</v>
      </c>
      <c r="I332" s="162">
        <v>397</v>
      </c>
      <c r="J332" s="115">
        <f t="shared" si="57"/>
        <v>61.645962732919259</v>
      </c>
      <c r="K332" s="114">
        <v>5</v>
      </c>
      <c r="L332" s="114">
        <v>2</v>
      </c>
      <c r="M332" s="114">
        <f t="shared" si="58"/>
        <v>7</v>
      </c>
      <c r="N332" s="116">
        <f t="shared" si="59"/>
        <v>50</v>
      </c>
      <c r="O332" s="114">
        <v>7</v>
      </c>
      <c r="P332" s="116">
        <f t="shared" si="60"/>
        <v>50</v>
      </c>
      <c r="Q332" s="118"/>
      <c r="R332" s="118">
        <f t="shared" si="62"/>
        <v>397</v>
      </c>
      <c r="S332" s="118">
        <f t="shared" si="63"/>
        <v>60.334346504559264</v>
      </c>
      <c r="T332" s="118">
        <f t="shared" si="64"/>
        <v>247</v>
      </c>
      <c r="U332">
        <f t="shared" si="65"/>
        <v>37.537993920972646</v>
      </c>
      <c r="V332" s="118"/>
    </row>
    <row r="333" spans="2:22">
      <c r="B333" s="107">
        <v>329</v>
      </c>
      <c r="C333" s="112">
        <v>10326832</v>
      </c>
      <c r="D333">
        <f t="shared" si="55"/>
        <v>1032.6831999999999</v>
      </c>
      <c r="E333" s="113">
        <v>63</v>
      </c>
      <c r="F333" s="113">
        <v>184</v>
      </c>
      <c r="G333" s="162">
        <f t="shared" si="56"/>
        <v>247</v>
      </c>
      <c r="H333" s="115">
        <f t="shared" si="61"/>
        <v>38.354037267080741</v>
      </c>
      <c r="I333" s="162">
        <v>397</v>
      </c>
      <c r="J333" s="115">
        <f t="shared" si="57"/>
        <v>61.645962732919259</v>
      </c>
      <c r="K333" s="114">
        <v>5</v>
      </c>
      <c r="L333" s="114">
        <v>2</v>
      </c>
      <c r="M333" s="114">
        <f t="shared" si="58"/>
        <v>7</v>
      </c>
      <c r="N333" s="116">
        <f t="shared" si="59"/>
        <v>50</v>
      </c>
      <c r="O333" s="114">
        <v>7</v>
      </c>
      <c r="P333" s="116">
        <f t="shared" si="60"/>
        <v>50</v>
      </c>
      <c r="Q333" s="118"/>
      <c r="R333" s="118">
        <f t="shared" si="62"/>
        <v>397</v>
      </c>
      <c r="S333" s="118">
        <f t="shared" si="63"/>
        <v>60.334346504559264</v>
      </c>
      <c r="T333" s="118">
        <f t="shared" si="64"/>
        <v>247</v>
      </c>
      <c r="U333">
        <f t="shared" si="65"/>
        <v>37.537993920972646</v>
      </c>
      <c r="V333" s="118"/>
    </row>
    <row r="334" spans="2:22">
      <c r="B334" s="107">
        <v>330</v>
      </c>
      <c r="C334" s="112">
        <v>10368294</v>
      </c>
      <c r="D334">
        <f t="shared" si="55"/>
        <v>1036.8294000000001</v>
      </c>
      <c r="E334" s="113">
        <v>63</v>
      </c>
      <c r="F334" s="113">
        <v>184</v>
      </c>
      <c r="G334" s="162">
        <f t="shared" si="56"/>
        <v>247</v>
      </c>
      <c r="H334" s="115">
        <f t="shared" si="61"/>
        <v>38.354037267080741</v>
      </c>
      <c r="I334" s="162">
        <v>397</v>
      </c>
      <c r="J334" s="115">
        <f t="shared" si="57"/>
        <v>61.645962732919259</v>
      </c>
      <c r="K334" s="114">
        <v>5</v>
      </c>
      <c r="L334" s="114">
        <v>2</v>
      </c>
      <c r="M334" s="114">
        <f t="shared" si="58"/>
        <v>7</v>
      </c>
      <c r="N334" s="116">
        <f t="shared" si="59"/>
        <v>50</v>
      </c>
      <c r="O334" s="114">
        <v>7</v>
      </c>
      <c r="P334" s="116">
        <f t="shared" si="60"/>
        <v>50</v>
      </c>
      <c r="Q334" s="118"/>
      <c r="R334" s="118">
        <f t="shared" si="62"/>
        <v>397</v>
      </c>
      <c r="S334" s="118">
        <f t="shared" si="63"/>
        <v>60.334346504559264</v>
      </c>
      <c r="T334" s="118">
        <f t="shared" si="64"/>
        <v>247</v>
      </c>
      <c r="U334">
        <f t="shared" si="65"/>
        <v>37.537993920972646</v>
      </c>
      <c r="V334" s="118"/>
    </row>
    <row r="335" spans="2:22">
      <c r="B335" s="107">
        <v>331</v>
      </c>
      <c r="C335" s="112">
        <v>10409787</v>
      </c>
      <c r="D335">
        <f t="shared" si="55"/>
        <v>1040.9786999999999</v>
      </c>
      <c r="E335" s="113">
        <v>63</v>
      </c>
      <c r="F335" s="113">
        <v>185</v>
      </c>
      <c r="G335" s="162">
        <f t="shared" si="56"/>
        <v>248</v>
      </c>
      <c r="H335" s="115">
        <f t="shared" si="61"/>
        <v>38.449612403100772</v>
      </c>
      <c r="I335" s="162">
        <v>397</v>
      </c>
      <c r="J335" s="115">
        <f t="shared" si="57"/>
        <v>61.550387596899228</v>
      </c>
      <c r="K335" s="114">
        <v>4</v>
      </c>
      <c r="L335" s="114">
        <v>2</v>
      </c>
      <c r="M335" s="114">
        <f t="shared" si="58"/>
        <v>6</v>
      </c>
      <c r="N335" s="116">
        <f t="shared" si="59"/>
        <v>46.153846153846153</v>
      </c>
      <c r="O335" s="114">
        <v>7</v>
      </c>
      <c r="P335" s="116">
        <f t="shared" si="60"/>
        <v>53.846153846153847</v>
      </c>
      <c r="Q335" s="118"/>
      <c r="R335" s="118">
        <f t="shared" si="62"/>
        <v>397</v>
      </c>
      <c r="S335" s="118">
        <f t="shared" si="63"/>
        <v>60.334346504559264</v>
      </c>
      <c r="T335" s="118">
        <f t="shared" si="64"/>
        <v>248</v>
      </c>
      <c r="U335">
        <f t="shared" si="65"/>
        <v>37.689969604863222</v>
      </c>
      <c r="V335" s="118"/>
    </row>
    <row r="336" spans="2:22">
      <c r="B336" s="107">
        <v>332</v>
      </c>
      <c r="C336" s="112">
        <v>10451300</v>
      </c>
      <c r="D336">
        <f t="shared" si="55"/>
        <v>1045.1300000000001</v>
      </c>
      <c r="E336" s="113">
        <v>63</v>
      </c>
      <c r="F336" s="113">
        <v>186</v>
      </c>
      <c r="G336" s="162">
        <f t="shared" si="56"/>
        <v>249</v>
      </c>
      <c r="H336" s="115">
        <f t="shared" si="61"/>
        <v>38.604651162790695</v>
      </c>
      <c r="I336" s="162">
        <v>396</v>
      </c>
      <c r="J336" s="115">
        <f t="shared" si="57"/>
        <v>61.395348837209305</v>
      </c>
      <c r="K336" s="114">
        <v>4</v>
      </c>
      <c r="L336" s="114">
        <v>2</v>
      </c>
      <c r="M336" s="114">
        <f t="shared" si="58"/>
        <v>6</v>
      </c>
      <c r="N336" s="116">
        <f t="shared" si="59"/>
        <v>46.153846153846153</v>
      </c>
      <c r="O336" s="114">
        <v>7</v>
      </c>
      <c r="P336" s="116">
        <f t="shared" si="60"/>
        <v>53.846153846153847</v>
      </c>
      <c r="Q336" s="118"/>
      <c r="R336" s="118">
        <f t="shared" si="62"/>
        <v>396</v>
      </c>
      <c r="S336" s="118">
        <f t="shared" si="63"/>
        <v>60.182370820668694</v>
      </c>
      <c r="T336" s="118">
        <f t="shared" si="64"/>
        <v>249</v>
      </c>
      <c r="U336">
        <f t="shared" si="65"/>
        <v>37.841945288753799</v>
      </c>
      <c r="V336" s="118"/>
    </row>
    <row r="337" spans="2:22">
      <c r="B337" s="107">
        <v>333</v>
      </c>
      <c r="C337" s="112">
        <v>10492814</v>
      </c>
      <c r="D337">
        <f t="shared" si="55"/>
        <v>1049.2814000000001</v>
      </c>
      <c r="E337" s="113">
        <v>63</v>
      </c>
      <c r="F337" s="113">
        <v>186</v>
      </c>
      <c r="G337" s="162">
        <f t="shared" si="56"/>
        <v>249</v>
      </c>
      <c r="H337" s="115">
        <f t="shared" si="61"/>
        <v>38.604651162790695</v>
      </c>
      <c r="I337" s="162">
        <v>396</v>
      </c>
      <c r="J337" s="115">
        <f t="shared" si="57"/>
        <v>61.395348837209305</v>
      </c>
      <c r="K337" s="114">
        <v>4</v>
      </c>
      <c r="L337" s="114">
        <v>2</v>
      </c>
      <c r="M337" s="114">
        <f t="shared" si="58"/>
        <v>6</v>
      </c>
      <c r="N337" s="116">
        <f t="shared" si="59"/>
        <v>46.153846153846153</v>
      </c>
      <c r="O337" s="114">
        <v>7</v>
      </c>
      <c r="P337" s="116">
        <f t="shared" si="60"/>
        <v>53.846153846153847</v>
      </c>
      <c r="Q337" s="118"/>
      <c r="R337" s="118">
        <f t="shared" si="62"/>
        <v>396</v>
      </c>
      <c r="S337" s="118">
        <f t="shared" si="63"/>
        <v>60.182370820668694</v>
      </c>
      <c r="T337" s="118">
        <f t="shared" si="64"/>
        <v>249</v>
      </c>
      <c r="U337">
        <f t="shared" si="65"/>
        <v>37.841945288753799</v>
      </c>
      <c r="V337" s="118"/>
    </row>
    <row r="338" spans="2:22">
      <c r="B338" s="107">
        <v>334</v>
      </c>
      <c r="C338" s="112">
        <v>10534329</v>
      </c>
      <c r="D338">
        <f t="shared" si="55"/>
        <v>1053.4329</v>
      </c>
      <c r="E338" s="113">
        <v>63</v>
      </c>
      <c r="F338" s="113">
        <v>185</v>
      </c>
      <c r="G338" s="162">
        <f t="shared" si="56"/>
        <v>248</v>
      </c>
      <c r="H338" s="115">
        <f t="shared" si="61"/>
        <v>38.449612403100772</v>
      </c>
      <c r="I338" s="162">
        <v>397</v>
      </c>
      <c r="J338" s="115">
        <f t="shared" si="57"/>
        <v>61.550387596899228</v>
      </c>
      <c r="K338" s="114">
        <v>4</v>
      </c>
      <c r="L338" s="114">
        <v>2</v>
      </c>
      <c r="M338" s="114">
        <f t="shared" si="58"/>
        <v>6</v>
      </c>
      <c r="N338" s="116">
        <f t="shared" si="59"/>
        <v>46.153846153846153</v>
      </c>
      <c r="O338" s="114">
        <v>7</v>
      </c>
      <c r="P338" s="116">
        <f t="shared" si="60"/>
        <v>53.846153846153847</v>
      </c>
      <c r="Q338" s="118"/>
      <c r="R338" s="118">
        <f t="shared" si="62"/>
        <v>397</v>
      </c>
      <c r="S338" s="118">
        <f t="shared" si="63"/>
        <v>60.334346504559264</v>
      </c>
      <c r="T338" s="118">
        <f t="shared" si="64"/>
        <v>248</v>
      </c>
      <c r="U338">
        <f t="shared" si="65"/>
        <v>37.689969604863222</v>
      </c>
      <c r="V338" s="118"/>
    </row>
    <row r="339" spans="2:22">
      <c r="B339" s="107">
        <v>335</v>
      </c>
      <c r="C339" s="112">
        <v>10575844</v>
      </c>
      <c r="D339">
        <f t="shared" si="55"/>
        <v>1057.5844</v>
      </c>
      <c r="E339" s="113">
        <v>63</v>
      </c>
      <c r="F339" s="113">
        <v>185</v>
      </c>
      <c r="G339" s="162">
        <f t="shared" si="56"/>
        <v>248</v>
      </c>
      <c r="H339" s="115">
        <f t="shared" si="61"/>
        <v>38.449612403100772</v>
      </c>
      <c r="I339" s="162">
        <v>397</v>
      </c>
      <c r="J339" s="115">
        <f t="shared" si="57"/>
        <v>61.550387596899228</v>
      </c>
      <c r="K339" s="114">
        <v>4</v>
      </c>
      <c r="L339" s="114">
        <v>2</v>
      </c>
      <c r="M339" s="114">
        <f t="shared" si="58"/>
        <v>6</v>
      </c>
      <c r="N339" s="116">
        <f t="shared" si="59"/>
        <v>46.153846153846153</v>
      </c>
      <c r="O339" s="114">
        <v>7</v>
      </c>
      <c r="P339" s="116">
        <f t="shared" si="60"/>
        <v>53.846153846153847</v>
      </c>
      <c r="Q339" s="118"/>
      <c r="R339" s="118">
        <f t="shared" si="62"/>
        <v>397</v>
      </c>
      <c r="S339" s="118">
        <f t="shared" si="63"/>
        <v>60.334346504559264</v>
      </c>
      <c r="T339" s="118">
        <f t="shared" si="64"/>
        <v>248</v>
      </c>
      <c r="U339">
        <f t="shared" si="65"/>
        <v>37.689969604863222</v>
      </c>
      <c r="V339" s="118"/>
    </row>
    <row r="340" spans="2:22">
      <c r="B340" s="107">
        <v>336</v>
      </c>
      <c r="C340" s="112">
        <v>10617356</v>
      </c>
      <c r="D340">
        <f t="shared" si="55"/>
        <v>1061.7356</v>
      </c>
      <c r="E340" s="113">
        <v>63</v>
      </c>
      <c r="F340" s="113">
        <v>186</v>
      </c>
      <c r="G340" s="162">
        <f t="shared" si="56"/>
        <v>249</v>
      </c>
      <c r="H340" s="115">
        <f t="shared" si="61"/>
        <v>38.604651162790695</v>
      </c>
      <c r="I340" s="162">
        <v>396</v>
      </c>
      <c r="J340" s="115">
        <f t="shared" si="57"/>
        <v>61.395348837209305</v>
      </c>
      <c r="K340" s="114">
        <v>4</v>
      </c>
      <c r="L340" s="114">
        <v>2</v>
      </c>
      <c r="M340" s="114">
        <f t="shared" si="58"/>
        <v>6</v>
      </c>
      <c r="N340" s="116">
        <f t="shared" si="59"/>
        <v>46.153846153846153</v>
      </c>
      <c r="O340" s="114">
        <v>7</v>
      </c>
      <c r="P340" s="116">
        <f t="shared" si="60"/>
        <v>53.846153846153847</v>
      </c>
      <c r="Q340" s="118"/>
      <c r="R340" s="118">
        <f t="shared" si="62"/>
        <v>396</v>
      </c>
      <c r="S340" s="118">
        <f t="shared" si="63"/>
        <v>60.182370820668694</v>
      </c>
      <c r="T340" s="118">
        <f t="shared" si="64"/>
        <v>249</v>
      </c>
      <c r="U340">
        <f t="shared" si="65"/>
        <v>37.841945288753799</v>
      </c>
      <c r="V340" s="118"/>
    </row>
    <row r="341" spans="2:22">
      <c r="B341" s="107">
        <v>337</v>
      </c>
      <c r="C341" s="112">
        <v>10658877</v>
      </c>
      <c r="D341">
        <f t="shared" si="55"/>
        <v>1065.8877</v>
      </c>
      <c r="E341" s="113">
        <v>63</v>
      </c>
      <c r="F341" s="113">
        <v>185</v>
      </c>
      <c r="G341" s="162">
        <f t="shared" si="56"/>
        <v>248</v>
      </c>
      <c r="H341" s="115">
        <f t="shared" si="61"/>
        <v>38.449612403100772</v>
      </c>
      <c r="I341" s="162">
        <v>397</v>
      </c>
      <c r="J341" s="115">
        <f t="shared" si="57"/>
        <v>61.550387596899228</v>
      </c>
      <c r="K341" s="114">
        <v>4</v>
      </c>
      <c r="L341" s="114">
        <v>2</v>
      </c>
      <c r="M341" s="114">
        <f t="shared" si="58"/>
        <v>6</v>
      </c>
      <c r="N341" s="116">
        <f t="shared" si="59"/>
        <v>46.153846153846153</v>
      </c>
      <c r="O341" s="114">
        <v>7</v>
      </c>
      <c r="P341" s="116">
        <f t="shared" si="60"/>
        <v>53.846153846153847</v>
      </c>
      <c r="Q341" s="118"/>
      <c r="R341" s="118">
        <f t="shared" si="62"/>
        <v>397</v>
      </c>
      <c r="S341" s="118">
        <f t="shared" si="63"/>
        <v>60.334346504559264</v>
      </c>
      <c r="T341" s="118">
        <f t="shared" si="64"/>
        <v>248</v>
      </c>
      <c r="U341">
        <f t="shared" si="65"/>
        <v>37.689969604863222</v>
      </c>
      <c r="V341" s="118"/>
    </row>
    <row r="342" spans="2:22">
      <c r="B342" s="107">
        <v>338</v>
      </c>
      <c r="C342" s="112">
        <v>10700392</v>
      </c>
      <c r="D342">
        <f t="shared" si="55"/>
        <v>1070.0391999999999</v>
      </c>
      <c r="E342" s="113">
        <v>63</v>
      </c>
      <c r="F342" s="113">
        <v>185</v>
      </c>
      <c r="G342" s="162">
        <f t="shared" si="56"/>
        <v>248</v>
      </c>
      <c r="H342" s="115">
        <f t="shared" si="61"/>
        <v>38.449612403100772</v>
      </c>
      <c r="I342" s="162">
        <v>397</v>
      </c>
      <c r="J342" s="115">
        <f t="shared" si="57"/>
        <v>61.550387596899228</v>
      </c>
      <c r="K342" s="114">
        <v>4</v>
      </c>
      <c r="L342" s="114">
        <v>2</v>
      </c>
      <c r="M342" s="114">
        <f t="shared" si="58"/>
        <v>6</v>
      </c>
      <c r="N342" s="116">
        <f t="shared" si="59"/>
        <v>46.153846153846153</v>
      </c>
      <c r="O342" s="114">
        <v>7</v>
      </c>
      <c r="P342" s="116">
        <f t="shared" si="60"/>
        <v>53.846153846153847</v>
      </c>
      <c r="Q342" s="118"/>
      <c r="R342" s="118">
        <f t="shared" si="62"/>
        <v>397</v>
      </c>
      <c r="S342" s="118">
        <f t="shared" si="63"/>
        <v>60.334346504559264</v>
      </c>
      <c r="T342" s="118">
        <f t="shared" si="64"/>
        <v>248</v>
      </c>
      <c r="U342">
        <f t="shared" si="65"/>
        <v>37.689969604863222</v>
      </c>
      <c r="V342" s="118"/>
    </row>
    <row r="343" spans="2:22">
      <c r="B343" s="107">
        <v>339</v>
      </c>
      <c r="C343" s="112">
        <v>10741901</v>
      </c>
      <c r="D343">
        <f t="shared" si="55"/>
        <v>1074.1901</v>
      </c>
      <c r="E343" s="113">
        <v>63</v>
      </c>
      <c r="F343" s="113">
        <v>185</v>
      </c>
      <c r="G343" s="162">
        <f t="shared" si="56"/>
        <v>248</v>
      </c>
      <c r="H343" s="115">
        <f t="shared" si="61"/>
        <v>38.449612403100772</v>
      </c>
      <c r="I343" s="162">
        <v>397</v>
      </c>
      <c r="J343" s="115">
        <f t="shared" si="57"/>
        <v>61.550387596899228</v>
      </c>
      <c r="K343" s="114">
        <v>4</v>
      </c>
      <c r="L343" s="114">
        <v>2</v>
      </c>
      <c r="M343" s="114">
        <f t="shared" si="58"/>
        <v>6</v>
      </c>
      <c r="N343" s="116">
        <f t="shared" si="59"/>
        <v>46.153846153846153</v>
      </c>
      <c r="O343" s="114">
        <v>7</v>
      </c>
      <c r="P343" s="116">
        <f t="shared" si="60"/>
        <v>53.846153846153847</v>
      </c>
      <c r="Q343" s="118"/>
      <c r="R343" s="118">
        <f t="shared" si="62"/>
        <v>397</v>
      </c>
      <c r="S343" s="118">
        <f t="shared" si="63"/>
        <v>60.334346504559264</v>
      </c>
      <c r="T343" s="118">
        <f t="shared" si="64"/>
        <v>248</v>
      </c>
      <c r="U343">
        <f t="shared" si="65"/>
        <v>37.689969604863222</v>
      </c>
      <c r="V343" s="118"/>
    </row>
    <row r="344" spans="2:22">
      <c r="B344" s="107">
        <v>340</v>
      </c>
      <c r="C344" s="112">
        <v>10783412</v>
      </c>
      <c r="D344">
        <f t="shared" si="55"/>
        <v>1078.3412000000001</v>
      </c>
      <c r="E344" s="113">
        <v>64</v>
      </c>
      <c r="F344" s="113">
        <v>186</v>
      </c>
      <c r="G344" s="162">
        <f t="shared" si="56"/>
        <v>250</v>
      </c>
      <c r="H344" s="115">
        <f t="shared" si="61"/>
        <v>38.580246913580247</v>
      </c>
      <c r="I344" s="162">
        <v>398</v>
      </c>
      <c r="J344" s="115">
        <f t="shared" si="57"/>
        <v>61.419753086419746</v>
      </c>
      <c r="K344" s="114">
        <v>4</v>
      </c>
      <c r="L344" s="114">
        <v>2</v>
      </c>
      <c r="M344" s="114">
        <f t="shared" si="58"/>
        <v>6</v>
      </c>
      <c r="N344" s="116">
        <f t="shared" si="59"/>
        <v>60</v>
      </c>
      <c r="O344" s="114">
        <v>4</v>
      </c>
      <c r="P344" s="116">
        <f t="shared" si="60"/>
        <v>40</v>
      </c>
      <c r="Q344" s="118"/>
      <c r="R344" s="118">
        <f t="shared" si="62"/>
        <v>398</v>
      </c>
      <c r="S344" s="118">
        <f t="shared" si="63"/>
        <v>60.486322188449847</v>
      </c>
      <c r="T344" s="118">
        <f t="shared" si="64"/>
        <v>250</v>
      </c>
      <c r="U344">
        <f t="shared" si="65"/>
        <v>37.993920972644382</v>
      </c>
      <c r="V344" s="118"/>
    </row>
    <row r="345" spans="2:22">
      <c r="B345" s="107">
        <v>341</v>
      </c>
      <c r="C345" s="112">
        <v>10824931</v>
      </c>
      <c r="D345">
        <f t="shared" si="55"/>
        <v>1082.4930999999999</v>
      </c>
      <c r="E345" s="113">
        <v>64</v>
      </c>
      <c r="F345" s="113">
        <v>185</v>
      </c>
      <c r="G345" s="162">
        <f t="shared" si="56"/>
        <v>249</v>
      </c>
      <c r="H345" s="115">
        <f t="shared" si="61"/>
        <v>38.425925925925924</v>
      </c>
      <c r="I345" s="162">
        <v>399</v>
      </c>
      <c r="J345" s="115">
        <f t="shared" si="57"/>
        <v>61.574074074074069</v>
      </c>
      <c r="K345" s="114">
        <v>4</v>
      </c>
      <c r="L345" s="114">
        <v>2</v>
      </c>
      <c r="M345" s="114">
        <f t="shared" si="58"/>
        <v>6</v>
      </c>
      <c r="N345" s="116">
        <f t="shared" si="59"/>
        <v>60</v>
      </c>
      <c r="O345" s="114">
        <v>4</v>
      </c>
      <c r="P345" s="116">
        <f t="shared" si="60"/>
        <v>40</v>
      </c>
      <c r="Q345" s="118"/>
      <c r="R345" s="118">
        <f t="shared" si="62"/>
        <v>399</v>
      </c>
      <c r="S345" s="118">
        <f t="shared" si="63"/>
        <v>60.638297872340431</v>
      </c>
      <c r="T345" s="118">
        <f t="shared" si="64"/>
        <v>249</v>
      </c>
      <c r="U345">
        <f t="shared" si="65"/>
        <v>37.841945288753799</v>
      </c>
      <c r="V345" s="118"/>
    </row>
    <row r="346" spans="2:22">
      <c r="B346" s="107">
        <v>342</v>
      </c>
      <c r="C346" s="112">
        <v>10866546</v>
      </c>
      <c r="D346">
        <f t="shared" si="55"/>
        <v>1086.6546000000001</v>
      </c>
      <c r="E346" s="113">
        <v>63</v>
      </c>
      <c r="F346" s="113">
        <v>186</v>
      </c>
      <c r="G346" s="162">
        <f t="shared" si="56"/>
        <v>249</v>
      </c>
      <c r="H346" s="115">
        <f t="shared" si="61"/>
        <v>38.366718027734976</v>
      </c>
      <c r="I346" s="162">
        <v>400</v>
      </c>
      <c r="J346" s="115">
        <f t="shared" si="57"/>
        <v>61.633281972265017</v>
      </c>
      <c r="K346" s="114">
        <v>3</v>
      </c>
      <c r="L346" s="114">
        <v>2</v>
      </c>
      <c r="M346" s="114">
        <f t="shared" si="58"/>
        <v>5</v>
      </c>
      <c r="N346" s="116">
        <f t="shared" si="59"/>
        <v>55.555555555555557</v>
      </c>
      <c r="O346" s="114">
        <v>4</v>
      </c>
      <c r="P346" s="116">
        <f t="shared" si="60"/>
        <v>44.444444444444443</v>
      </c>
      <c r="Q346" s="118"/>
      <c r="R346" s="118">
        <f t="shared" si="62"/>
        <v>400</v>
      </c>
      <c r="S346" s="118">
        <f t="shared" si="63"/>
        <v>60.790273556231</v>
      </c>
      <c r="T346" s="118">
        <f t="shared" si="64"/>
        <v>249</v>
      </c>
      <c r="U346">
        <f t="shared" si="65"/>
        <v>37.841945288753799</v>
      </c>
      <c r="V346" s="118"/>
    </row>
    <row r="347" spans="2:22">
      <c r="B347" s="107">
        <v>343</v>
      </c>
      <c r="C347" s="112">
        <v>10908412</v>
      </c>
      <c r="D347">
        <f t="shared" si="55"/>
        <v>1090.8412000000001</v>
      </c>
      <c r="E347" s="113">
        <v>63</v>
      </c>
      <c r="F347" s="113">
        <v>186</v>
      </c>
      <c r="G347" s="162">
        <f t="shared" si="56"/>
        <v>249</v>
      </c>
      <c r="H347" s="115">
        <f t="shared" si="61"/>
        <v>38.366718027734976</v>
      </c>
      <c r="I347" s="162">
        <v>400</v>
      </c>
      <c r="J347" s="115">
        <f t="shared" si="57"/>
        <v>61.633281972265017</v>
      </c>
      <c r="K347" s="114">
        <v>3</v>
      </c>
      <c r="L347" s="114">
        <v>2</v>
      </c>
      <c r="M347" s="114">
        <f t="shared" si="58"/>
        <v>5</v>
      </c>
      <c r="N347" s="116">
        <f t="shared" si="59"/>
        <v>55.555555555555557</v>
      </c>
      <c r="O347" s="114">
        <v>4</v>
      </c>
      <c r="P347" s="116">
        <f t="shared" si="60"/>
        <v>44.444444444444443</v>
      </c>
      <c r="Q347" s="118"/>
      <c r="R347" s="118">
        <f t="shared" si="62"/>
        <v>400</v>
      </c>
      <c r="S347" s="118">
        <f t="shared" si="63"/>
        <v>60.790273556231</v>
      </c>
      <c r="T347" s="118">
        <f t="shared" si="64"/>
        <v>249</v>
      </c>
      <c r="U347">
        <f t="shared" si="65"/>
        <v>37.841945288753799</v>
      </c>
      <c r="V347" s="118"/>
    </row>
    <row r="348" spans="2:22">
      <c r="B348" s="107">
        <v>344</v>
      </c>
      <c r="C348" s="112">
        <v>10950275</v>
      </c>
      <c r="D348">
        <f t="shared" si="55"/>
        <v>1095.0274999999999</v>
      </c>
      <c r="E348" s="113">
        <v>63</v>
      </c>
      <c r="F348" s="113">
        <v>186</v>
      </c>
      <c r="G348" s="162">
        <f t="shared" si="56"/>
        <v>249</v>
      </c>
      <c r="H348" s="115">
        <f t="shared" si="61"/>
        <v>38.366718027734976</v>
      </c>
      <c r="I348" s="162">
        <v>400</v>
      </c>
      <c r="J348" s="115">
        <f t="shared" si="57"/>
        <v>61.633281972265017</v>
      </c>
      <c r="K348" s="114">
        <v>3</v>
      </c>
      <c r="L348" s="114">
        <v>2</v>
      </c>
      <c r="M348" s="114">
        <f t="shared" si="58"/>
        <v>5</v>
      </c>
      <c r="N348" s="116">
        <f t="shared" si="59"/>
        <v>55.555555555555557</v>
      </c>
      <c r="O348" s="114">
        <v>4</v>
      </c>
      <c r="P348" s="116">
        <f t="shared" si="60"/>
        <v>44.444444444444443</v>
      </c>
      <c r="Q348" s="118"/>
      <c r="R348" s="118">
        <f t="shared" si="62"/>
        <v>400</v>
      </c>
      <c r="S348" s="118">
        <f t="shared" si="63"/>
        <v>60.790273556231</v>
      </c>
      <c r="T348" s="118">
        <f t="shared" si="64"/>
        <v>249</v>
      </c>
      <c r="U348">
        <f t="shared" si="65"/>
        <v>37.841945288753799</v>
      </c>
      <c r="V348" s="118"/>
    </row>
    <row r="349" spans="2:22">
      <c r="B349" s="107">
        <v>345</v>
      </c>
      <c r="C349" s="112">
        <v>10992147</v>
      </c>
      <c r="D349">
        <f t="shared" si="55"/>
        <v>1099.2147</v>
      </c>
      <c r="E349" s="113">
        <v>63</v>
      </c>
      <c r="F349" s="113">
        <v>186</v>
      </c>
      <c r="G349" s="162">
        <f t="shared" si="56"/>
        <v>249</v>
      </c>
      <c r="H349" s="115">
        <f t="shared" si="61"/>
        <v>38.366718027734976</v>
      </c>
      <c r="I349" s="162">
        <v>400</v>
      </c>
      <c r="J349" s="115">
        <f t="shared" si="57"/>
        <v>61.633281972265017</v>
      </c>
      <c r="K349" s="114">
        <v>3</v>
      </c>
      <c r="L349" s="114">
        <v>2</v>
      </c>
      <c r="M349" s="114">
        <f t="shared" si="58"/>
        <v>5</v>
      </c>
      <c r="N349" s="116">
        <f t="shared" si="59"/>
        <v>55.555555555555557</v>
      </c>
      <c r="O349" s="114">
        <v>4</v>
      </c>
      <c r="P349" s="116">
        <f t="shared" si="60"/>
        <v>44.444444444444443</v>
      </c>
      <c r="Q349" s="118"/>
      <c r="R349" s="118">
        <f t="shared" si="62"/>
        <v>400</v>
      </c>
      <c r="S349" s="118">
        <f t="shared" si="63"/>
        <v>60.790273556231</v>
      </c>
      <c r="T349" s="118">
        <f t="shared" si="64"/>
        <v>249</v>
      </c>
      <c r="U349">
        <f t="shared" si="65"/>
        <v>37.841945288753799</v>
      </c>
      <c r="V349" s="118"/>
    </row>
    <row r="350" spans="2:22">
      <c r="B350" s="107">
        <v>346</v>
      </c>
      <c r="C350" s="112">
        <v>11034010</v>
      </c>
      <c r="D350">
        <f t="shared" si="55"/>
        <v>1103.4010000000001</v>
      </c>
      <c r="E350" s="113">
        <v>63</v>
      </c>
      <c r="F350" s="113">
        <v>187</v>
      </c>
      <c r="G350" s="162">
        <f t="shared" si="56"/>
        <v>250</v>
      </c>
      <c r="H350" s="115">
        <f t="shared" si="61"/>
        <v>38.52080123266564</v>
      </c>
      <c r="I350" s="162">
        <v>399</v>
      </c>
      <c r="J350" s="115">
        <f t="shared" si="57"/>
        <v>61.479198767334367</v>
      </c>
      <c r="K350" s="114">
        <v>3</v>
      </c>
      <c r="L350" s="114">
        <v>2</v>
      </c>
      <c r="M350" s="114">
        <f t="shared" si="58"/>
        <v>5</v>
      </c>
      <c r="N350" s="116">
        <f t="shared" si="59"/>
        <v>55.555555555555557</v>
      </c>
      <c r="O350" s="114">
        <v>4</v>
      </c>
      <c r="P350" s="116">
        <f t="shared" si="60"/>
        <v>44.444444444444443</v>
      </c>
      <c r="Q350" s="118"/>
      <c r="R350" s="118">
        <f t="shared" si="62"/>
        <v>399</v>
      </c>
      <c r="S350" s="118">
        <f t="shared" si="63"/>
        <v>60.638297872340431</v>
      </c>
      <c r="T350" s="118">
        <f t="shared" si="64"/>
        <v>250</v>
      </c>
      <c r="U350">
        <f t="shared" si="65"/>
        <v>37.993920972644382</v>
      </c>
      <c r="V350" s="118"/>
    </row>
    <row r="351" spans="2:22">
      <c r="B351" s="107">
        <v>347</v>
      </c>
      <c r="C351" s="112">
        <v>11075878</v>
      </c>
      <c r="D351">
        <f t="shared" si="55"/>
        <v>1107.5878</v>
      </c>
      <c r="E351" s="113">
        <v>63</v>
      </c>
      <c r="F351" s="113">
        <v>187</v>
      </c>
      <c r="G351" s="162">
        <f t="shared" si="56"/>
        <v>250</v>
      </c>
      <c r="H351" s="115">
        <f t="shared" si="61"/>
        <v>38.52080123266564</v>
      </c>
      <c r="I351" s="162">
        <v>399</v>
      </c>
      <c r="J351" s="115">
        <f t="shared" si="57"/>
        <v>61.479198767334367</v>
      </c>
      <c r="K351" s="114">
        <v>3</v>
      </c>
      <c r="L351" s="114">
        <v>2</v>
      </c>
      <c r="M351" s="114">
        <f t="shared" si="58"/>
        <v>5</v>
      </c>
      <c r="N351" s="116">
        <f t="shared" si="59"/>
        <v>55.555555555555557</v>
      </c>
      <c r="O351" s="114">
        <v>4</v>
      </c>
      <c r="P351" s="116">
        <f t="shared" si="60"/>
        <v>44.444444444444443</v>
      </c>
      <c r="Q351" s="118"/>
      <c r="R351" s="118">
        <f t="shared" si="62"/>
        <v>399</v>
      </c>
      <c r="S351" s="118">
        <f t="shared" si="63"/>
        <v>60.638297872340431</v>
      </c>
      <c r="T351" s="118">
        <f t="shared" si="64"/>
        <v>250</v>
      </c>
      <c r="U351">
        <f t="shared" si="65"/>
        <v>37.993920972644382</v>
      </c>
      <c r="V351" s="118"/>
    </row>
    <row r="352" spans="2:22">
      <c r="B352" s="107">
        <v>348</v>
      </c>
      <c r="C352" s="112">
        <v>11117744</v>
      </c>
      <c r="D352">
        <f t="shared" si="55"/>
        <v>1111.7744</v>
      </c>
      <c r="E352" s="113">
        <v>63</v>
      </c>
      <c r="F352" s="113">
        <v>186</v>
      </c>
      <c r="G352" s="162">
        <f t="shared" si="56"/>
        <v>249</v>
      </c>
      <c r="H352" s="115">
        <f t="shared" si="61"/>
        <v>38.366718027734976</v>
      </c>
      <c r="I352" s="162">
        <v>400</v>
      </c>
      <c r="J352" s="115">
        <f t="shared" si="57"/>
        <v>61.633281972265017</v>
      </c>
      <c r="K352" s="114">
        <v>3</v>
      </c>
      <c r="L352" s="114">
        <v>2</v>
      </c>
      <c r="M352" s="114">
        <f t="shared" si="58"/>
        <v>5</v>
      </c>
      <c r="N352" s="116">
        <f t="shared" si="59"/>
        <v>55.555555555555557</v>
      </c>
      <c r="O352" s="114">
        <v>4</v>
      </c>
      <c r="P352" s="116">
        <f t="shared" si="60"/>
        <v>44.444444444444443</v>
      </c>
      <c r="Q352" s="118"/>
      <c r="R352" s="118">
        <f t="shared" si="62"/>
        <v>400</v>
      </c>
      <c r="S352" s="118">
        <f t="shared" si="63"/>
        <v>60.790273556231</v>
      </c>
      <c r="T352" s="118">
        <f t="shared" si="64"/>
        <v>249</v>
      </c>
      <c r="U352">
        <f t="shared" si="65"/>
        <v>37.841945288753799</v>
      </c>
      <c r="V352" s="118"/>
    </row>
    <row r="353" spans="2:22">
      <c r="B353" s="107">
        <v>349</v>
      </c>
      <c r="C353" s="112">
        <v>11159608</v>
      </c>
      <c r="D353">
        <f t="shared" si="55"/>
        <v>1115.9608000000001</v>
      </c>
      <c r="E353" s="113">
        <v>63</v>
      </c>
      <c r="F353" s="113">
        <v>186</v>
      </c>
      <c r="G353" s="162">
        <f t="shared" si="56"/>
        <v>249</v>
      </c>
      <c r="H353" s="115">
        <f t="shared" si="61"/>
        <v>38.366718027734976</v>
      </c>
      <c r="I353" s="162">
        <v>400</v>
      </c>
      <c r="J353" s="115">
        <f t="shared" si="57"/>
        <v>61.633281972265017</v>
      </c>
      <c r="K353" s="114">
        <v>3</v>
      </c>
      <c r="L353" s="114">
        <v>2</v>
      </c>
      <c r="M353" s="114">
        <f t="shared" si="58"/>
        <v>5</v>
      </c>
      <c r="N353" s="116">
        <f t="shared" si="59"/>
        <v>55.555555555555557</v>
      </c>
      <c r="O353" s="114">
        <v>4</v>
      </c>
      <c r="P353" s="116">
        <f t="shared" si="60"/>
        <v>44.444444444444443</v>
      </c>
      <c r="Q353" s="118"/>
      <c r="R353" s="118">
        <f t="shared" si="62"/>
        <v>400</v>
      </c>
      <c r="S353" s="118">
        <f t="shared" si="63"/>
        <v>60.790273556231</v>
      </c>
      <c r="T353" s="118">
        <f t="shared" si="64"/>
        <v>249</v>
      </c>
      <c r="U353">
        <f t="shared" si="65"/>
        <v>37.841945288753799</v>
      </c>
      <c r="V353" s="118"/>
    </row>
    <row r="354" spans="2:22">
      <c r="B354" s="107">
        <v>350</v>
      </c>
      <c r="C354" s="112">
        <v>11201470</v>
      </c>
      <c r="D354">
        <f t="shared" si="55"/>
        <v>1120.1469999999999</v>
      </c>
      <c r="E354" s="113">
        <v>63</v>
      </c>
      <c r="F354" s="113">
        <v>186</v>
      </c>
      <c r="G354" s="162">
        <f t="shared" si="56"/>
        <v>249</v>
      </c>
      <c r="H354" s="115">
        <f t="shared" si="61"/>
        <v>38.366718027734976</v>
      </c>
      <c r="I354" s="162">
        <v>400</v>
      </c>
      <c r="J354" s="115">
        <f t="shared" si="57"/>
        <v>61.633281972265017</v>
      </c>
      <c r="K354" s="114">
        <v>3</v>
      </c>
      <c r="L354" s="114">
        <v>2</v>
      </c>
      <c r="M354" s="114">
        <f t="shared" si="58"/>
        <v>5</v>
      </c>
      <c r="N354" s="116">
        <f t="shared" si="59"/>
        <v>55.555555555555557</v>
      </c>
      <c r="O354" s="114">
        <v>4</v>
      </c>
      <c r="P354" s="116">
        <f t="shared" si="60"/>
        <v>44.444444444444443</v>
      </c>
      <c r="Q354" s="118"/>
      <c r="R354" s="118">
        <f t="shared" si="62"/>
        <v>400</v>
      </c>
      <c r="S354" s="118">
        <f t="shared" si="63"/>
        <v>60.790273556231</v>
      </c>
      <c r="T354" s="118">
        <f t="shared" si="64"/>
        <v>249</v>
      </c>
      <c r="U354">
        <f t="shared" si="65"/>
        <v>37.841945288753799</v>
      </c>
      <c r="V354" s="118"/>
    </row>
    <row r="355" spans="2:22">
      <c r="B355" s="107">
        <v>351</v>
      </c>
      <c r="C355" s="112">
        <v>11243338</v>
      </c>
      <c r="D355">
        <f t="shared" si="55"/>
        <v>1124.3338000000001</v>
      </c>
      <c r="E355" s="113">
        <v>63</v>
      </c>
      <c r="F355" s="113">
        <v>186</v>
      </c>
      <c r="G355" s="162">
        <f t="shared" si="56"/>
        <v>249</v>
      </c>
      <c r="H355" s="115">
        <f t="shared" si="61"/>
        <v>38.366718027734976</v>
      </c>
      <c r="I355" s="162">
        <v>400</v>
      </c>
      <c r="J355" s="115">
        <f t="shared" si="57"/>
        <v>61.633281972265017</v>
      </c>
      <c r="K355" s="114">
        <v>3</v>
      </c>
      <c r="L355" s="114">
        <v>2</v>
      </c>
      <c r="M355" s="114">
        <f t="shared" si="58"/>
        <v>5</v>
      </c>
      <c r="N355" s="116">
        <f t="shared" si="59"/>
        <v>55.555555555555557</v>
      </c>
      <c r="O355" s="114">
        <v>4</v>
      </c>
      <c r="P355" s="116">
        <f t="shared" si="60"/>
        <v>44.444444444444443</v>
      </c>
      <c r="Q355" s="118"/>
      <c r="R355" s="118">
        <f t="shared" si="62"/>
        <v>400</v>
      </c>
      <c r="S355" s="118">
        <f t="shared" si="63"/>
        <v>60.790273556231</v>
      </c>
      <c r="T355" s="118">
        <f t="shared" si="64"/>
        <v>249</v>
      </c>
      <c r="U355">
        <f t="shared" si="65"/>
        <v>37.841945288753799</v>
      </c>
      <c r="V355" s="118"/>
    </row>
    <row r="356" spans="2:22">
      <c r="B356" s="107">
        <v>352</v>
      </c>
      <c r="C356" s="112">
        <v>11285206</v>
      </c>
      <c r="D356">
        <f t="shared" si="55"/>
        <v>1128.5206000000001</v>
      </c>
      <c r="E356" s="113">
        <v>63</v>
      </c>
      <c r="F356" s="113">
        <v>187</v>
      </c>
      <c r="G356" s="162">
        <f t="shared" si="56"/>
        <v>250</v>
      </c>
      <c r="H356" s="115">
        <f t="shared" si="61"/>
        <v>38.52080123266564</v>
      </c>
      <c r="I356" s="162">
        <v>399</v>
      </c>
      <c r="J356" s="115">
        <f t="shared" si="57"/>
        <v>61.479198767334367</v>
      </c>
      <c r="K356" s="114">
        <v>3</v>
      </c>
      <c r="L356" s="114">
        <v>2</v>
      </c>
      <c r="M356" s="114">
        <f t="shared" si="58"/>
        <v>5</v>
      </c>
      <c r="N356" s="116">
        <f t="shared" si="59"/>
        <v>55.555555555555557</v>
      </c>
      <c r="O356" s="114">
        <v>4</v>
      </c>
      <c r="P356" s="116">
        <f t="shared" si="60"/>
        <v>44.444444444444443</v>
      </c>
      <c r="Q356" s="118"/>
      <c r="R356" s="118">
        <f t="shared" si="62"/>
        <v>399</v>
      </c>
      <c r="S356" s="118">
        <f t="shared" si="63"/>
        <v>60.638297872340431</v>
      </c>
      <c r="T356" s="118">
        <f t="shared" si="64"/>
        <v>250</v>
      </c>
      <c r="U356">
        <f t="shared" si="65"/>
        <v>37.993920972644382</v>
      </c>
      <c r="V356" s="118"/>
    </row>
    <row r="357" spans="2:22">
      <c r="B357" s="107">
        <v>353</v>
      </c>
      <c r="C357" s="112">
        <v>11327077</v>
      </c>
      <c r="D357">
        <f t="shared" si="55"/>
        <v>1132.7076999999999</v>
      </c>
      <c r="E357" s="113">
        <v>63</v>
      </c>
      <c r="F357" s="113">
        <v>187</v>
      </c>
      <c r="G357" s="162">
        <f t="shared" si="56"/>
        <v>250</v>
      </c>
      <c r="H357" s="115">
        <f t="shared" si="61"/>
        <v>38.52080123266564</v>
      </c>
      <c r="I357" s="162">
        <v>399</v>
      </c>
      <c r="J357" s="115">
        <f t="shared" si="57"/>
        <v>61.479198767334367</v>
      </c>
      <c r="K357" s="114">
        <v>3</v>
      </c>
      <c r="L357" s="114">
        <v>2</v>
      </c>
      <c r="M357" s="114">
        <f t="shared" si="58"/>
        <v>5</v>
      </c>
      <c r="N357" s="116">
        <f t="shared" si="59"/>
        <v>55.555555555555557</v>
      </c>
      <c r="O357" s="114">
        <v>4</v>
      </c>
      <c r="P357" s="116">
        <f t="shared" si="60"/>
        <v>44.444444444444443</v>
      </c>
      <c r="Q357" s="118"/>
      <c r="R357" s="118">
        <f t="shared" si="62"/>
        <v>399</v>
      </c>
      <c r="S357" s="118">
        <f t="shared" si="63"/>
        <v>60.638297872340431</v>
      </c>
      <c r="T357" s="118">
        <f t="shared" si="64"/>
        <v>250</v>
      </c>
      <c r="U357">
        <f t="shared" si="65"/>
        <v>37.993920972644382</v>
      </c>
      <c r="V357" s="118"/>
    </row>
    <row r="358" spans="2:22">
      <c r="B358" s="107">
        <v>354</v>
      </c>
      <c r="C358" s="112">
        <v>11368938</v>
      </c>
      <c r="D358">
        <f t="shared" si="55"/>
        <v>1136.8938000000001</v>
      </c>
      <c r="E358" s="113">
        <v>63</v>
      </c>
      <c r="F358" s="113">
        <v>186</v>
      </c>
      <c r="G358" s="162">
        <f t="shared" si="56"/>
        <v>249</v>
      </c>
      <c r="H358" s="115">
        <f t="shared" si="61"/>
        <v>38.366718027734976</v>
      </c>
      <c r="I358" s="162">
        <v>400</v>
      </c>
      <c r="J358" s="115">
        <f t="shared" si="57"/>
        <v>61.633281972265017</v>
      </c>
      <c r="K358" s="114">
        <v>3</v>
      </c>
      <c r="L358" s="114">
        <v>2</v>
      </c>
      <c r="M358" s="114">
        <f t="shared" si="58"/>
        <v>5</v>
      </c>
      <c r="N358" s="116">
        <f t="shared" si="59"/>
        <v>55.555555555555557</v>
      </c>
      <c r="O358" s="114">
        <v>4</v>
      </c>
      <c r="P358" s="116">
        <f t="shared" si="60"/>
        <v>44.444444444444443</v>
      </c>
      <c r="Q358" s="118"/>
      <c r="R358" s="118">
        <f t="shared" si="62"/>
        <v>400</v>
      </c>
      <c r="S358" s="118">
        <f t="shared" si="63"/>
        <v>60.790273556231</v>
      </c>
      <c r="T358" s="118">
        <f t="shared" si="64"/>
        <v>249</v>
      </c>
      <c r="U358">
        <f t="shared" si="65"/>
        <v>37.841945288753799</v>
      </c>
      <c r="V358" s="118"/>
    </row>
    <row r="359" spans="2:22">
      <c r="B359" s="107">
        <v>355</v>
      </c>
      <c r="C359" s="112">
        <v>11410804</v>
      </c>
      <c r="D359">
        <f t="shared" si="55"/>
        <v>1141.0804000000001</v>
      </c>
      <c r="E359" s="113">
        <v>63</v>
      </c>
      <c r="F359" s="113">
        <v>186</v>
      </c>
      <c r="G359" s="162">
        <f t="shared" si="56"/>
        <v>249</v>
      </c>
      <c r="H359" s="115">
        <f t="shared" si="61"/>
        <v>38.366718027734976</v>
      </c>
      <c r="I359" s="162">
        <v>400</v>
      </c>
      <c r="J359" s="115">
        <f t="shared" si="57"/>
        <v>61.633281972265017</v>
      </c>
      <c r="K359" s="114">
        <v>3</v>
      </c>
      <c r="L359" s="114">
        <v>2</v>
      </c>
      <c r="M359" s="114">
        <f t="shared" si="58"/>
        <v>5</v>
      </c>
      <c r="N359" s="116">
        <f t="shared" si="59"/>
        <v>55.555555555555557</v>
      </c>
      <c r="O359" s="114">
        <v>4</v>
      </c>
      <c r="P359" s="116">
        <f t="shared" si="60"/>
        <v>44.444444444444443</v>
      </c>
      <c r="Q359" s="118"/>
      <c r="R359" s="118">
        <f t="shared" si="62"/>
        <v>400</v>
      </c>
      <c r="S359" s="118">
        <f t="shared" si="63"/>
        <v>60.790273556231</v>
      </c>
      <c r="T359" s="118">
        <f t="shared" si="64"/>
        <v>249</v>
      </c>
      <c r="U359">
        <f t="shared" si="65"/>
        <v>37.841945288753799</v>
      </c>
      <c r="V359" s="118"/>
    </row>
    <row r="360" spans="2:22">
      <c r="B360" s="107">
        <v>356</v>
      </c>
      <c r="C360" s="112">
        <v>11452669</v>
      </c>
      <c r="D360">
        <f t="shared" si="55"/>
        <v>1145.2669000000001</v>
      </c>
      <c r="E360" s="113">
        <v>63</v>
      </c>
      <c r="F360" s="113">
        <v>186</v>
      </c>
      <c r="G360" s="162">
        <f t="shared" si="56"/>
        <v>249</v>
      </c>
      <c r="H360" s="115">
        <f t="shared" si="61"/>
        <v>38.366718027734976</v>
      </c>
      <c r="I360" s="162">
        <v>400</v>
      </c>
      <c r="J360" s="115">
        <f t="shared" si="57"/>
        <v>61.633281972265017</v>
      </c>
      <c r="K360" s="114">
        <v>3</v>
      </c>
      <c r="L360" s="114">
        <v>2</v>
      </c>
      <c r="M360" s="114">
        <f t="shared" si="58"/>
        <v>5</v>
      </c>
      <c r="N360" s="116">
        <f t="shared" si="59"/>
        <v>55.555555555555557</v>
      </c>
      <c r="O360" s="114">
        <v>4</v>
      </c>
      <c r="P360" s="116">
        <f t="shared" si="60"/>
        <v>44.444444444444443</v>
      </c>
      <c r="Q360" s="118"/>
      <c r="R360" s="118">
        <f t="shared" si="62"/>
        <v>400</v>
      </c>
      <c r="S360" s="118">
        <f t="shared" si="63"/>
        <v>60.790273556231</v>
      </c>
      <c r="T360" s="118">
        <f t="shared" si="64"/>
        <v>249</v>
      </c>
      <c r="U360">
        <f t="shared" si="65"/>
        <v>37.841945288753799</v>
      </c>
      <c r="V360" s="118"/>
    </row>
    <row r="361" spans="2:22">
      <c r="B361" s="107">
        <v>357</v>
      </c>
      <c r="C361" s="112">
        <v>11494536</v>
      </c>
      <c r="D361">
        <f t="shared" si="55"/>
        <v>1149.4536000000001</v>
      </c>
      <c r="E361" s="113">
        <v>63</v>
      </c>
      <c r="F361" s="113">
        <v>187</v>
      </c>
      <c r="G361" s="162">
        <f t="shared" si="56"/>
        <v>250</v>
      </c>
      <c r="H361" s="115">
        <f t="shared" si="61"/>
        <v>38.52080123266564</v>
      </c>
      <c r="I361" s="162">
        <v>399</v>
      </c>
      <c r="J361" s="115">
        <f t="shared" si="57"/>
        <v>61.479198767334367</v>
      </c>
      <c r="K361" s="114">
        <v>3</v>
      </c>
      <c r="L361" s="114">
        <v>2</v>
      </c>
      <c r="M361" s="114">
        <f t="shared" si="58"/>
        <v>5</v>
      </c>
      <c r="N361" s="116">
        <f t="shared" si="59"/>
        <v>55.555555555555557</v>
      </c>
      <c r="O361" s="114">
        <v>4</v>
      </c>
      <c r="P361" s="116">
        <f t="shared" si="60"/>
        <v>44.444444444444443</v>
      </c>
      <c r="Q361" s="118"/>
      <c r="R361" s="118">
        <f t="shared" si="62"/>
        <v>399</v>
      </c>
      <c r="S361" s="118">
        <f t="shared" si="63"/>
        <v>60.638297872340431</v>
      </c>
      <c r="T361" s="118">
        <f t="shared" si="64"/>
        <v>250</v>
      </c>
      <c r="U361">
        <f t="shared" si="65"/>
        <v>37.993920972644382</v>
      </c>
      <c r="V361" s="118"/>
    </row>
    <row r="362" spans="2:22">
      <c r="B362" s="107">
        <v>358</v>
      </c>
      <c r="C362" s="112">
        <v>11536407</v>
      </c>
      <c r="D362">
        <f t="shared" si="55"/>
        <v>1153.6406999999999</v>
      </c>
      <c r="E362" s="113">
        <v>63</v>
      </c>
      <c r="F362" s="113">
        <v>186</v>
      </c>
      <c r="G362" s="162">
        <f t="shared" si="56"/>
        <v>249</v>
      </c>
      <c r="H362" s="115">
        <f t="shared" si="61"/>
        <v>38.366718027734976</v>
      </c>
      <c r="I362" s="162">
        <v>400</v>
      </c>
      <c r="J362" s="115">
        <f t="shared" si="57"/>
        <v>61.633281972265017</v>
      </c>
      <c r="K362" s="114">
        <v>3</v>
      </c>
      <c r="L362" s="114">
        <v>2</v>
      </c>
      <c r="M362" s="114">
        <f t="shared" si="58"/>
        <v>5</v>
      </c>
      <c r="N362" s="116">
        <f t="shared" si="59"/>
        <v>55.555555555555557</v>
      </c>
      <c r="O362" s="114">
        <v>4</v>
      </c>
      <c r="P362" s="116">
        <f t="shared" si="60"/>
        <v>44.444444444444443</v>
      </c>
      <c r="Q362" s="118"/>
      <c r="R362" s="118">
        <f t="shared" si="62"/>
        <v>400</v>
      </c>
      <c r="S362" s="118">
        <f t="shared" si="63"/>
        <v>60.790273556231</v>
      </c>
      <c r="T362" s="118">
        <f t="shared" si="64"/>
        <v>249</v>
      </c>
      <c r="U362">
        <f t="shared" si="65"/>
        <v>37.841945288753799</v>
      </c>
      <c r="V362" s="118"/>
    </row>
    <row r="363" spans="2:22">
      <c r="B363" s="107">
        <v>359</v>
      </c>
      <c r="C363" s="112">
        <v>11578269</v>
      </c>
      <c r="D363">
        <f t="shared" si="55"/>
        <v>1157.8269</v>
      </c>
      <c r="E363" s="113">
        <v>63</v>
      </c>
      <c r="F363" s="113">
        <v>186</v>
      </c>
      <c r="G363" s="162">
        <f t="shared" si="56"/>
        <v>249</v>
      </c>
      <c r="H363" s="115">
        <f t="shared" si="61"/>
        <v>38.366718027734976</v>
      </c>
      <c r="I363" s="162">
        <v>400</v>
      </c>
      <c r="J363" s="115">
        <f t="shared" si="57"/>
        <v>61.633281972265017</v>
      </c>
      <c r="K363" s="114">
        <v>3</v>
      </c>
      <c r="L363" s="114">
        <v>2</v>
      </c>
      <c r="M363" s="114">
        <f t="shared" si="58"/>
        <v>5</v>
      </c>
      <c r="N363" s="116">
        <f t="shared" si="59"/>
        <v>55.555555555555557</v>
      </c>
      <c r="O363" s="114">
        <v>4</v>
      </c>
      <c r="P363" s="116">
        <f t="shared" si="60"/>
        <v>44.444444444444443</v>
      </c>
      <c r="Q363" s="118"/>
      <c r="R363" s="118">
        <f t="shared" si="62"/>
        <v>400</v>
      </c>
      <c r="S363" s="118">
        <f t="shared" si="63"/>
        <v>60.790273556231</v>
      </c>
      <c r="T363" s="118">
        <f t="shared" si="64"/>
        <v>249</v>
      </c>
      <c r="U363">
        <f t="shared" si="65"/>
        <v>37.841945288753799</v>
      </c>
      <c r="V363" s="118"/>
    </row>
    <row r="364" spans="2:22">
      <c r="B364" s="107">
        <v>360</v>
      </c>
      <c r="C364" s="112">
        <v>11620137</v>
      </c>
      <c r="D364">
        <f t="shared" si="55"/>
        <v>1162.0137</v>
      </c>
      <c r="E364" s="113">
        <v>63</v>
      </c>
      <c r="F364" s="113">
        <v>186</v>
      </c>
      <c r="G364" s="162">
        <f t="shared" si="56"/>
        <v>249</v>
      </c>
      <c r="H364" s="115">
        <f t="shared" si="61"/>
        <v>38.366718027734976</v>
      </c>
      <c r="I364" s="162">
        <v>400</v>
      </c>
      <c r="J364" s="115">
        <f t="shared" si="57"/>
        <v>61.633281972265017</v>
      </c>
      <c r="K364" s="114">
        <v>3</v>
      </c>
      <c r="L364" s="114">
        <v>2</v>
      </c>
      <c r="M364" s="114">
        <f t="shared" si="58"/>
        <v>5</v>
      </c>
      <c r="N364" s="116">
        <f t="shared" si="59"/>
        <v>55.555555555555557</v>
      </c>
      <c r="O364" s="114">
        <v>4</v>
      </c>
      <c r="P364" s="116">
        <f t="shared" si="60"/>
        <v>44.444444444444443</v>
      </c>
      <c r="Q364" s="118"/>
      <c r="R364" s="118">
        <f t="shared" si="62"/>
        <v>400</v>
      </c>
      <c r="S364" s="118">
        <f t="shared" si="63"/>
        <v>60.790273556231</v>
      </c>
      <c r="T364" s="118">
        <f t="shared" si="64"/>
        <v>249</v>
      </c>
      <c r="U364">
        <f t="shared" si="65"/>
        <v>37.841945288753799</v>
      </c>
      <c r="V364" s="118"/>
    </row>
    <row r="365" spans="2:22">
      <c r="B365" s="107">
        <v>361</v>
      </c>
      <c r="C365" s="112">
        <v>11661998</v>
      </c>
      <c r="D365">
        <f t="shared" si="55"/>
        <v>1166.1998000000001</v>
      </c>
      <c r="E365" s="113">
        <v>63</v>
      </c>
      <c r="F365" s="113">
        <v>186</v>
      </c>
      <c r="G365" s="162">
        <f t="shared" si="56"/>
        <v>249</v>
      </c>
      <c r="H365" s="115">
        <f t="shared" si="61"/>
        <v>38.366718027734976</v>
      </c>
      <c r="I365" s="162">
        <v>400</v>
      </c>
      <c r="J365" s="115">
        <f t="shared" si="57"/>
        <v>61.633281972265017</v>
      </c>
      <c r="K365" s="114">
        <v>3</v>
      </c>
      <c r="L365" s="114">
        <v>2</v>
      </c>
      <c r="M365" s="114">
        <f t="shared" si="58"/>
        <v>5</v>
      </c>
      <c r="N365" s="116">
        <f t="shared" si="59"/>
        <v>55.555555555555557</v>
      </c>
      <c r="O365" s="114">
        <v>4</v>
      </c>
      <c r="P365" s="116">
        <f t="shared" si="60"/>
        <v>44.444444444444443</v>
      </c>
      <c r="Q365" s="118"/>
      <c r="R365" s="118">
        <f t="shared" si="62"/>
        <v>400</v>
      </c>
      <c r="S365" s="118">
        <f t="shared" si="63"/>
        <v>60.790273556231</v>
      </c>
      <c r="T365" s="118">
        <f t="shared" si="64"/>
        <v>249</v>
      </c>
      <c r="U365">
        <f t="shared" si="65"/>
        <v>37.841945288753799</v>
      </c>
      <c r="V365" s="118"/>
    </row>
    <row r="366" spans="2:22">
      <c r="B366" s="107">
        <v>362</v>
      </c>
      <c r="C366" s="112">
        <v>11703869</v>
      </c>
      <c r="D366">
        <f t="shared" si="55"/>
        <v>1170.3869</v>
      </c>
      <c r="E366" s="113">
        <v>63</v>
      </c>
      <c r="F366" s="113">
        <v>186</v>
      </c>
      <c r="G366" s="162">
        <f t="shared" si="56"/>
        <v>249</v>
      </c>
      <c r="H366" s="115">
        <f t="shared" si="61"/>
        <v>38.366718027734976</v>
      </c>
      <c r="I366" s="162">
        <v>400</v>
      </c>
      <c r="J366" s="115">
        <f t="shared" si="57"/>
        <v>61.633281972265017</v>
      </c>
      <c r="K366" s="114">
        <v>3</v>
      </c>
      <c r="L366" s="114">
        <v>2</v>
      </c>
      <c r="M366" s="114">
        <f t="shared" si="58"/>
        <v>5</v>
      </c>
      <c r="N366" s="116">
        <f t="shared" si="59"/>
        <v>55.555555555555557</v>
      </c>
      <c r="O366" s="114">
        <v>4</v>
      </c>
      <c r="P366" s="116">
        <f t="shared" si="60"/>
        <v>44.444444444444443</v>
      </c>
      <c r="Q366" s="118"/>
      <c r="R366" s="118">
        <f t="shared" si="62"/>
        <v>400</v>
      </c>
      <c r="S366" s="118">
        <f t="shared" si="63"/>
        <v>60.790273556231</v>
      </c>
      <c r="T366" s="118">
        <f t="shared" si="64"/>
        <v>249</v>
      </c>
      <c r="U366">
        <f t="shared" si="65"/>
        <v>37.841945288753799</v>
      </c>
      <c r="V366" s="118"/>
    </row>
    <row r="367" spans="2:22">
      <c r="B367" s="107">
        <v>363</v>
      </c>
      <c r="C367" s="112">
        <v>11745735</v>
      </c>
      <c r="D367">
        <f t="shared" si="55"/>
        <v>1174.5735</v>
      </c>
      <c r="E367" s="113">
        <v>64</v>
      </c>
      <c r="F367" s="113">
        <v>186</v>
      </c>
      <c r="G367" s="162">
        <f t="shared" si="56"/>
        <v>250</v>
      </c>
      <c r="H367" s="115">
        <f t="shared" si="61"/>
        <v>38.52080123266564</v>
      </c>
      <c r="I367" s="162">
        <v>399</v>
      </c>
      <c r="J367" s="115">
        <f t="shared" si="57"/>
        <v>61.479198767334367</v>
      </c>
      <c r="K367" s="114">
        <v>3</v>
      </c>
      <c r="L367" s="114">
        <v>2</v>
      </c>
      <c r="M367" s="114">
        <f t="shared" si="58"/>
        <v>5</v>
      </c>
      <c r="N367" s="116">
        <f t="shared" si="59"/>
        <v>55.555555555555557</v>
      </c>
      <c r="O367" s="114">
        <v>4</v>
      </c>
      <c r="P367" s="116">
        <f t="shared" si="60"/>
        <v>44.444444444444443</v>
      </c>
      <c r="Q367" s="118"/>
      <c r="R367" s="118">
        <f t="shared" si="62"/>
        <v>399</v>
      </c>
      <c r="S367" s="118">
        <f t="shared" si="63"/>
        <v>60.638297872340431</v>
      </c>
      <c r="T367" s="118">
        <f t="shared" si="64"/>
        <v>250</v>
      </c>
      <c r="U367">
        <f t="shared" si="65"/>
        <v>37.993920972644382</v>
      </c>
      <c r="V367" s="118"/>
    </row>
    <row r="368" spans="2:22">
      <c r="B368" s="107">
        <v>364</v>
      </c>
      <c r="C368" s="112">
        <v>11787598</v>
      </c>
      <c r="D368">
        <f t="shared" si="55"/>
        <v>1178.7598</v>
      </c>
      <c r="E368" s="113">
        <v>63</v>
      </c>
      <c r="F368" s="113">
        <v>186</v>
      </c>
      <c r="G368" s="162">
        <f t="shared" si="56"/>
        <v>249</v>
      </c>
      <c r="H368" s="115">
        <f t="shared" si="61"/>
        <v>38.366718027734976</v>
      </c>
      <c r="I368" s="162">
        <v>400</v>
      </c>
      <c r="J368" s="115">
        <f t="shared" si="57"/>
        <v>61.633281972265017</v>
      </c>
      <c r="K368" s="114">
        <v>3</v>
      </c>
      <c r="L368" s="114">
        <v>2</v>
      </c>
      <c r="M368" s="114">
        <f t="shared" si="58"/>
        <v>5</v>
      </c>
      <c r="N368" s="116">
        <f t="shared" si="59"/>
        <v>55.555555555555557</v>
      </c>
      <c r="O368" s="114">
        <v>4</v>
      </c>
      <c r="P368" s="116">
        <f t="shared" si="60"/>
        <v>44.444444444444443</v>
      </c>
      <c r="Q368" s="118"/>
      <c r="R368" s="118">
        <f t="shared" si="62"/>
        <v>400</v>
      </c>
      <c r="S368" s="118">
        <f t="shared" si="63"/>
        <v>60.790273556231</v>
      </c>
      <c r="T368" s="118">
        <f t="shared" si="64"/>
        <v>249</v>
      </c>
      <c r="U368">
        <f t="shared" si="65"/>
        <v>37.841945288753799</v>
      </c>
      <c r="V368" s="118"/>
    </row>
    <row r="369" spans="2:22">
      <c r="B369" s="107">
        <v>365</v>
      </c>
      <c r="C369" s="112">
        <v>11829462</v>
      </c>
      <c r="D369">
        <f t="shared" si="55"/>
        <v>1182.9462000000001</v>
      </c>
      <c r="E369" s="113">
        <v>63</v>
      </c>
      <c r="F369" s="113">
        <v>186</v>
      </c>
      <c r="G369" s="162">
        <f t="shared" si="56"/>
        <v>249</v>
      </c>
      <c r="H369" s="115">
        <f t="shared" si="61"/>
        <v>38.366718027734976</v>
      </c>
      <c r="I369" s="162">
        <v>400</v>
      </c>
      <c r="J369" s="115">
        <f t="shared" si="57"/>
        <v>61.633281972265017</v>
      </c>
      <c r="K369" s="114">
        <v>3</v>
      </c>
      <c r="L369" s="114">
        <v>2</v>
      </c>
      <c r="M369" s="114">
        <f t="shared" si="58"/>
        <v>5</v>
      </c>
      <c r="N369" s="116">
        <f t="shared" si="59"/>
        <v>55.555555555555557</v>
      </c>
      <c r="O369" s="114">
        <v>4</v>
      </c>
      <c r="P369" s="116">
        <f t="shared" si="60"/>
        <v>44.444444444444443</v>
      </c>
      <c r="Q369" s="118"/>
      <c r="R369" s="118">
        <f t="shared" si="62"/>
        <v>400</v>
      </c>
      <c r="S369" s="118">
        <f t="shared" si="63"/>
        <v>60.790273556231</v>
      </c>
      <c r="T369" s="118">
        <f t="shared" si="64"/>
        <v>249</v>
      </c>
      <c r="U369">
        <f t="shared" si="65"/>
        <v>37.841945288753799</v>
      </c>
      <c r="V369" s="118"/>
    </row>
    <row r="370" spans="2:22">
      <c r="B370" s="107">
        <v>366</v>
      </c>
      <c r="C370" s="112">
        <v>11871332</v>
      </c>
      <c r="D370">
        <f t="shared" si="55"/>
        <v>1187.1332</v>
      </c>
      <c r="E370" s="113">
        <v>63</v>
      </c>
      <c r="F370" s="113">
        <v>186</v>
      </c>
      <c r="G370" s="162">
        <f t="shared" si="56"/>
        <v>249</v>
      </c>
      <c r="H370" s="115">
        <f t="shared" si="61"/>
        <v>38.366718027734976</v>
      </c>
      <c r="I370" s="162">
        <v>400</v>
      </c>
      <c r="J370" s="115">
        <f t="shared" si="57"/>
        <v>61.633281972265017</v>
      </c>
      <c r="K370" s="114">
        <v>3</v>
      </c>
      <c r="L370" s="114">
        <v>2</v>
      </c>
      <c r="M370" s="114">
        <f t="shared" si="58"/>
        <v>5</v>
      </c>
      <c r="N370" s="116">
        <f t="shared" si="59"/>
        <v>55.555555555555557</v>
      </c>
      <c r="O370" s="114">
        <v>4</v>
      </c>
      <c r="P370" s="116">
        <f t="shared" si="60"/>
        <v>44.444444444444443</v>
      </c>
      <c r="Q370" s="118"/>
      <c r="R370" s="118">
        <f t="shared" si="62"/>
        <v>400</v>
      </c>
      <c r="S370" s="118">
        <f t="shared" si="63"/>
        <v>60.790273556231</v>
      </c>
      <c r="T370" s="118">
        <f t="shared" si="64"/>
        <v>249</v>
      </c>
      <c r="U370">
        <f t="shared" si="65"/>
        <v>37.841945288753799</v>
      </c>
      <c r="V370" s="118"/>
    </row>
    <row r="371" spans="2:22">
      <c r="B371" s="107">
        <v>367</v>
      </c>
      <c r="C371" s="112">
        <v>11913200</v>
      </c>
      <c r="D371">
        <f t="shared" si="55"/>
        <v>1191.32</v>
      </c>
      <c r="E371" s="113">
        <v>63</v>
      </c>
      <c r="F371" s="113">
        <v>186</v>
      </c>
      <c r="G371" s="162">
        <f t="shared" si="56"/>
        <v>249</v>
      </c>
      <c r="H371" s="115">
        <f t="shared" si="61"/>
        <v>38.366718027734976</v>
      </c>
      <c r="I371" s="162">
        <v>400</v>
      </c>
      <c r="J371" s="115">
        <f t="shared" si="57"/>
        <v>61.633281972265017</v>
      </c>
      <c r="K371" s="114">
        <v>3</v>
      </c>
      <c r="L371" s="114">
        <v>2</v>
      </c>
      <c r="M371" s="114">
        <f t="shared" si="58"/>
        <v>5</v>
      </c>
      <c r="N371" s="116">
        <f t="shared" si="59"/>
        <v>55.555555555555557</v>
      </c>
      <c r="O371" s="114">
        <v>4</v>
      </c>
      <c r="P371" s="116">
        <f t="shared" si="60"/>
        <v>44.444444444444443</v>
      </c>
      <c r="Q371" s="118"/>
      <c r="R371" s="118">
        <f t="shared" si="62"/>
        <v>400</v>
      </c>
      <c r="S371" s="118">
        <f t="shared" si="63"/>
        <v>60.790273556231</v>
      </c>
      <c r="T371" s="118">
        <f t="shared" si="64"/>
        <v>249</v>
      </c>
      <c r="U371">
        <f t="shared" si="65"/>
        <v>37.841945288753799</v>
      </c>
      <c r="V371" s="118"/>
    </row>
    <row r="372" spans="2:22">
      <c r="B372" s="107">
        <v>368</v>
      </c>
      <c r="C372" s="112">
        <v>11955062</v>
      </c>
      <c r="D372">
        <f t="shared" si="55"/>
        <v>1195.5062</v>
      </c>
      <c r="E372" s="113">
        <v>63</v>
      </c>
      <c r="F372" s="113">
        <v>186</v>
      </c>
      <c r="G372" s="162">
        <f t="shared" si="56"/>
        <v>249</v>
      </c>
      <c r="H372" s="115">
        <f t="shared" si="61"/>
        <v>38.366718027734976</v>
      </c>
      <c r="I372" s="162">
        <v>400</v>
      </c>
      <c r="J372" s="115">
        <f t="shared" si="57"/>
        <v>61.633281972265017</v>
      </c>
      <c r="K372" s="114">
        <v>3</v>
      </c>
      <c r="L372" s="114">
        <v>2</v>
      </c>
      <c r="M372" s="114">
        <f t="shared" si="58"/>
        <v>5</v>
      </c>
      <c r="N372" s="116">
        <f t="shared" si="59"/>
        <v>55.555555555555557</v>
      </c>
      <c r="O372" s="114">
        <v>4</v>
      </c>
      <c r="P372" s="116">
        <f t="shared" si="60"/>
        <v>44.444444444444443</v>
      </c>
      <c r="Q372" s="118"/>
      <c r="R372" s="118">
        <f t="shared" si="62"/>
        <v>400</v>
      </c>
      <c r="S372" s="118">
        <f t="shared" si="63"/>
        <v>60.790273556231</v>
      </c>
      <c r="T372" s="118">
        <f t="shared" si="64"/>
        <v>249</v>
      </c>
      <c r="U372">
        <f t="shared" si="65"/>
        <v>37.841945288753799</v>
      </c>
      <c r="V372" s="118"/>
    </row>
  </sheetData>
  <sortState ref="B4:I372">
    <sortCondition ref="B4:B372"/>
  </sortState>
  <mergeCells count="3">
    <mergeCell ref="E2:I2"/>
    <mergeCell ref="K2:O2"/>
    <mergeCell ref="E1:P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Carbohydrate_comp</vt:lpstr>
      <vt:lpstr>OtherMacromolecular_comp</vt:lpstr>
      <vt:lpstr>Biomas_composition_final</vt:lpstr>
      <vt:lpstr>Knockout_simulations</vt:lpstr>
      <vt:lpstr>GIMME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sushil</dc:creator>
  <cp:lastModifiedBy>sushil</cp:lastModifiedBy>
  <dcterms:created xsi:type="dcterms:W3CDTF">2016-04-15T15:26:22Z</dcterms:created>
  <dcterms:modified xsi:type="dcterms:W3CDTF">2018-06-26T09:33:23Z</dcterms:modified>
</cp:coreProperties>
</file>