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mr/PycharmProjects/ground_reflectance/output/"/>
    </mc:Choice>
  </mc:AlternateContent>
  <xr:revisionPtr revIDLastSave="0" documentId="13_ncr:1_{C8AB9E34-09ED-7847-A3E6-D8BD9609EB99}" xr6:coauthVersionLast="47" xr6:coauthVersionMax="47" xr10:uidLastSave="{00000000-0000-0000-0000-000000000000}"/>
  <bookViews>
    <workbookView xWindow="780" yWindow="1000" windowWidth="27640" windowHeight="15300" xr2:uid="{562C8FA2-EF69-1845-934E-47BCDCD29C91}"/>
  </bookViews>
  <sheets>
    <sheet name="sample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4" i="1" l="1"/>
  <c r="R14" i="1" s="1"/>
  <c r="S14" i="1" s="1"/>
  <c r="T14" i="1" s="1"/>
  <c r="L14" i="1"/>
  <c r="M14" i="1" s="1"/>
  <c r="U14" i="1" s="1"/>
  <c r="J14" i="1"/>
  <c r="F14" i="1"/>
  <c r="D14" i="1"/>
  <c r="Q13" i="1"/>
  <c r="R13" i="1" s="1"/>
  <c r="S13" i="1" s="1"/>
  <c r="T13" i="1" s="1"/>
  <c r="J13" i="1"/>
  <c r="L13" i="1" s="1"/>
  <c r="M13" i="1" s="1"/>
  <c r="U13" i="1" s="1"/>
  <c r="F13" i="1"/>
  <c r="D13" i="1"/>
  <c r="S12" i="1"/>
  <c r="T12" i="1" s="1"/>
  <c r="R12" i="1"/>
  <c r="Q12" i="1"/>
  <c r="J12" i="1"/>
  <c r="L12" i="1" s="1"/>
  <c r="M12" i="1" s="1"/>
  <c r="U12" i="1" s="1"/>
  <c r="F12" i="1"/>
  <c r="D12" i="1"/>
  <c r="Q11" i="1"/>
  <c r="R11" i="1" s="1"/>
  <c r="S11" i="1" s="1"/>
  <c r="T11" i="1" s="1"/>
  <c r="J11" i="1"/>
  <c r="L11" i="1" s="1"/>
  <c r="M11" i="1" s="1"/>
  <c r="F11" i="1"/>
  <c r="D11" i="1"/>
  <c r="Q7" i="1"/>
  <c r="R7" i="1" s="1"/>
  <c r="S7" i="1" s="1"/>
  <c r="T7" i="1" s="1"/>
  <c r="L7" i="1"/>
  <c r="M7" i="1" s="1"/>
  <c r="U7" i="1" s="1"/>
  <c r="J7" i="1"/>
  <c r="F7" i="1"/>
  <c r="D7" i="1"/>
  <c r="Q6" i="1"/>
  <c r="R6" i="1" s="1"/>
  <c r="S6" i="1" s="1"/>
  <c r="T6" i="1" s="1"/>
  <c r="M6" i="1"/>
  <c r="U6" i="1" s="1"/>
  <c r="L6" i="1"/>
  <c r="J6" i="1"/>
  <c r="F6" i="1"/>
  <c r="D6" i="1"/>
  <c r="S5" i="1"/>
  <c r="T5" i="1" s="1"/>
  <c r="R5" i="1"/>
  <c r="Q5" i="1"/>
  <c r="J5" i="1"/>
  <c r="L5" i="1" s="1"/>
  <c r="M5" i="1" s="1"/>
  <c r="F5" i="1"/>
  <c r="D5" i="1"/>
  <c r="Q4" i="1"/>
  <c r="R4" i="1" s="1"/>
  <c r="S4" i="1" s="1"/>
  <c r="T4" i="1" s="1"/>
  <c r="J4" i="1"/>
  <c r="L4" i="1" s="1"/>
  <c r="M4" i="1" s="1"/>
  <c r="F4" i="1"/>
  <c r="D4" i="1"/>
  <c r="U5" i="1" l="1"/>
  <c r="U4" i="1"/>
  <c r="U11" i="1"/>
</calcChain>
</file>

<file path=xl/sharedStrings.xml><?xml version="1.0" encoding="utf-8"?>
<sst xmlns="http://schemas.openxmlformats.org/spreadsheetml/2006/main" count="44" uniqueCount="24">
  <si>
    <t>Band 3</t>
  </si>
  <si>
    <t>Left</t>
  </si>
  <si>
    <t>Top</t>
  </si>
  <si>
    <t>Column</t>
  </si>
  <si>
    <t>Column Location</t>
  </si>
  <si>
    <t>Row</t>
  </si>
  <si>
    <t>Row Location</t>
  </si>
  <si>
    <t>Band 3 DN</t>
  </si>
  <si>
    <r>
      <t>A</t>
    </r>
    <r>
      <rPr>
        <i/>
        <vertAlign val="subscript"/>
        <sz val="12"/>
        <color rgb="FF002060"/>
        <rFont val="Times New Roman"/>
        <family val="1"/>
      </rPr>
      <t>0</t>
    </r>
    <r>
      <rPr>
        <i/>
        <sz val="12"/>
        <color rgb="FF002060"/>
        <rFont val="Times New Roman"/>
        <family val="1"/>
      </rPr>
      <t xml:space="preserve"> </t>
    </r>
  </si>
  <si>
    <r>
      <t>A</t>
    </r>
    <r>
      <rPr>
        <i/>
        <vertAlign val="subscript"/>
        <sz val="12"/>
        <color rgb="FF002060"/>
        <rFont val="Times New Roman"/>
        <family val="1"/>
      </rPr>
      <t>1</t>
    </r>
    <r>
      <rPr>
        <i/>
        <sz val="12"/>
        <color rgb="FF002060"/>
        <rFont val="Times New Roman"/>
        <family val="1"/>
      </rPr>
      <t xml:space="preserve"> </t>
    </r>
  </si>
  <si>
    <t>Ltot</t>
  </si>
  <si>
    <r>
      <t>L</t>
    </r>
    <r>
      <rPr>
        <i/>
        <vertAlign val="subscript"/>
        <sz val="12"/>
        <color rgb="FF002060"/>
        <rFont val="Times New Roman"/>
        <family val="1"/>
      </rPr>
      <t>p</t>
    </r>
  </si>
  <si>
    <t>Ltot-Lp</t>
  </si>
  <si>
    <t>π x (Ltot - Lp)</t>
  </si>
  <si>
    <t xml:space="preserve">T </t>
  </si>
  <si>
    <r>
      <t>E</t>
    </r>
    <r>
      <rPr>
        <i/>
        <vertAlign val="subscript"/>
        <sz val="12"/>
        <color rgb="FF002060"/>
        <rFont val="Times New Roman"/>
        <family val="1"/>
      </rPr>
      <t>0</t>
    </r>
  </si>
  <si>
    <r>
      <t>θ</t>
    </r>
    <r>
      <rPr>
        <sz val="8"/>
        <color rgb="FF002060"/>
        <rFont val="Times New Roman"/>
        <family val="1"/>
      </rPr>
      <t xml:space="preserve">s </t>
    </r>
  </si>
  <si>
    <r>
      <t>θ</t>
    </r>
    <r>
      <rPr>
        <sz val="8"/>
        <color rgb="FF002060"/>
        <rFont val="Times New Roman"/>
        <family val="1"/>
      </rPr>
      <t>s radians</t>
    </r>
  </si>
  <si>
    <t>Cosine(θs)</t>
  </si>
  <si>
    <t>E = E0 x Cos(θs)</t>
  </si>
  <si>
    <t>E x T</t>
  </si>
  <si>
    <t>𝜌 = [π (Ltot - Lp)] / ( E xT )</t>
  </si>
  <si>
    <t>Band 4</t>
  </si>
  <si>
    <t>Band 4 DN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</si>
</sst>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%"/>
    <numFmt numFmtId="166" formatCode="0.000000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vertAlign val="subscript"/>
      <sz val="12"/>
      <color rgb="FF002060"/>
      <name val="Times New Roman"/>
      <family val="1"/>
    </font>
    <font>
      <i/>
      <sz val="12"/>
      <color rgb="FF002060"/>
      <name val="Times New Roman"/>
      <family val="1"/>
    </font>
    <font>
      <b/>
      <sz val="12"/>
      <color rgb="FF000000"/>
      <name val="Calibri"/>
      <family val="2"/>
      <scheme val="minor"/>
    </font>
    <font>
      <sz val="8"/>
      <color rgb="FF002060"/>
      <name val="Times New Roman"/>
      <family val="1"/>
    </font>
    <font>
      <sz val="12"/>
      <color rgb="FF000000"/>
      <name val="Times New Roman"/>
      <family val="1"/>
    </font>
    <font>
      <sz val="12"/>
      <color rgb="FF00206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4" tint="-0.249977111117893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dotted">
        <color indexed="64"/>
      </right>
      <top style="medium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dotted">
        <color indexed="64"/>
      </right>
      <top style="dott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9">
    <xf numFmtId="0" fontId="0" fillId="0" borderId="0" xfId="0"/>
    <xf numFmtId="0" fontId="0" fillId="2" borderId="0" xfId="0" applyFill="1"/>
    <xf numFmtId="0" fontId="0" fillId="3" borderId="0" xfId="0" applyFill="1"/>
    <xf numFmtId="0" fontId="2" fillId="4" borderId="1" xfId="0" applyFont="1" applyFill="1" applyBorder="1"/>
    <xf numFmtId="0" fontId="2" fillId="4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5" fillId="5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0" fillId="3" borderId="6" xfId="0" applyFill="1" applyBorder="1" applyAlignment="1">
      <alignment horizontal="center"/>
    </xf>
    <xf numFmtId="2" fontId="0" fillId="3" borderId="6" xfId="0" applyNumberFormat="1" applyFill="1" applyBorder="1" applyAlignment="1">
      <alignment horizontal="center"/>
    </xf>
    <xf numFmtId="164" fontId="0" fillId="3" borderId="6" xfId="0" applyNumberFormat="1" applyFill="1" applyBorder="1" applyAlignment="1">
      <alignment horizontal="center"/>
    </xf>
    <xf numFmtId="165" fontId="0" fillId="3" borderId="7" xfId="1" applyNumberFormat="1" applyFon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0" fillId="3" borderId="9" xfId="0" applyFill="1" applyBorder="1" applyAlignment="1">
      <alignment horizontal="center"/>
    </xf>
    <xf numFmtId="2" fontId="0" fillId="3" borderId="9" xfId="0" applyNumberFormat="1" applyFill="1" applyBorder="1" applyAlignment="1">
      <alignment horizontal="center"/>
    </xf>
    <xf numFmtId="164" fontId="0" fillId="3" borderId="9" xfId="0" applyNumberFormat="1" applyFill="1" applyBorder="1" applyAlignment="1">
      <alignment horizontal="center"/>
    </xf>
    <xf numFmtId="165" fontId="0" fillId="3" borderId="10" xfId="1" applyNumberFormat="1" applyFont="1" applyFill="1" applyBorder="1" applyAlignment="1">
      <alignment horizontal="center"/>
    </xf>
    <xf numFmtId="0" fontId="7" fillId="0" borderId="9" xfId="0" applyFont="1" applyBorder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7" fillId="0" borderId="12" xfId="0" applyFont="1" applyBorder="1"/>
    <xf numFmtId="0" fontId="0" fillId="3" borderId="12" xfId="0" applyFill="1" applyBorder="1" applyAlignment="1">
      <alignment horizontal="center"/>
    </xf>
    <xf numFmtId="2" fontId="0" fillId="3" borderId="12" xfId="0" applyNumberFormat="1" applyFill="1" applyBorder="1" applyAlignment="1">
      <alignment horizontal="center"/>
    </xf>
    <xf numFmtId="164" fontId="0" fillId="3" borderId="12" xfId="0" applyNumberFormat="1" applyFill="1" applyBorder="1" applyAlignment="1">
      <alignment horizontal="center"/>
    </xf>
    <xf numFmtId="165" fontId="0" fillId="3" borderId="13" xfId="1" applyNumberFormat="1" applyFont="1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14" xfId="0" applyBorder="1" applyAlignment="1">
      <alignment horizontal="center"/>
    </xf>
    <xf numFmtId="0" fontId="0" fillId="0" borderId="0" xfId="0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0" fillId="0" borderId="15" xfId="0" applyBorder="1" applyAlignment="1">
      <alignment horizontal="center"/>
    </xf>
    <xf numFmtId="166" fontId="0" fillId="3" borderId="6" xfId="0" applyNumberFormat="1" applyFill="1" applyBorder="1" applyAlignment="1">
      <alignment horizontal="center"/>
    </xf>
    <xf numFmtId="0" fontId="0" fillId="0" borderId="16" xfId="0" applyBorder="1" applyAlignment="1">
      <alignment horizontal="center"/>
    </xf>
    <xf numFmtId="166" fontId="0" fillId="3" borderId="9" xfId="0" applyNumberFormat="1" applyFill="1" applyBorder="1" applyAlignment="1">
      <alignment horizontal="center"/>
    </xf>
    <xf numFmtId="0" fontId="7" fillId="0" borderId="0" xfId="0" applyFont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8" fillId="0" borderId="18" xfId="0" applyFont="1" applyBorder="1" applyAlignment="1">
      <alignment horizontal="center"/>
    </xf>
    <xf numFmtId="0" fontId="7" fillId="0" borderId="18" xfId="0" applyFont="1" applyBorder="1"/>
    <xf numFmtId="0" fontId="0" fillId="0" borderId="19" xfId="0" applyBorder="1" applyAlignment="1">
      <alignment horizontal="center"/>
    </xf>
    <xf numFmtId="166" fontId="0" fillId="3" borderId="12" xfId="0" applyNumberForma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106B1-6175-174C-AB14-A7E4A29DC7EA}">
  <dimension ref="A1:U14"/>
  <sheetViews>
    <sheetView tabSelected="1" zoomScale="190" zoomScaleNormal="190" workbookViewId="0">
      <selection activeCell="S1" sqref="S1"/>
    </sheetView>
  </sheetViews>
  <sheetFormatPr baseColWidth="10" defaultRowHeight="16" x14ac:dyDescent="0.2"/>
  <cols>
    <col min="1" max="2" width="12.5" style="2" bestFit="1" customWidth="1"/>
    <col min="3" max="3" width="7.33203125" style="2" bestFit="1" customWidth="1"/>
    <col min="4" max="4" width="22.1640625" style="2" bestFit="1" customWidth="1"/>
    <col min="5" max="5" width="5.1640625" style="2" bestFit="1" customWidth="1"/>
    <col min="6" max="6" width="12.1640625" style="2" bestFit="1" customWidth="1"/>
    <col min="7" max="7" width="20.6640625" style="2" bestFit="1" customWidth="1"/>
    <col min="8" max="11" width="10.83203125" style="2"/>
    <col min="12" max="12" width="13" style="2" bestFit="1" customWidth="1"/>
    <col min="13" max="14" width="10.83203125" style="2"/>
    <col min="15" max="15" width="12.6640625" style="2" bestFit="1" customWidth="1"/>
    <col min="16" max="17" width="12.6640625" style="2" customWidth="1"/>
    <col min="18" max="18" width="14.83203125" style="2" bestFit="1" customWidth="1"/>
    <col min="19" max="19" width="14" style="2" bestFit="1" customWidth="1"/>
    <col min="20" max="20" width="10.83203125" style="2"/>
    <col min="21" max="21" width="23" style="2" bestFit="1" customWidth="1"/>
    <col min="22" max="16384" width="10.83203125" style="2"/>
  </cols>
  <sheetData>
    <row r="1" spans="1:21" ht="17" thickBot="1" x14ac:dyDescent="0.25">
      <c r="A1" s="1"/>
      <c r="B1" s="1"/>
      <c r="C1" s="1"/>
      <c r="D1" s="1"/>
      <c r="E1" s="1"/>
      <c r="F1" s="1"/>
      <c r="G1" s="1"/>
    </row>
    <row r="2" spans="1:21" ht="17" thickBot="1" x14ac:dyDescent="0.25">
      <c r="A2" s="3" t="s">
        <v>0</v>
      </c>
    </row>
    <row r="3" spans="1:21" ht="20" customHeight="1" thickBot="1" x14ac:dyDescent="0.3">
      <c r="A3" s="4" t="s">
        <v>1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5" t="s">
        <v>8</v>
      </c>
      <c r="I3" s="5" t="s">
        <v>9</v>
      </c>
      <c r="J3" s="6" t="s">
        <v>10</v>
      </c>
      <c r="K3" s="5" t="s">
        <v>11</v>
      </c>
      <c r="L3" s="5" t="s">
        <v>12</v>
      </c>
      <c r="M3" s="5" t="s">
        <v>13</v>
      </c>
      <c r="N3" s="5" t="s">
        <v>14</v>
      </c>
      <c r="O3" s="5" t="s">
        <v>15</v>
      </c>
      <c r="P3" s="5" t="s">
        <v>16</v>
      </c>
      <c r="Q3" s="5" t="s">
        <v>17</v>
      </c>
      <c r="R3" s="5" t="s">
        <v>18</v>
      </c>
      <c r="S3" s="5" t="s">
        <v>19</v>
      </c>
      <c r="T3" s="5" t="s">
        <v>20</v>
      </c>
      <c r="U3" s="7" t="s">
        <v>21</v>
      </c>
    </row>
    <row r="4" spans="1:21" x14ac:dyDescent="0.2">
      <c r="A4" s="8">
        <v>575685</v>
      </c>
      <c r="B4" s="9">
        <v>4889415</v>
      </c>
      <c r="C4" s="10">
        <v>1931</v>
      </c>
      <c r="D4" s="11">
        <f>A4+(30*(C4-1))</f>
        <v>633585</v>
      </c>
      <c r="E4" s="11">
        <v>827</v>
      </c>
      <c r="F4" s="9">
        <f>B4-(30*(E4-1))</f>
        <v>4864635</v>
      </c>
      <c r="G4" s="12">
        <v>62</v>
      </c>
      <c r="H4" s="12">
        <v>-4.5</v>
      </c>
      <c r="I4" s="12">
        <v>0.63960799999999995</v>
      </c>
      <c r="J4" s="13">
        <f>H4+(I4*G4)</f>
        <v>35.155695999999999</v>
      </c>
      <c r="K4" s="12">
        <v>2</v>
      </c>
      <c r="L4" s="14">
        <f>J4-K4</f>
        <v>33.155695999999999</v>
      </c>
      <c r="M4" s="14">
        <f>PI()*(L4)</f>
        <v>104.16169097825649</v>
      </c>
      <c r="N4" s="12">
        <v>0.78</v>
      </c>
      <c r="O4" s="12">
        <v>1060</v>
      </c>
      <c r="P4" s="12">
        <v>41.4</v>
      </c>
      <c r="Q4" s="13">
        <f>RADIANS(P4)</f>
        <v>0.72256631032565244</v>
      </c>
      <c r="R4" s="14">
        <f>COS(Q4)</f>
        <v>0.75011106963045959</v>
      </c>
      <c r="S4" s="14">
        <f>O4*R4</f>
        <v>795.1177338082872</v>
      </c>
      <c r="T4" s="14">
        <f>S4*N4</f>
        <v>620.191832370464</v>
      </c>
      <c r="U4" s="15">
        <f>M4/T4</f>
        <v>0.16795076223454161</v>
      </c>
    </row>
    <row r="5" spans="1:21" x14ac:dyDescent="0.2">
      <c r="A5" s="16">
        <v>575685</v>
      </c>
      <c r="B5" s="17">
        <v>4889415</v>
      </c>
      <c r="C5" s="18">
        <v>931</v>
      </c>
      <c r="D5" s="18">
        <f t="shared" ref="D5:D7" si="0">A5+(30*(C5-1))</f>
        <v>603585</v>
      </c>
      <c r="E5" s="18">
        <v>3821</v>
      </c>
      <c r="F5" s="17">
        <f>B5-(30*(E5-1))</f>
        <v>4774815</v>
      </c>
      <c r="G5" s="19">
        <v>33</v>
      </c>
      <c r="H5" s="19">
        <v>-4.5</v>
      </c>
      <c r="I5" s="19">
        <v>0.63960799999999995</v>
      </c>
      <c r="J5" s="20">
        <f t="shared" ref="J5:J7" si="1">H5+(I5*G5)</f>
        <v>16.607063999999998</v>
      </c>
      <c r="K5" s="19">
        <v>2</v>
      </c>
      <c r="L5" s="21">
        <f t="shared" ref="L5:L7" si="2">J5-K5</f>
        <v>14.607063999999998</v>
      </c>
      <c r="M5" s="21">
        <f t="shared" ref="M5:M7" si="3">PI()*(L5)</f>
        <v>45.88944495291593</v>
      </c>
      <c r="N5" s="19">
        <v>0.78</v>
      </c>
      <c r="O5" s="19">
        <v>1060</v>
      </c>
      <c r="P5" s="19">
        <v>41.4</v>
      </c>
      <c r="Q5" s="20">
        <f t="shared" ref="Q5:Q7" si="4">RADIANS(P5)</f>
        <v>0.72256631032565244</v>
      </c>
      <c r="R5" s="21">
        <f t="shared" ref="R5:R7" si="5">COS(Q5)</f>
        <v>0.75011106963045959</v>
      </c>
      <c r="S5" s="21">
        <f t="shared" ref="S5:S7" si="6">O5*R5</f>
        <v>795.1177338082872</v>
      </c>
      <c r="T5" s="21">
        <f t="shared" ref="T5:T7" si="7">S5*N5</f>
        <v>620.191832370464</v>
      </c>
      <c r="U5" s="22">
        <f t="shared" ref="U5:U7" si="8">M5/T5</f>
        <v>7.3992340043434232E-2</v>
      </c>
    </row>
    <row r="6" spans="1:21" x14ac:dyDescent="0.2">
      <c r="A6" s="16">
        <v>575685</v>
      </c>
      <c r="B6" s="17">
        <v>4889415</v>
      </c>
      <c r="C6" s="18">
        <v>3669</v>
      </c>
      <c r="D6" s="18">
        <f t="shared" si="0"/>
        <v>685725</v>
      </c>
      <c r="E6" s="23">
        <v>5840</v>
      </c>
      <c r="F6" s="17">
        <f>B6-(30*(E6-1))</f>
        <v>4714245</v>
      </c>
      <c r="G6" s="19">
        <v>18</v>
      </c>
      <c r="H6" s="19">
        <v>-4.5</v>
      </c>
      <c r="I6" s="19">
        <v>0.63960799999999995</v>
      </c>
      <c r="J6" s="20">
        <f t="shared" si="1"/>
        <v>7.0129439999999992</v>
      </c>
      <c r="K6" s="19">
        <v>2</v>
      </c>
      <c r="L6" s="21">
        <f t="shared" si="2"/>
        <v>5.0129439999999992</v>
      </c>
      <c r="M6" s="21">
        <f t="shared" si="3"/>
        <v>15.74862804325703</v>
      </c>
      <c r="N6" s="19">
        <v>0.78</v>
      </c>
      <c r="O6" s="19">
        <v>1060</v>
      </c>
      <c r="P6" s="19">
        <v>41.4</v>
      </c>
      <c r="Q6" s="20">
        <f t="shared" si="4"/>
        <v>0.72256631032565244</v>
      </c>
      <c r="R6" s="21">
        <f t="shared" si="5"/>
        <v>0.75011106963045959</v>
      </c>
      <c r="S6" s="21">
        <f t="shared" si="6"/>
        <v>795.1177338082872</v>
      </c>
      <c r="T6" s="21">
        <f t="shared" si="7"/>
        <v>620.191832370464</v>
      </c>
      <c r="U6" s="22">
        <f t="shared" si="8"/>
        <v>2.5393156151482143E-2</v>
      </c>
    </row>
    <row r="7" spans="1:21" ht="17" thickBot="1" x14ac:dyDescent="0.25">
      <c r="A7" s="24">
        <v>575685</v>
      </c>
      <c r="B7" s="25">
        <v>4889415</v>
      </c>
      <c r="C7" s="26">
        <v>5196</v>
      </c>
      <c r="D7" s="26">
        <f t="shared" si="0"/>
        <v>731535</v>
      </c>
      <c r="E7" s="27">
        <v>3248</v>
      </c>
      <c r="F7" s="25">
        <f>B7-(30*(E7-1))</f>
        <v>4792005</v>
      </c>
      <c r="G7" s="28">
        <v>49</v>
      </c>
      <c r="H7" s="28">
        <v>-4.5</v>
      </c>
      <c r="I7" s="28">
        <v>0.63960799999999995</v>
      </c>
      <c r="J7" s="29">
        <f t="shared" si="1"/>
        <v>26.840791999999997</v>
      </c>
      <c r="K7" s="28">
        <v>2</v>
      </c>
      <c r="L7" s="30">
        <f t="shared" si="2"/>
        <v>24.840791999999997</v>
      </c>
      <c r="M7" s="30">
        <f t="shared" si="3"/>
        <v>78.039649656552101</v>
      </c>
      <c r="N7" s="28">
        <v>0.78</v>
      </c>
      <c r="O7" s="28">
        <v>1060</v>
      </c>
      <c r="P7" s="28">
        <v>41.4</v>
      </c>
      <c r="Q7" s="29">
        <f t="shared" si="4"/>
        <v>0.72256631032565244</v>
      </c>
      <c r="R7" s="30">
        <f t="shared" si="5"/>
        <v>0.75011106963045959</v>
      </c>
      <c r="S7" s="30">
        <f t="shared" si="6"/>
        <v>795.1177338082872</v>
      </c>
      <c r="T7" s="30">
        <f t="shared" si="7"/>
        <v>620.191832370464</v>
      </c>
      <c r="U7" s="31">
        <f t="shared" si="8"/>
        <v>0.12583146952818314</v>
      </c>
    </row>
    <row r="8" spans="1:21" ht="17" thickBot="1" x14ac:dyDescent="0.25">
      <c r="A8" s="32"/>
      <c r="B8" s="32"/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</row>
    <row r="9" spans="1:21" ht="17" thickBot="1" x14ac:dyDescent="0.25">
      <c r="A9" s="3" t="s">
        <v>22</v>
      </c>
      <c r="B9" s="33"/>
      <c r="C9" s="33"/>
      <c r="D9" s="33"/>
      <c r="E9" s="33"/>
      <c r="F9" s="33"/>
      <c r="G9" s="33"/>
    </row>
    <row r="10" spans="1:21" ht="19" thickBot="1" x14ac:dyDescent="0.3">
      <c r="A10" s="4" t="s">
        <v>1</v>
      </c>
      <c r="B10" s="5" t="s">
        <v>2</v>
      </c>
      <c r="C10" s="5" t="s">
        <v>3</v>
      </c>
      <c r="D10" s="5" t="s">
        <v>4</v>
      </c>
      <c r="E10" s="5" t="s">
        <v>5</v>
      </c>
      <c r="F10" s="5" t="s">
        <v>6</v>
      </c>
      <c r="G10" s="5" t="s">
        <v>23</v>
      </c>
      <c r="H10" s="5" t="s">
        <v>8</v>
      </c>
      <c r="I10" s="5" t="s">
        <v>9</v>
      </c>
      <c r="J10" s="6" t="s">
        <v>10</v>
      </c>
      <c r="K10" s="5" t="s">
        <v>11</v>
      </c>
      <c r="L10" s="5" t="s">
        <v>12</v>
      </c>
      <c r="M10" s="5" t="s">
        <v>13</v>
      </c>
      <c r="N10" s="5" t="s">
        <v>14</v>
      </c>
      <c r="O10" s="5" t="s">
        <v>15</v>
      </c>
      <c r="P10" s="5" t="s">
        <v>16</v>
      </c>
      <c r="Q10" s="5" t="s">
        <v>17</v>
      </c>
      <c r="R10" s="5" t="s">
        <v>18</v>
      </c>
      <c r="S10" s="5" t="s">
        <v>19</v>
      </c>
      <c r="T10" s="5" t="s">
        <v>20</v>
      </c>
      <c r="U10" s="7" t="s">
        <v>21</v>
      </c>
    </row>
    <row r="11" spans="1:21" x14ac:dyDescent="0.2">
      <c r="A11" s="34">
        <v>575685</v>
      </c>
      <c r="B11" s="35">
        <v>4889415</v>
      </c>
      <c r="C11" s="36">
        <v>1931</v>
      </c>
      <c r="D11" s="37">
        <f>A11+(30*(C11-1))</f>
        <v>633585</v>
      </c>
      <c r="E11" s="37">
        <v>827</v>
      </c>
      <c r="F11" s="38">
        <f>B11-(30*(E11-1))</f>
        <v>4864635</v>
      </c>
      <c r="G11" s="12">
        <v>79</v>
      </c>
      <c r="H11" s="12">
        <v>-4.5</v>
      </c>
      <c r="I11" s="39">
        <v>0.63529400000000003</v>
      </c>
      <c r="J11" s="13">
        <f>H11+(I11*G11)</f>
        <v>45.688226</v>
      </c>
      <c r="K11" s="12">
        <v>1.5</v>
      </c>
      <c r="L11" s="14">
        <f>J11-K11</f>
        <v>44.188226</v>
      </c>
      <c r="M11" s="14">
        <f>PI()*(L11)</f>
        <v>138.82140617676549</v>
      </c>
      <c r="N11" s="12">
        <v>0.8</v>
      </c>
      <c r="O11" s="12">
        <v>714</v>
      </c>
      <c r="P11" s="12">
        <v>41.4</v>
      </c>
      <c r="Q11" s="13">
        <f>RADIANS(P11)</f>
        <v>0.72256631032565244</v>
      </c>
      <c r="R11" s="14">
        <f>COS(Q11)</f>
        <v>0.75011106963045959</v>
      </c>
      <c r="S11" s="14">
        <f>O11*R11</f>
        <v>535.57930371614816</v>
      </c>
      <c r="T11" s="14">
        <f>S11*N11</f>
        <v>428.46344297291853</v>
      </c>
      <c r="U11" s="15">
        <f>M11/T11</f>
        <v>0.32399825108425839</v>
      </c>
    </row>
    <row r="12" spans="1:21" x14ac:dyDescent="0.2">
      <c r="A12" s="34">
        <v>575685</v>
      </c>
      <c r="B12" s="35">
        <v>4889415</v>
      </c>
      <c r="C12" s="37">
        <v>931</v>
      </c>
      <c r="D12" s="37">
        <f t="shared" ref="D12:D14" si="9">A12+(30*(C12-1))</f>
        <v>603585</v>
      </c>
      <c r="E12" s="37">
        <v>3821</v>
      </c>
      <c r="F12" s="40">
        <f>B12-(30*(E12-1))</f>
        <v>4774815</v>
      </c>
      <c r="G12" s="19">
        <v>124</v>
      </c>
      <c r="H12" s="19">
        <v>-4.5</v>
      </c>
      <c r="I12" s="41">
        <v>0.63529400000000003</v>
      </c>
      <c r="J12" s="20">
        <f t="shared" ref="J12:J14" si="10">H12+(I12*G12)</f>
        <v>74.276455999999996</v>
      </c>
      <c r="K12" s="19">
        <v>1.5</v>
      </c>
      <c r="L12" s="21">
        <f t="shared" ref="L12:L14" si="11">J12-K12</f>
        <v>72.776455999999996</v>
      </c>
      <c r="M12" s="21">
        <f t="shared" ref="M12:M14" si="12">PI()*(L12)</f>
        <v>228.63397952390082</v>
      </c>
      <c r="N12" s="19">
        <v>0.8</v>
      </c>
      <c r="O12" s="19">
        <v>714</v>
      </c>
      <c r="P12" s="19">
        <v>41.4</v>
      </c>
      <c r="Q12" s="20">
        <f t="shared" ref="Q12:Q14" si="13">RADIANS(P12)</f>
        <v>0.72256631032565244</v>
      </c>
      <c r="R12" s="21">
        <f t="shared" ref="R12:R14" si="14">COS(Q12)</f>
        <v>0.75011106963045959</v>
      </c>
      <c r="S12" s="21">
        <f t="shared" ref="S12:S14" si="15">O12*R12</f>
        <v>535.57930371614816</v>
      </c>
      <c r="T12" s="21">
        <f t="shared" ref="T12:T14" si="16">S12*N12</f>
        <v>428.46344297291853</v>
      </c>
      <c r="U12" s="22">
        <f t="shared" ref="U12:U14" si="17">M12/T12</f>
        <v>0.53361373828654002</v>
      </c>
    </row>
    <row r="13" spans="1:21" x14ac:dyDescent="0.2">
      <c r="A13" s="34">
        <v>575685</v>
      </c>
      <c r="B13" s="35">
        <v>4889415</v>
      </c>
      <c r="C13" s="37">
        <v>3669</v>
      </c>
      <c r="D13" s="37">
        <f t="shared" si="9"/>
        <v>685725</v>
      </c>
      <c r="E13" s="42">
        <v>5840</v>
      </c>
      <c r="F13" s="40">
        <f>B13-(30*(E13-1))</f>
        <v>4714245</v>
      </c>
      <c r="G13" s="19">
        <v>42</v>
      </c>
      <c r="H13" s="19">
        <v>-4.5</v>
      </c>
      <c r="I13" s="41">
        <v>0.63529400000000003</v>
      </c>
      <c r="J13" s="20">
        <f t="shared" si="10"/>
        <v>22.182348000000001</v>
      </c>
      <c r="K13" s="19">
        <v>1.5</v>
      </c>
      <c r="L13" s="21">
        <f t="shared" si="11"/>
        <v>20.682348000000001</v>
      </c>
      <c r="M13" s="21">
        <f t="shared" si="12"/>
        <v>64.975512535787558</v>
      </c>
      <c r="N13" s="19">
        <v>0.8</v>
      </c>
      <c r="O13" s="19">
        <v>714</v>
      </c>
      <c r="P13" s="19">
        <v>41.4</v>
      </c>
      <c r="Q13" s="20">
        <f t="shared" si="13"/>
        <v>0.72256631032565244</v>
      </c>
      <c r="R13" s="21">
        <f t="shared" si="14"/>
        <v>0.75011106963045959</v>
      </c>
      <c r="S13" s="21">
        <f t="shared" si="15"/>
        <v>535.57930371614816</v>
      </c>
      <c r="T13" s="21">
        <f t="shared" si="16"/>
        <v>428.46344297291853</v>
      </c>
      <c r="U13" s="22">
        <f t="shared" si="17"/>
        <v>0.15164773938460463</v>
      </c>
    </row>
    <row r="14" spans="1:21" ht="17" thickBot="1" x14ac:dyDescent="0.25">
      <c r="A14" s="43">
        <v>575685</v>
      </c>
      <c r="B14" s="44">
        <v>4889415</v>
      </c>
      <c r="C14" s="45">
        <v>5196</v>
      </c>
      <c r="D14" s="45">
        <f t="shared" si="9"/>
        <v>731535</v>
      </c>
      <c r="E14" s="46">
        <v>3248</v>
      </c>
      <c r="F14" s="47">
        <f>B14-(30*(E14-1))</f>
        <v>4792005</v>
      </c>
      <c r="G14" s="28">
        <v>94</v>
      </c>
      <c r="H14" s="28">
        <v>-4.5</v>
      </c>
      <c r="I14" s="48">
        <v>0.63529400000000003</v>
      </c>
      <c r="J14" s="29">
        <f t="shared" si="10"/>
        <v>55.217635999999999</v>
      </c>
      <c r="K14" s="28">
        <v>1.5</v>
      </c>
      <c r="L14" s="30">
        <f t="shared" si="11"/>
        <v>53.717635999999999</v>
      </c>
      <c r="M14" s="30">
        <f t="shared" si="12"/>
        <v>168.75893062581059</v>
      </c>
      <c r="N14" s="28">
        <v>0.8</v>
      </c>
      <c r="O14" s="28">
        <v>714</v>
      </c>
      <c r="P14" s="28">
        <v>41.4</v>
      </c>
      <c r="Q14" s="29">
        <f t="shared" si="13"/>
        <v>0.72256631032565244</v>
      </c>
      <c r="R14" s="30">
        <f t="shared" si="14"/>
        <v>0.75011106963045959</v>
      </c>
      <c r="S14" s="30">
        <f t="shared" si="15"/>
        <v>535.57930371614816</v>
      </c>
      <c r="T14" s="30">
        <f t="shared" si="16"/>
        <v>428.46344297291853</v>
      </c>
      <c r="U14" s="31">
        <f t="shared" si="17"/>
        <v>0.39387008015168562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Amr Shalaby</dc:creator>
  <cp:lastModifiedBy>Amr Shalaby</cp:lastModifiedBy>
  <dcterms:created xsi:type="dcterms:W3CDTF">2024-01-01T20:27:22Z</dcterms:created>
  <dcterms:modified xsi:type="dcterms:W3CDTF">2024-01-01T20:28:11Z</dcterms:modified>
</cp:coreProperties>
</file>