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Desktop\"/>
    </mc:Choice>
  </mc:AlternateContent>
  <xr:revisionPtr revIDLastSave="0" documentId="13_ncr:1_{DD81F91E-D854-48EE-91B4-8500F7E33826}" xr6:coauthVersionLast="45" xr6:coauthVersionMax="47" xr10:uidLastSave="{00000000-0000-0000-0000-000000000000}"/>
  <bookViews>
    <workbookView xWindow="-110" yWindow="-110" windowWidth="19420" windowHeight="10420" tabRatio="952" activeTab="2" xr2:uid="{C470F5A1-E38F-4DCC-9C5C-AC02AFC8B9D0}"/>
  </bookViews>
  <sheets>
    <sheet name="CIQ Input File" sheetId="99" r:id="rId1"/>
    <sheet name="Provisioning_TBT" sheetId="155" r:id="rId2"/>
    <sheet name="W2AZ1_prodEpdg01_values_v02" sheetId="156" r:id="rId3"/>
    <sheet name="Provisioning_PAC" sheetId="86" r:id="rId4"/>
    <sheet name="system" sheetId="2" r:id="rId5"/>
    <sheet name="system_template" sheetId="136" r:id="rId6"/>
    <sheet name="system_template_old" sheetId="124" r:id="rId7"/>
    <sheet name="ScriptControl" sheetId="47" r:id="rId8"/>
    <sheet name="ScriptPolicy" sheetId="48" r:id="rId9"/>
    <sheet name="Cron" sheetId="49" r:id="rId10"/>
    <sheet name="securityProfile" sheetId="130" r:id="rId11"/>
    <sheet name="securityProfile_template" sheetId="131" r:id="rId12"/>
    <sheet name="securityProfile_old" sheetId="92" r:id="rId13"/>
    <sheet name="login-control" sheetId="38" r:id="rId14"/>
    <sheet name="users" sheetId="133" r:id="rId15"/>
    <sheet name="users_template" sheetId="132" r:id="rId16"/>
    <sheet name="users_old" sheetId="5" r:id="rId17"/>
    <sheet name="logs" sheetId="6" r:id="rId18"/>
    <sheet name="kpilogs" sheetId="7" r:id="rId19"/>
    <sheet name="Syslog" sheetId="52" r:id="rId20"/>
    <sheet name="Snmp-Trap" sheetId="53" r:id="rId21"/>
    <sheet name="Snmp-Trap_template" sheetId="129" r:id="rId22"/>
    <sheet name="log-id" sheetId="51" r:id="rId23"/>
    <sheet name="log-filter" sheetId="50" r:id="rId24"/>
    <sheet name="card" sheetId="3" r:id="rId25"/>
    <sheet name="isa-nat" sheetId="107" r:id="rId26"/>
    <sheet name="isa-ipsmg-group" sheetId="134" r:id="rId27"/>
    <sheet name="isa-ipsmg-group_template" sheetId="135" r:id="rId28"/>
    <sheet name="isa-aa-group" sheetId="103" r:id="rId29"/>
    <sheet name="isa-aa-group_template" sheetId="125" r:id="rId30"/>
    <sheet name="QoS" sheetId="104" r:id="rId31"/>
    <sheet name="QoS_template" sheetId="139" r:id="rId32"/>
    <sheet name="ports" sheetId="4" r:id="rId33"/>
    <sheet name="ports_template" sheetId="154" r:id="rId34"/>
    <sheet name="service" sheetId="9" r:id="rId35"/>
    <sheet name="service-nat" sheetId="106" r:id="rId36"/>
    <sheet name="ue-pool-routing" sheetId="100" r:id="rId37"/>
    <sheet name="lag" sheetId="26" r:id="rId38"/>
    <sheet name="IP-Filter" sheetId="54" r:id="rId39"/>
    <sheet name="loopbacks" sheetId="11" r:id="rId40"/>
    <sheet name="loopbacks_template" sheetId="143" r:id="rId41"/>
    <sheet name="AddrList" sheetId="55" r:id="rId42"/>
    <sheet name="bgpBasic" sheetId="13" r:id="rId43"/>
    <sheet name="Nat-Inside" sheetId="118" r:id="rId44"/>
    <sheet name="bgpGroup" sheetId="14" r:id="rId45"/>
    <sheet name="ospfBasic" sheetId="88" r:id="rId46"/>
    <sheet name="interfaces" sheetId="10" r:id="rId47"/>
    <sheet name="mirroring" sheetId="127" r:id="rId48"/>
    <sheet name="mirroring_template" sheetId="128" r:id="rId49"/>
    <sheet name="AppProfile" sheetId="123" r:id="rId50"/>
    <sheet name="bgpNeighbor" sheetId="15" r:id="rId51"/>
    <sheet name="bgpNeighbor_template" sheetId="157" r:id="rId52"/>
    <sheet name="policy-statement" sheetId="17" r:id="rId53"/>
    <sheet name="Nat-Outside" sheetId="119" r:id="rId54"/>
    <sheet name="Nat-Policy" sheetId="117" r:id="rId55"/>
    <sheet name="RemoteIpList" sheetId="114" r:id="rId56"/>
    <sheet name="ChargeGroup" sheetId="121" r:id="rId57"/>
    <sheet name="Application" sheetId="122" r:id="rId58"/>
    <sheet name="AAFilters" sheetId="120" r:id="rId59"/>
    <sheet name="UrrProfile" sheetId="113" r:id="rId60"/>
    <sheet name="StatRuleUnit" sheetId="112" r:id="rId61"/>
    <sheet name="SruList" sheetId="115" r:id="rId62"/>
    <sheet name="ChargeRuleUnit" sheetId="111" r:id="rId63"/>
    <sheet name="PolicyRuleUnit" sheetId="110" r:id="rId64"/>
    <sheet name="PolicyRuleCmgu" sheetId="109" r:id="rId65"/>
    <sheet name="PolicyRuleBase" sheetId="108" r:id="rId66"/>
    <sheet name="prefixlist" sheetId="16" r:id="rId67"/>
    <sheet name="staticRoutes" sheetId="12" r:id="rId68"/>
    <sheet name="community" sheetId="95" r:id="rId69"/>
    <sheet name="dns-profile" sheetId="96" r:id="rId70"/>
    <sheet name="ospfInterfaces" sheetId="87" r:id="rId71"/>
    <sheet name="diameter" sheetId="57" r:id="rId72"/>
    <sheet name="diameter-peer" sheetId="58" r:id="rId73"/>
    <sheet name="diamPeerGrpList" sheetId="59" r:id="rId74"/>
    <sheet name="Radius" sheetId="60" r:id="rId75"/>
    <sheet name="RadiusGroup" sheetId="61" r:id="rId76"/>
    <sheet name="RadiusAvpOptions" sheetId="89" r:id="rId77"/>
    <sheet name="plmn-list" sheetId="21" r:id="rId78"/>
    <sheet name="qci-list" sheetId="97" r:id="rId79"/>
    <sheet name="dnsProfile" sheetId="93" r:id="rId80"/>
    <sheet name="prioritizedAddressList" sheetId="62" r:id="rId81"/>
    <sheet name="sliceInstanceList" sheetId="63" r:id="rId82"/>
    <sheet name="sliceList" sheetId="64" r:id="rId83"/>
    <sheet name="nfIdList" sheetId="90" r:id="rId84"/>
    <sheet name="ccfh-profile" sheetId="66" r:id="rId85"/>
    <sheet name="chf-profile" sheetId="67" r:id="rId86"/>
    <sheet name="charging-profile" sheetId="22" r:id="rId87"/>
    <sheet name="smf-charging" sheetId="68" r:id="rId88"/>
    <sheet name="cdr-avp-option" sheetId="23" r:id="rId89"/>
    <sheet name="gtp-profile" sheetId="24" r:id="rId90"/>
    <sheet name="gtp-prime-group" sheetId="25" r:id="rId91"/>
    <sheet name="tai-lai-list" sheetId="91" r:id="rId92"/>
    <sheet name="pfcp-profile" sheetId="39" r:id="rId93"/>
    <sheet name="pfcp-association-list" sheetId="40" r:id="rId94"/>
    <sheet name="gxProfile" sheetId="69" r:id="rId95"/>
    <sheet name="up-peer-list-realms" sheetId="94" r:id="rId96"/>
    <sheet name="up-peer-list-apns" sheetId="102" r:id="rId97"/>
    <sheet name="s6bProfile" sheetId="70" r:id="rId98"/>
    <sheet name="pcscfGroup" sheetId="71" r:id="rId99"/>
    <sheet name="call-insight" sheetId="45" r:id="rId100"/>
    <sheet name="profiles" sheetId="72" r:id="rId101"/>
    <sheet name="ePDG-specific_old" sheetId="140" r:id="rId102"/>
    <sheet name="ePDG-specific" sheetId="152" r:id="rId103"/>
    <sheet name="ePDG-specific_template" sheetId="141" r:id="rId104"/>
    <sheet name="mgbasic" sheetId="8" r:id="rId105"/>
    <sheet name="mgbasic_template" sheetId="142" r:id="rId106"/>
    <sheet name="apn" sheetId="1" r:id="rId107"/>
    <sheet name="sba-server-services" sheetId="74" r:id="rId108"/>
    <sheet name="amf-client" sheetId="76" r:id="rId109"/>
    <sheet name="pcf-client" sheetId="77" r:id="rId110"/>
    <sheet name="nrf-client" sheetId="78" r:id="rId111"/>
    <sheet name="udm-client" sheetId="75" r:id="rId112"/>
    <sheet name="chf-client" sheetId="98" r:id="rId113"/>
    <sheet name="sba-service-realm" sheetId="79" r:id="rId114"/>
    <sheet name="QciPolicy" sheetId="34" r:id="rId115"/>
    <sheet name="dns-client" sheetId="82" r:id="rId116"/>
    <sheet name="dns-client_template" sheetId="150" r:id="rId117"/>
    <sheet name="pdn-gx-interface" sheetId="80" r:id="rId118"/>
    <sheet name="pdn-gy-interface" sheetId="81" r:id="rId119"/>
    <sheet name="pdn-interfaces-gtp" sheetId="37" r:id="rId120"/>
    <sheet name="pdn-swu-interface" sheetId="144" r:id="rId121"/>
    <sheet name="pdn-swu-interface_template" sheetId="146" r:id="rId122"/>
    <sheet name="pdn-swm-interface" sheetId="147" r:id="rId123"/>
    <sheet name="pdn-swm-interface_template" sheetId="148" r:id="rId124"/>
    <sheet name="overrideProfile" sheetId="101" r:id="rId125"/>
    <sheet name="pdn-sx-interface" sheetId="46" r:id="rId126"/>
    <sheet name="pdn-s2b-interface" sheetId="83" r:id="rId127"/>
    <sheet name="pdn-s2b-interface_template" sheetId="149" r:id="rId128"/>
    <sheet name="pdn-ga-interface" sheetId="36" r:id="rId129"/>
    <sheet name="pdn-s6b-interface" sheetId="84" r:id="rId130"/>
    <sheet name="cdbx" sheetId="85" r:id="rId131"/>
    <sheet name="system-redundancy" sheetId="35" r:id="rId132"/>
    <sheet name="system-redundancy_template" sheetId="126" r:id="rId133"/>
    <sheet name="resourcepoolRedundancy" sheetId="73" r:id="rId134"/>
  </sheets>
  <definedNames>
    <definedName name="_xlnm._FilterDatabase" localSheetId="58" hidden="1">AAFilters!$A$2:$M$2</definedName>
    <definedName name="_xlnm._FilterDatabase" localSheetId="0" hidden="1">'CIQ Input File'!$A$95:$BM$95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1" i="99" l="1"/>
  <c r="S3" i="2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41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18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95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72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49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2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F29" i="12"/>
  <c r="F28" i="12"/>
  <c r="F21" i="12"/>
  <c r="F20" i="12"/>
  <c r="F9" i="12"/>
  <c r="F8" i="12"/>
  <c r="I25" i="4"/>
  <c r="I48" i="4"/>
  <c r="I71" i="4"/>
  <c r="I94" i="4"/>
  <c r="I117" i="4"/>
  <c r="I140" i="4"/>
  <c r="I163" i="4"/>
  <c r="I186" i="4"/>
  <c r="I209" i="4"/>
  <c r="I232" i="4"/>
  <c r="I255" i="4"/>
  <c r="F8" i="51" l="1"/>
  <c r="F7" i="51"/>
  <c r="F6" i="51"/>
  <c r="F9" i="51"/>
  <c r="F10" i="51"/>
  <c r="F11" i="51"/>
  <c r="H7" i="127"/>
  <c r="H17" i="127"/>
  <c r="H18" i="127"/>
  <c r="H19" i="127"/>
  <c r="G13" i="127"/>
  <c r="G17" i="127"/>
  <c r="G18" i="127"/>
  <c r="G19" i="127"/>
  <c r="E4" i="127"/>
  <c r="E13" i="127"/>
  <c r="E17" i="127"/>
  <c r="E18" i="127"/>
  <c r="E19" i="127"/>
  <c r="E3" i="127"/>
  <c r="F16" i="127"/>
  <c r="H16" i="127" s="1"/>
  <c r="F5" i="127"/>
  <c r="H5" i="127" s="1"/>
  <c r="F6" i="127"/>
  <c r="H6" i="127" s="1"/>
  <c r="F7" i="127"/>
  <c r="G7" i="127" s="1"/>
  <c r="F8" i="127"/>
  <c r="H8" i="127" s="1"/>
  <c r="F9" i="127"/>
  <c r="H9" i="127" s="1"/>
  <c r="F10" i="127"/>
  <c r="H10" i="127" s="1"/>
  <c r="F11" i="127"/>
  <c r="H11" i="127" s="1"/>
  <c r="F12" i="127"/>
  <c r="E12" i="127" s="1"/>
  <c r="F13" i="127"/>
  <c r="H13" i="127" s="1"/>
  <c r="F14" i="127"/>
  <c r="H14" i="127" s="1"/>
  <c r="F15" i="127"/>
  <c r="G15" i="127" s="1"/>
  <c r="F4" i="127"/>
  <c r="H4" i="127" s="1"/>
  <c r="F3" i="127"/>
  <c r="H3" i="127" s="1"/>
  <c r="D3" i="127"/>
  <c r="B4" i="82"/>
  <c r="C4" i="82" s="1"/>
  <c r="B3" i="82"/>
  <c r="D15" i="144"/>
  <c r="A5" i="83"/>
  <c r="C5" i="83" s="1"/>
  <c r="B5" i="83" s="1"/>
  <c r="A6" i="83"/>
  <c r="C6" i="83" s="1"/>
  <c r="D6" i="83" s="1"/>
  <c r="A7" i="83"/>
  <c r="C7" i="83" s="1"/>
  <c r="A8" i="83"/>
  <c r="C8" i="83" s="1"/>
  <c r="A9" i="83"/>
  <c r="C9" i="83" s="1"/>
  <c r="A10" i="83"/>
  <c r="C10" i="83" s="1"/>
  <c r="A11" i="83"/>
  <c r="C11" i="83" s="1"/>
  <c r="A12" i="83"/>
  <c r="C12" i="83" s="1"/>
  <c r="A13" i="83"/>
  <c r="C13" i="83" s="1"/>
  <c r="A14" i="83"/>
  <c r="C14" i="83" s="1"/>
  <c r="A4" i="83"/>
  <c r="C4" i="83" s="1"/>
  <c r="A3" i="83"/>
  <c r="C3" i="83" s="1"/>
  <c r="A4" i="144"/>
  <c r="D4" i="144" s="1"/>
  <c r="A5" i="144"/>
  <c r="B5" i="144" s="1"/>
  <c r="A6" i="144"/>
  <c r="A7" i="144"/>
  <c r="A8" i="144"/>
  <c r="D8" i="144" s="1"/>
  <c r="A9" i="144"/>
  <c r="D9" i="144" s="1"/>
  <c r="A10" i="144"/>
  <c r="D10" i="144" s="1"/>
  <c r="A11" i="144"/>
  <c r="D11" i="144" s="1"/>
  <c r="A12" i="144"/>
  <c r="D12" i="144" s="1"/>
  <c r="A13" i="144"/>
  <c r="D13" i="144" s="1"/>
  <c r="A14" i="144"/>
  <c r="D14" i="144" s="1"/>
  <c r="A15" i="144"/>
  <c r="A16" i="144"/>
  <c r="A17" i="144"/>
  <c r="A18" i="144"/>
  <c r="A19" i="144"/>
  <c r="A20" i="144"/>
  <c r="A3" i="144"/>
  <c r="B3" i="144" s="1"/>
  <c r="A4" i="147"/>
  <c r="D4" i="147" s="1"/>
  <c r="A5" i="147"/>
  <c r="D5" i="147" s="1"/>
  <c r="A6" i="147"/>
  <c r="D6" i="147" s="1"/>
  <c r="A7" i="147"/>
  <c r="D7" i="147" s="1"/>
  <c r="A8" i="147"/>
  <c r="D8" i="147" s="1"/>
  <c r="A9" i="147"/>
  <c r="D9" i="147" s="1"/>
  <c r="A10" i="147"/>
  <c r="D10" i="147" s="1"/>
  <c r="A11" i="147"/>
  <c r="D11" i="147" s="1"/>
  <c r="A12" i="147"/>
  <c r="D12" i="147" s="1"/>
  <c r="A13" i="147"/>
  <c r="D13" i="147" s="1"/>
  <c r="A14" i="147"/>
  <c r="D14" i="147" s="1"/>
  <c r="A15" i="147"/>
  <c r="D15" i="147" s="1"/>
  <c r="A16" i="147"/>
  <c r="D16" i="147" s="1"/>
  <c r="A17" i="147"/>
  <c r="D17" i="147" s="1"/>
  <c r="A18" i="147"/>
  <c r="D18" i="147" s="1"/>
  <c r="A19" i="147"/>
  <c r="D19" i="147" s="1"/>
  <c r="A20" i="147"/>
  <c r="A3" i="147"/>
  <c r="D3" i="147" s="1"/>
  <c r="F3" i="147" s="1"/>
  <c r="E6" i="127" l="1"/>
  <c r="G6" i="127"/>
  <c r="E5" i="127"/>
  <c r="G5" i="127"/>
  <c r="H15" i="127"/>
  <c r="E14" i="127"/>
  <c r="G14" i="127"/>
  <c r="E11" i="127"/>
  <c r="G3" i="127"/>
  <c r="G12" i="127"/>
  <c r="G4" i="127"/>
  <c r="D7" i="144"/>
  <c r="C7" i="144" s="1"/>
  <c r="E10" i="127"/>
  <c r="G11" i="127"/>
  <c r="H12" i="127"/>
  <c r="E9" i="127"/>
  <c r="G10" i="127"/>
  <c r="E16" i="127"/>
  <c r="E8" i="127"/>
  <c r="G9" i="127"/>
  <c r="E15" i="127"/>
  <c r="E7" i="127"/>
  <c r="G16" i="127"/>
  <c r="G8" i="127"/>
  <c r="B6" i="83"/>
  <c r="D3" i="144"/>
  <c r="C4" i="144"/>
  <c r="D5" i="144"/>
  <c r="D6" i="144"/>
  <c r="B6" i="144" s="1"/>
  <c r="B4" i="144"/>
  <c r="C3" i="147"/>
  <c r="B7" i="144"/>
  <c r="C3" i="144"/>
  <c r="B3" i="147"/>
  <c r="C5" i="144"/>
  <c r="D5" i="83"/>
  <c r="C6" i="144" l="1"/>
  <c r="W5" i="152"/>
  <c r="V5" i="152"/>
  <c r="T4" i="152"/>
  <c r="T5" i="152"/>
  <c r="T6" i="152"/>
  <c r="T7" i="152"/>
  <c r="T8" i="152"/>
  <c r="T9" i="152"/>
  <c r="T10" i="152"/>
  <c r="T3" i="152"/>
  <c r="S4" i="152"/>
  <c r="S5" i="152"/>
  <c r="S6" i="152"/>
  <c r="S7" i="152"/>
  <c r="S8" i="152"/>
  <c r="S9" i="152"/>
  <c r="S10" i="152"/>
  <c r="S11" i="152"/>
  <c r="S3" i="152"/>
  <c r="U11" i="152"/>
  <c r="U4" i="152"/>
  <c r="U5" i="152"/>
  <c r="U6" i="152"/>
  <c r="U7" i="152"/>
  <c r="U8" i="152"/>
  <c r="U9" i="152"/>
  <c r="U10" i="152"/>
  <c r="U3" i="152"/>
  <c r="R4" i="152"/>
  <c r="R5" i="152"/>
  <c r="R6" i="152"/>
  <c r="R7" i="152"/>
  <c r="R8" i="152"/>
  <c r="R9" i="152"/>
  <c r="R10" i="152"/>
  <c r="R11" i="152"/>
  <c r="R3" i="152"/>
  <c r="Q4" i="152"/>
  <c r="Q5" i="152"/>
  <c r="Q6" i="152"/>
  <c r="Q7" i="152"/>
  <c r="Q8" i="152"/>
  <c r="Q9" i="152"/>
  <c r="Q10" i="152"/>
  <c r="Q11" i="152"/>
  <c r="Q3" i="152"/>
  <c r="N3" i="152"/>
  <c r="M3" i="152"/>
  <c r="L3" i="152"/>
  <c r="L4" i="152"/>
  <c r="L5" i="152"/>
  <c r="L6" i="152"/>
  <c r="L7" i="152"/>
  <c r="L8" i="152"/>
  <c r="L9" i="152"/>
  <c r="L10" i="152"/>
  <c r="K3" i="152"/>
  <c r="K4" i="152"/>
  <c r="K5" i="152"/>
  <c r="K6" i="152"/>
  <c r="K7" i="152"/>
  <c r="K8" i="152"/>
  <c r="K9" i="152"/>
  <c r="K10" i="152"/>
  <c r="I4" i="152"/>
  <c r="J4" i="152"/>
  <c r="I5" i="152"/>
  <c r="J5" i="152"/>
  <c r="I6" i="152"/>
  <c r="J6" i="152"/>
  <c r="I7" i="152"/>
  <c r="J7" i="152"/>
  <c r="I8" i="152"/>
  <c r="J8" i="152"/>
  <c r="I9" i="152"/>
  <c r="J9" i="152"/>
  <c r="I10" i="152"/>
  <c r="J10" i="152"/>
  <c r="J3" i="152"/>
  <c r="I3" i="152"/>
  <c r="H3" i="152"/>
  <c r="G3" i="152"/>
  <c r="F3" i="152"/>
  <c r="F4" i="152" s="1"/>
  <c r="F5" i="152" s="1"/>
  <c r="F6" i="152" s="1"/>
  <c r="F7" i="152" s="1"/>
  <c r="F8" i="152" s="1"/>
  <c r="F9" i="152" s="1"/>
  <c r="D4" i="152"/>
  <c r="E4" i="152"/>
  <c r="E3" i="152"/>
  <c r="C4" i="152"/>
  <c r="D3" i="152"/>
  <c r="B4" i="152"/>
  <c r="C3" i="152"/>
  <c r="A4" i="152"/>
  <c r="B3" i="152"/>
  <c r="A3" i="152"/>
  <c r="A12" i="140"/>
  <c r="F10" i="152" l="1"/>
  <c r="F11" i="152"/>
  <c r="G6" i="9"/>
  <c r="G7" i="9"/>
  <c r="G8" i="9"/>
  <c r="G9" i="9"/>
  <c r="G10" i="9"/>
  <c r="G11" i="9"/>
  <c r="G12" i="9"/>
  <c r="G5" i="9"/>
  <c r="G4" i="9"/>
  <c r="O3" i="104"/>
  <c r="AF3" i="2"/>
  <c r="D10" i="37"/>
  <c r="A10" i="37" s="1"/>
  <c r="B10" i="37"/>
  <c r="G10" i="37"/>
  <c r="I10" i="37"/>
  <c r="M42" i="11"/>
  <c r="M41" i="11"/>
  <c r="M40" i="11"/>
  <c r="M39" i="11"/>
  <c r="M38" i="11"/>
  <c r="M37" i="11"/>
  <c r="M36" i="11"/>
  <c r="M35" i="11"/>
  <c r="M34" i="11"/>
  <c r="M33" i="11"/>
  <c r="Y3" i="8"/>
  <c r="Q3" i="17"/>
  <c r="Q4" i="17"/>
  <c r="Q5" i="17"/>
  <c r="Q6" i="17"/>
  <c r="Q7" i="17"/>
  <c r="Q8" i="17"/>
  <c r="Q9" i="17"/>
  <c r="Q10" i="17"/>
  <c r="Q11" i="17"/>
  <c r="Q12" i="17"/>
  <c r="Q13" i="17"/>
  <c r="Q15" i="17"/>
  <c r="Q16" i="17"/>
  <c r="Q17" i="17"/>
  <c r="Q18" i="17"/>
  <c r="Q19" i="17"/>
  <c r="Q20" i="17"/>
  <c r="Q21" i="17"/>
  <c r="Q22" i="17"/>
  <c r="Q23" i="17"/>
  <c r="Q24" i="17"/>
  <c r="Q25" i="17"/>
  <c r="N27" i="17"/>
  <c r="Q27" i="17"/>
  <c r="O27" i="17" s="1"/>
  <c r="R27" i="17"/>
  <c r="S27" i="17"/>
  <c r="N28" i="17"/>
  <c r="Q28" i="17"/>
  <c r="G28" i="17" s="1"/>
  <c r="R28" i="17"/>
  <c r="S28" i="17"/>
  <c r="N29" i="17"/>
  <c r="Q29" i="17"/>
  <c r="L29" i="17" s="1"/>
  <c r="R29" i="17"/>
  <c r="S29" i="17"/>
  <c r="N30" i="17"/>
  <c r="Q30" i="17"/>
  <c r="P30" i="17" s="1"/>
  <c r="R30" i="17"/>
  <c r="S30" i="17"/>
  <c r="N31" i="17"/>
  <c r="Q31" i="17"/>
  <c r="I31" i="17" s="1"/>
  <c r="R31" i="17"/>
  <c r="S31" i="17"/>
  <c r="N32" i="17"/>
  <c r="Q32" i="17"/>
  <c r="O32" i="17" s="1"/>
  <c r="R32" i="17"/>
  <c r="S32" i="17"/>
  <c r="N33" i="17"/>
  <c r="Q33" i="17"/>
  <c r="R33" i="17"/>
  <c r="S33" i="17"/>
  <c r="N34" i="17"/>
  <c r="Q34" i="17"/>
  <c r="L34" i="17" s="1"/>
  <c r="R34" i="17"/>
  <c r="S34" i="17"/>
  <c r="N35" i="17"/>
  <c r="Q35" i="17"/>
  <c r="G35" i="17" s="1"/>
  <c r="R35" i="17"/>
  <c r="S35" i="17"/>
  <c r="N36" i="17"/>
  <c r="Q36" i="17"/>
  <c r="G36" i="17" s="1"/>
  <c r="R36" i="17"/>
  <c r="S36" i="17"/>
  <c r="N37" i="17"/>
  <c r="Q37" i="17"/>
  <c r="O37" i="17" s="1"/>
  <c r="R37" i="17"/>
  <c r="S37" i="17"/>
  <c r="A38" i="17"/>
  <c r="C38" i="17" s="1"/>
  <c r="N38" i="17"/>
  <c r="Q38" i="17"/>
  <c r="G38" i="17" s="1"/>
  <c r="R38" i="17"/>
  <c r="S38" i="17"/>
  <c r="G40" i="17"/>
  <c r="N40" i="17"/>
  <c r="Q40" i="17"/>
  <c r="L40" i="17" s="1"/>
  <c r="R40" i="17"/>
  <c r="S40" i="17"/>
  <c r="N41" i="17"/>
  <c r="Q41" i="17"/>
  <c r="P41" i="17" s="1"/>
  <c r="A41" i="17" s="1"/>
  <c r="C41" i="17" s="1"/>
  <c r="R41" i="17"/>
  <c r="S41" i="17"/>
  <c r="N42" i="17"/>
  <c r="Q42" i="17"/>
  <c r="G42" i="17" s="1"/>
  <c r="R42" i="17"/>
  <c r="S42" i="17"/>
  <c r="N43" i="17"/>
  <c r="Q43" i="17"/>
  <c r="L43" i="17" s="1"/>
  <c r="R43" i="17"/>
  <c r="S43" i="17"/>
  <c r="N44" i="17"/>
  <c r="Q44" i="17"/>
  <c r="G44" i="17" s="1"/>
  <c r="R44" i="17"/>
  <c r="S44" i="17"/>
  <c r="N45" i="17"/>
  <c r="Q45" i="17"/>
  <c r="J45" i="17" s="1"/>
  <c r="R45" i="17"/>
  <c r="S45" i="17"/>
  <c r="A46" i="17"/>
  <c r="C46" i="17" s="1"/>
  <c r="N46" i="17"/>
  <c r="Q46" i="17"/>
  <c r="O46" i="17" s="1"/>
  <c r="R46" i="17"/>
  <c r="S46" i="17"/>
  <c r="A47" i="17"/>
  <c r="C47" i="17" s="1"/>
  <c r="N47" i="17"/>
  <c r="Q47" i="17"/>
  <c r="I47" i="17" s="1"/>
  <c r="R47" i="17"/>
  <c r="S47" i="17"/>
  <c r="A48" i="17"/>
  <c r="C48" i="17" s="1"/>
  <c r="N48" i="17"/>
  <c r="Q48" i="17"/>
  <c r="O48" i="17" s="1"/>
  <c r="R48" i="17"/>
  <c r="S48" i="17"/>
  <c r="N49" i="17"/>
  <c r="Q49" i="17"/>
  <c r="G49" i="17" s="1"/>
  <c r="R49" i="17"/>
  <c r="S49" i="17"/>
  <c r="N50" i="17"/>
  <c r="Q50" i="17"/>
  <c r="L50" i="17" s="1"/>
  <c r="R50" i="17"/>
  <c r="S50" i="17"/>
  <c r="N51" i="17"/>
  <c r="Q51" i="17"/>
  <c r="G51" i="17" s="1"/>
  <c r="R51" i="17"/>
  <c r="S51" i="17"/>
  <c r="Q53" i="17"/>
  <c r="P53" i="17" s="1"/>
  <c r="A53" i="17" s="1"/>
  <c r="Q54" i="17"/>
  <c r="P54" i="17" s="1"/>
  <c r="A54" i="17" s="1"/>
  <c r="Q55" i="17"/>
  <c r="H55" i="17" s="1"/>
  <c r="Q56" i="17"/>
  <c r="H56" i="17" s="1"/>
  <c r="Q57" i="17"/>
  <c r="Q58" i="17"/>
  <c r="H58" i="17" s="1"/>
  <c r="Q59" i="17"/>
  <c r="H59" i="17" s="1"/>
  <c r="Q60" i="17"/>
  <c r="H60" i="17" s="1"/>
  <c r="C60" i="17" s="1"/>
  <c r="Q61" i="17"/>
  <c r="H61" i="17" s="1"/>
  <c r="Q62" i="17"/>
  <c r="P62" i="17" s="1"/>
  <c r="A62" i="17" s="1"/>
  <c r="Q63" i="17"/>
  <c r="H63" i="17" s="1"/>
  <c r="O63" i="17" s="1"/>
  <c r="Q65" i="17"/>
  <c r="P65" i="17" s="1"/>
  <c r="A65" i="17" s="1"/>
  <c r="Q66" i="17"/>
  <c r="Q67" i="17"/>
  <c r="H67" i="17" s="1"/>
  <c r="C67" i="17" s="1"/>
  <c r="Q68" i="17"/>
  <c r="Q69" i="17"/>
  <c r="H69" i="17" s="1"/>
  <c r="C69" i="17" s="1"/>
  <c r="Q70" i="17"/>
  <c r="P70" i="17" s="1"/>
  <c r="A70" i="17" s="1"/>
  <c r="Q71" i="17"/>
  <c r="P71" i="17" s="1"/>
  <c r="A71" i="17" s="1"/>
  <c r="Q72" i="17"/>
  <c r="P72" i="17" s="1"/>
  <c r="A72" i="17" s="1"/>
  <c r="Q73" i="17"/>
  <c r="H73" i="17" s="1"/>
  <c r="C73" i="17" s="1"/>
  <c r="Q74" i="17"/>
  <c r="Q75" i="17"/>
  <c r="P75" i="17" s="1"/>
  <c r="A75" i="17" s="1"/>
  <c r="D77" i="17"/>
  <c r="M77" i="17"/>
  <c r="Q77" i="17" s="1"/>
  <c r="A77" i="17" s="1"/>
  <c r="D78" i="17"/>
  <c r="M78" i="17"/>
  <c r="Q78" i="17" s="1"/>
  <c r="P78" i="17" s="1"/>
  <c r="D79" i="17"/>
  <c r="M79" i="17"/>
  <c r="Q79" i="17" s="1"/>
  <c r="D80" i="17"/>
  <c r="M80" i="17"/>
  <c r="Q80" i="17" s="1"/>
  <c r="D81" i="17"/>
  <c r="M81" i="17"/>
  <c r="Q81" i="17" s="1"/>
  <c r="A81" i="17" s="1"/>
  <c r="O81" i="17" s="1"/>
  <c r="D82" i="17"/>
  <c r="M82" i="17"/>
  <c r="Q82" i="17" s="1"/>
  <c r="P82" i="17" s="1"/>
  <c r="D83" i="17"/>
  <c r="M83" i="17"/>
  <c r="Q83" i="17" s="1"/>
  <c r="D84" i="17"/>
  <c r="M84" i="17"/>
  <c r="Q84" i="17" s="1"/>
  <c r="D85" i="17"/>
  <c r="M85" i="17"/>
  <c r="Q85" i="17" s="1"/>
  <c r="D87" i="17"/>
  <c r="M87" i="17"/>
  <c r="Q87" i="17" s="1"/>
  <c r="P87" i="17" s="1"/>
  <c r="D88" i="17"/>
  <c r="M88" i="17"/>
  <c r="Q88" i="17" s="1"/>
  <c r="D89" i="17"/>
  <c r="M89" i="17"/>
  <c r="Q89" i="17" s="1"/>
  <c r="D90" i="17"/>
  <c r="M90" i="17"/>
  <c r="Q90" i="17" s="1"/>
  <c r="A90" i="17" s="1"/>
  <c r="D91" i="17"/>
  <c r="M91" i="17"/>
  <c r="Q91" i="17" s="1"/>
  <c r="P91" i="17" s="1"/>
  <c r="D92" i="17"/>
  <c r="M92" i="17"/>
  <c r="Q92" i="17" s="1"/>
  <c r="D93" i="17"/>
  <c r="M93" i="17"/>
  <c r="Q93" i="17" s="1"/>
  <c r="D94" i="17"/>
  <c r="M94" i="17"/>
  <c r="Q94" i="17" s="1"/>
  <c r="D95" i="17"/>
  <c r="M95" i="17"/>
  <c r="Q95" i="17" s="1"/>
  <c r="P95" i="17" s="1"/>
  <c r="Q98" i="17"/>
  <c r="H98" i="17" s="1"/>
  <c r="C98" i="17" s="1"/>
  <c r="Q99" i="17"/>
  <c r="Q100" i="17"/>
  <c r="P100" i="17" s="1"/>
  <c r="Q101" i="17"/>
  <c r="H101" i="17" s="1"/>
  <c r="Q102" i="17"/>
  <c r="P102" i="17" s="1"/>
  <c r="Q103" i="17"/>
  <c r="H103" i="17" s="1"/>
  <c r="Q104" i="17"/>
  <c r="H104" i="17" s="1"/>
  <c r="Q105" i="17"/>
  <c r="H105" i="17" s="1"/>
  <c r="Q106" i="17"/>
  <c r="H106" i="17" s="1"/>
  <c r="Q107" i="17"/>
  <c r="H107" i="17" s="1"/>
  <c r="Q108" i="17"/>
  <c r="P108" i="17" s="1"/>
  <c r="A108" i="17" s="1"/>
  <c r="Q110" i="17"/>
  <c r="H110" i="17" s="1"/>
  <c r="Q111" i="17"/>
  <c r="P111" i="17" s="1"/>
  <c r="A111" i="17" s="1"/>
  <c r="L112" i="17"/>
  <c r="O112" i="17"/>
  <c r="Q112" i="17"/>
  <c r="P112" i="17" s="1"/>
  <c r="Q113" i="17"/>
  <c r="H113" i="17" s="1"/>
  <c r="Q114" i="17"/>
  <c r="P114" i="17" s="1"/>
  <c r="A114" i="17" s="1"/>
  <c r="Q115" i="17"/>
  <c r="H115" i="17" s="1"/>
  <c r="Q116" i="17"/>
  <c r="H116" i="17" s="1"/>
  <c r="Q117" i="17"/>
  <c r="H117" i="17" s="1"/>
  <c r="Q118" i="17"/>
  <c r="P118" i="17" s="1"/>
  <c r="Q119" i="17"/>
  <c r="P119" i="17" s="1"/>
  <c r="Q120" i="17"/>
  <c r="P120" i="17" s="1"/>
  <c r="A120" i="17" s="1"/>
  <c r="H70" i="17" l="1"/>
  <c r="L70" i="17" s="1"/>
  <c r="P35" i="17"/>
  <c r="I45" i="17"/>
  <c r="L46" i="17"/>
  <c r="H45" i="17"/>
  <c r="P90" i="17"/>
  <c r="H46" i="17"/>
  <c r="R81" i="17"/>
  <c r="O47" i="17"/>
  <c r="L48" i="17"/>
  <c r="P73" i="17"/>
  <c r="A73" i="17" s="1"/>
  <c r="L44" i="17"/>
  <c r="O30" i="17"/>
  <c r="H118" i="17"/>
  <c r="H72" i="17"/>
  <c r="O72" i="17" s="1"/>
  <c r="P40" i="17"/>
  <c r="A40" i="17" s="1"/>
  <c r="C40" i="17" s="1"/>
  <c r="P51" i="17"/>
  <c r="A51" i="17" s="1"/>
  <c r="C51" i="17" s="1"/>
  <c r="O31" i="17"/>
  <c r="P98" i="17"/>
  <c r="A98" i="17" s="1"/>
  <c r="L98" i="17" s="1"/>
  <c r="H65" i="17"/>
  <c r="C65" i="17" s="1"/>
  <c r="O51" i="17"/>
  <c r="H43" i="17"/>
  <c r="L36" i="17"/>
  <c r="H100" i="17"/>
  <c r="A100" i="17" s="1"/>
  <c r="C100" i="17" s="1"/>
  <c r="H111" i="17"/>
  <c r="H36" i="17"/>
  <c r="P105" i="17"/>
  <c r="A105" i="17" s="1"/>
  <c r="C105" i="17" s="1"/>
  <c r="H75" i="17"/>
  <c r="C75" i="17" s="1"/>
  <c r="H120" i="17"/>
  <c r="H108" i="17"/>
  <c r="H102" i="17"/>
  <c r="A102" i="17" s="1"/>
  <c r="L102" i="17" s="1"/>
  <c r="L73" i="17"/>
  <c r="L51" i="17"/>
  <c r="A36" i="17"/>
  <c r="C36" i="17" s="1"/>
  <c r="J29" i="17"/>
  <c r="J51" i="17"/>
  <c r="J44" i="17"/>
  <c r="P38" i="17"/>
  <c r="L37" i="17"/>
  <c r="A93" i="17"/>
  <c r="P93" i="17"/>
  <c r="R93" i="17"/>
  <c r="P79" i="17"/>
  <c r="A79" i="17"/>
  <c r="O79" i="17" s="1"/>
  <c r="R79" i="17"/>
  <c r="P88" i="17"/>
  <c r="R88" i="17"/>
  <c r="A88" i="17"/>
  <c r="C88" i="17" s="1"/>
  <c r="R84" i="17"/>
  <c r="A84" i="17"/>
  <c r="C84" i="17" s="1"/>
  <c r="P84" i="17"/>
  <c r="R91" i="17"/>
  <c r="P81" i="17"/>
  <c r="A91" i="17"/>
  <c r="O91" i="17" s="1"/>
  <c r="P103" i="17"/>
  <c r="L81" i="17"/>
  <c r="P115" i="17"/>
  <c r="A115" i="17" s="1"/>
  <c r="O115" i="17" s="1"/>
  <c r="E10" i="37"/>
  <c r="F10" i="37"/>
  <c r="C10" i="37"/>
  <c r="C55" i="17"/>
  <c r="L55" i="17"/>
  <c r="C58" i="17"/>
  <c r="O58" i="17"/>
  <c r="O41" i="17"/>
  <c r="P67" i="17"/>
  <c r="A67" i="17" s="1"/>
  <c r="P63" i="17"/>
  <c r="A63" i="17" s="1"/>
  <c r="P56" i="17"/>
  <c r="A56" i="17" s="1"/>
  <c r="J50" i="17"/>
  <c r="J40" i="17"/>
  <c r="L38" i="17"/>
  <c r="H37" i="17"/>
  <c r="J36" i="17"/>
  <c r="O35" i="17"/>
  <c r="J34" i="17"/>
  <c r="P32" i="17"/>
  <c r="N56" i="17"/>
  <c r="H54" i="17"/>
  <c r="L54" i="17" s="1"/>
  <c r="H50" i="17"/>
  <c r="J41" i="17"/>
  <c r="I40" i="17"/>
  <c r="I36" i="17"/>
  <c r="L31" i="17"/>
  <c r="J30" i="17"/>
  <c r="I41" i="17"/>
  <c r="J35" i="17"/>
  <c r="L32" i="17"/>
  <c r="H31" i="17"/>
  <c r="A30" i="17"/>
  <c r="C30" i="17" s="1"/>
  <c r="P58" i="17"/>
  <c r="A58" i="17" s="1"/>
  <c r="P55" i="17"/>
  <c r="A55" i="17" s="1"/>
  <c r="P45" i="17"/>
  <c r="A45" i="17" s="1"/>
  <c r="C45" i="17" s="1"/>
  <c r="P44" i="17"/>
  <c r="A44" i="17" s="1"/>
  <c r="C44" i="17" s="1"/>
  <c r="A35" i="17"/>
  <c r="C35" i="17" s="1"/>
  <c r="H32" i="17"/>
  <c r="A31" i="17"/>
  <c r="C31" i="17" s="1"/>
  <c r="A118" i="17"/>
  <c r="L118" i="17" s="1"/>
  <c r="P110" i="17"/>
  <c r="A110" i="17" s="1"/>
  <c r="O110" i="17" s="1"/>
  <c r="P61" i="17"/>
  <c r="A61" i="17" s="1"/>
  <c r="I48" i="17"/>
  <c r="H47" i="17"/>
  <c r="J46" i="17"/>
  <c r="O45" i="17"/>
  <c r="O44" i="17"/>
  <c r="P36" i="17"/>
  <c r="H48" i="17"/>
  <c r="G47" i="17"/>
  <c r="I46" i="17"/>
  <c r="J43" i="17"/>
  <c r="O36" i="17"/>
  <c r="C120" i="17"/>
  <c r="O120" i="17"/>
  <c r="L120" i="17"/>
  <c r="C111" i="17"/>
  <c r="O111" i="17"/>
  <c r="L111" i="17"/>
  <c r="A83" i="17"/>
  <c r="R83" i="17"/>
  <c r="P83" i="17"/>
  <c r="A92" i="17"/>
  <c r="R92" i="17"/>
  <c r="P92" i="17"/>
  <c r="O90" i="17"/>
  <c r="C90" i="17"/>
  <c r="L90" i="17"/>
  <c r="L108" i="17"/>
  <c r="O108" i="17"/>
  <c r="C108" i="17"/>
  <c r="P89" i="17"/>
  <c r="A89" i="17"/>
  <c r="R89" i="17"/>
  <c r="C77" i="17"/>
  <c r="L77" i="17"/>
  <c r="H19" i="17"/>
  <c r="P19" i="17"/>
  <c r="A19" i="17" s="1"/>
  <c r="H10" i="17"/>
  <c r="P10" i="17"/>
  <c r="A10" i="17" s="1"/>
  <c r="H119" i="17"/>
  <c r="A119" i="17" s="1"/>
  <c r="P104" i="17"/>
  <c r="A104" i="17" s="1"/>
  <c r="R90" i="17"/>
  <c r="R82" i="17"/>
  <c r="H42" i="17"/>
  <c r="I42" i="17"/>
  <c r="J42" i="17"/>
  <c r="L42" i="17"/>
  <c r="O42" i="17"/>
  <c r="P42" i="17"/>
  <c r="A42" i="17" s="1"/>
  <c r="C42" i="17" s="1"/>
  <c r="H18" i="17"/>
  <c r="P18" i="17"/>
  <c r="A18" i="17" s="1"/>
  <c r="H9" i="17"/>
  <c r="P9" i="17"/>
  <c r="A9" i="17" s="1"/>
  <c r="A94" i="17"/>
  <c r="R94" i="17"/>
  <c r="P94" i="17"/>
  <c r="A78" i="17"/>
  <c r="R78" i="17"/>
  <c r="H25" i="17"/>
  <c r="P25" i="17"/>
  <c r="A25" i="17" s="1"/>
  <c r="H17" i="17"/>
  <c r="P17" i="17"/>
  <c r="A17" i="17" s="1"/>
  <c r="H8" i="17"/>
  <c r="P8" i="17"/>
  <c r="A8" i="17" s="1"/>
  <c r="P106" i="17"/>
  <c r="A106" i="17" s="1"/>
  <c r="L61" i="17"/>
  <c r="O61" i="17"/>
  <c r="C61" i="17"/>
  <c r="G33" i="17"/>
  <c r="A32" i="17"/>
  <c r="C32" i="17" s="1"/>
  <c r="H33" i="17"/>
  <c r="I33" i="17"/>
  <c r="J33" i="17"/>
  <c r="L33" i="17"/>
  <c r="P33" i="17"/>
  <c r="A27" i="17"/>
  <c r="C27" i="17" s="1"/>
  <c r="H28" i="17"/>
  <c r="I28" i="17"/>
  <c r="J28" i="17"/>
  <c r="L28" i="17"/>
  <c r="O28" i="17"/>
  <c r="P28" i="17"/>
  <c r="H24" i="17"/>
  <c r="P24" i="17"/>
  <c r="A24" i="17" s="1"/>
  <c r="H16" i="17"/>
  <c r="P16" i="17"/>
  <c r="A16" i="17" s="1"/>
  <c r="H7" i="17"/>
  <c r="P7" i="17"/>
  <c r="A7" i="17" s="1"/>
  <c r="P116" i="17"/>
  <c r="A116" i="17" s="1"/>
  <c r="P117" i="17"/>
  <c r="A117" i="17" s="1"/>
  <c r="P113" i="17"/>
  <c r="A113" i="17" s="1"/>
  <c r="P107" i="17"/>
  <c r="A107" i="17" s="1"/>
  <c r="P101" i="17"/>
  <c r="A101" i="17" s="1"/>
  <c r="H99" i="17"/>
  <c r="P99" i="17"/>
  <c r="A87" i="17"/>
  <c r="R87" i="17"/>
  <c r="C81" i="17"/>
  <c r="R77" i="17"/>
  <c r="H77" i="17"/>
  <c r="P77" i="17"/>
  <c r="H74" i="17"/>
  <c r="P74" i="17"/>
  <c r="A74" i="17" s="1"/>
  <c r="H66" i="17"/>
  <c r="P66" i="17"/>
  <c r="A66" i="17" s="1"/>
  <c r="H49" i="17"/>
  <c r="I49" i="17"/>
  <c r="J49" i="17"/>
  <c r="L49" i="17"/>
  <c r="O49" i="17"/>
  <c r="P49" i="17"/>
  <c r="A49" i="17" s="1"/>
  <c r="C49" i="17" s="1"/>
  <c r="H23" i="17"/>
  <c r="P23" i="17"/>
  <c r="A23" i="17" s="1"/>
  <c r="H15" i="17"/>
  <c r="P15" i="17"/>
  <c r="A15" i="17" s="1"/>
  <c r="H6" i="17"/>
  <c r="P6" i="17"/>
  <c r="A6" i="17" s="1"/>
  <c r="A85" i="17"/>
  <c r="R85" i="17"/>
  <c r="P85" i="17"/>
  <c r="O77" i="17"/>
  <c r="L69" i="17"/>
  <c r="O69" i="17"/>
  <c r="C63" i="17"/>
  <c r="L63" i="17"/>
  <c r="L60" i="17"/>
  <c r="O60" i="17"/>
  <c r="H57" i="17"/>
  <c r="P57" i="17"/>
  <c r="A57" i="17" s="1"/>
  <c r="H22" i="17"/>
  <c r="P22" i="17"/>
  <c r="A22" i="17" s="1"/>
  <c r="H13" i="17"/>
  <c r="P13" i="17"/>
  <c r="A13" i="17" s="1"/>
  <c r="H5" i="17"/>
  <c r="P5" i="17"/>
  <c r="A5" i="17" s="1"/>
  <c r="A82" i="17"/>
  <c r="P80" i="17"/>
  <c r="A80" i="17"/>
  <c r="R80" i="17"/>
  <c r="C56" i="17"/>
  <c r="L56" i="17"/>
  <c r="O56" i="17"/>
  <c r="H21" i="17"/>
  <c r="P21" i="17"/>
  <c r="A21" i="17" s="1"/>
  <c r="H12" i="17"/>
  <c r="P12" i="17"/>
  <c r="A12" i="17" s="1"/>
  <c r="H4" i="17"/>
  <c r="P4" i="17"/>
  <c r="A4" i="17" s="1"/>
  <c r="A95" i="17"/>
  <c r="R95" i="17"/>
  <c r="H68" i="17"/>
  <c r="P68" i="17"/>
  <c r="A68" i="17" s="1"/>
  <c r="C59" i="17"/>
  <c r="L59" i="17"/>
  <c r="O59" i="17"/>
  <c r="H20" i="17"/>
  <c r="P20" i="17"/>
  <c r="A20" i="17" s="1"/>
  <c r="H11" i="17"/>
  <c r="P11" i="17"/>
  <c r="A11" i="17" s="1"/>
  <c r="H3" i="17"/>
  <c r="P3" i="17"/>
  <c r="A3" i="17" s="1"/>
  <c r="O73" i="17"/>
  <c r="H71" i="17"/>
  <c r="H62" i="17"/>
  <c r="O55" i="17"/>
  <c r="H53" i="17"/>
  <c r="I50" i="17"/>
  <c r="J48" i="17"/>
  <c r="G45" i="17"/>
  <c r="I43" i="17"/>
  <c r="L41" i="17"/>
  <c r="H40" i="17"/>
  <c r="O38" i="17"/>
  <c r="J37" i="17"/>
  <c r="I34" i="17"/>
  <c r="A33" i="17"/>
  <c r="C33" i="17" s="1"/>
  <c r="J32" i="17"/>
  <c r="G31" i="17"/>
  <c r="I29" i="17"/>
  <c r="L27" i="17"/>
  <c r="I37" i="17"/>
  <c r="L35" i="17"/>
  <c r="H34" i="17"/>
  <c r="I32" i="17"/>
  <c r="P31" i="17"/>
  <c r="L30" i="17"/>
  <c r="H29" i="17"/>
  <c r="A28" i="17"/>
  <c r="C28" i="17" s="1"/>
  <c r="J27" i="17"/>
  <c r="O67" i="17"/>
  <c r="P59" i="17"/>
  <c r="A59" i="17" s="1"/>
  <c r="G50" i="17"/>
  <c r="G43" i="17"/>
  <c r="G34" i="17"/>
  <c r="G29" i="17"/>
  <c r="I27" i="17"/>
  <c r="P69" i="17"/>
  <c r="A69" i="17" s="1"/>
  <c r="L67" i="17"/>
  <c r="P60" i="17"/>
  <c r="A60" i="17" s="1"/>
  <c r="L58" i="17"/>
  <c r="I51" i="17"/>
  <c r="P50" i="17"/>
  <c r="A50" i="17" s="1"/>
  <c r="C50" i="17" s="1"/>
  <c r="G48" i="17"/>
  <c r="L47" i="17"/>
  <c r="G46" i="17"/>
  <c r="I44" i="17"/>
  <c r="P43" i="17"/>
  <c r="A43" i="17" s="1"/>
  <c r="C43" i="17" s="1"/>
  <c r="H41" i="17"/>
  <c r="O40" i="17"/>
  <c r="J38" i="17"/>
  <c r="G37" i="17"/>
  <c r="I35" i="17"/>
  <c r="P34" i="17"/>
  <c r="G32" i="17"/>
  <c r="I30" i="17"/>
  <c r="P29" i="17"/>
  <c r="H27" i="17"/>
  <c r="H51" i="17"/>
  <c r="O50" i="17"/>
  <c r="J47" i="17"/>
  <c r="L45" i="17"/>
  <c r="H44" i="17"/>
  <c r="O43" i="17"/>
  <c r="G41" i="17"/>
  <c r="I38" i="17"/>
  <c r="P37" i="17"/>
  <c r="H35" i="17"/>
  <c r="O34" i="17"/>
  <c r="A34" i="17"/>
  <c r="C34" i="17" s="1"/>
  <c r="H30" i="17"/>
  <c r="O29" i="17"/>
  <c r="A29" i="17"/>
  <c r="C29" i="17" s="1"/>
  <c r="G27" i="17"/>
  <c r="H38" i="17"/>
  <c r="A37" i="17"/>
  <c r="C37" i="17" s="1"/>
  <c r="J31" i="17"/>
  <c r="G30" i="17"/>
  <c r="P27" i="17"/>
  <c r="L75" i="17" l="1"/>
  <c r="O75" i="17"/>
  <c r="O65" i="17"/>
  <c r="O98" i="17"/>
  <c r="L105" i="17"/>
  <c r="C72" i="17"/>
  <c r="O105" i="17"/>
  <c r="L72" i="17"/>
  <c r="L65" i="17"/>
  <c r="L91" i="17"/>
  <c r="O84" i="17"/>
  <c r="C91" i="17"/>
  <c r="L115" i="17"/>
  <c r="C115" i="17"/>
  <c r="L84" i="17"/>
  <c r="C70" i="17"/>
  <c r="O70" i="17"/>
  <c r="C102" i="17"/>
  <c r="L100" i="17"/>
  <c r="O88" i="17"/>
  <c r="A99" i="17"/>
  <c r="C99" i="17" s="1"/>
  <c r="C93" i="17"/>
  <c r="L93" i="17"/>
  <c r="C79" i="17"/>
  <c r="L79" i="17"/>
  <c r="L88" i="17"/>
  <c r="O93" i="17"/>
  <c r="C103" i="17"/>
  <c r="L103" i="17"/>
  <c r="L110" i="17"/>
  <c r="C110" i="17"/>
  <c r="C54" i="17"/>
  <c r="O54" i="17"/>
  <c r="C118" i="17"/>
  <c r="O118" i="17"/>
  <c r="O119" i="17"/>
  <c r="C119" i="17"/>
  <c r="L119" i="17"/>
  <c r="C22" i="17"/>
  <c r="K22" i="17"/>
  <c r="L22" i="17"/>
  <c r="O22" i="17"/>
  <c r="C8" i="17"/>
  <c r="K8" i="17"/>
  <c r="L8" i="17"/>
  <c r="O8" i="17"/>
  <c r="C19" i="17"/>
  <c r="K19" i="17"/>
  <c r="L19" i="17"/>
  <c r="O19" i="17"/>
  <c r="L92" i="17"/>
  <c r="O92" i="17"/>
  <c r="C92" i="17"/>
  <c r="C20" i="17"/>
  <c r="K20" i="17"/>
  <c r="L20" i="17"/>
  <c r="O20" i="17"/>
  <c r="L113" i="17"/>
  <c r="C113" i="17"/>
  <c r="O113" i="17"/>
  <c r="C24" i="17"/>
  <c r="K24" i="17"/>
  <c r="L24" i="17"/>
  <c r="O24" i="17"/>
  <c r="C94" i="17"/>
  <c r="L94" i="17"/>
  <c r="O94" i="17"/>
  <c r="L83" i="17"/>
  <c r="O83" i="17"/>
  <c r="C83" i="17"/>
  <c r="O71" i="17"/>
  <c r="L71" i="17"/>
  <c r="C71" i="17"/>
  <c r="O95" i="17"/>
  <c r="L95" i="17"/>
  <c r="C95" i="17"/>
  <c r="C57" i="17"/>
  <c r="L57" i="17"/>
  <c r="O57" i="17"/>
  <c r="C15" i="17"/>
  <c r="K15" i="17"/>
  <c r="L15" i="17"/>
  <c r="O15" i="17"/>
  <c r="L117" i="17"/>
  <c r="O117" i="17"/>
  <c r="C117" i="17"/>
  <c r="C17" i="17"/>
  <c r="K17" i="17"/>
  <c r="L17" i="17"/>
  <c r="O17" i="17"/>
  <c r="C21" i="17"/>
  <c r="K21" i="17"/>
  <c r="L21" i="17"/>
  <c r="O21" i="17"/>
  <c r="C116" i="17"/>
  <c r="L116" i="17"/>
  <c r="O116" i="17"/>
  <c r="C9" i="17"/>
  <c r="K9" i="17"/>
  <c r="L9" i="17"/>
  <c r="O9" i="17"/>
  <c r="C104" i="17"/>
  <c r="L104" i="17"/>
  <c r="O104" i="17"/>
  <c r="C4" i="17"/>
  <c r="K4" i="17"/>
  <c r="L4" i="17"/>
  <c r="O4" i="17"/>
  <c r="C5" i="17"/>
  <c r="K5" i="17"/>
  <c r="L5" i="17"/>
  <c r="O5" i="17"/>
  <c r="C23" i="17"/>
  <c r="K23" i="17"/>
  <c r="L23" i="17"/>
  <c r="O23" i="17"/>
  <c r="C66" i="17"/>
  <c r="L66" i="17"/>
  <c r="O66" i="17"/>
  <c r="O87" i="17"/>
  <c r="C87" i="17"/>
  <c r="L87" i="17"/>
  <c r="C25" i="17"/>
  <c r="K25" i="17"/>
  <c r="L25" i="17"/>
  <c r="O25" i="17"/>
  <c r="O89" i="17"/>
  <c r="L89" i="17"/>
  <c r="C89" i="17"/>
  <c r="L107" i="17"/>
  <c r="O107" i="17"/>
  <c r="C107" i="17"/>
  <c r="O80" i="17"/>
  <c r="L80" i="17"/>
  <c r="C80" i="17"/>
  <c r="C7" i="17"/>
  <c r="K7" i="17"/>
  <c r="L7" i="17"/>
  <c r="O7" i="17"/>
  <c r="C18" i="17"/>
  <c r="K18" i="17"/>
  <c r="L18" i="17"/>
  <c r="O18" i="17"/>
  <c r="O62" i="17"/>
  <c r="L62" i="17"/>
  <c r="C62" i="17"/>
  <c r="C6" i="17"/>
  <c r="K6" i="17"/>
  <c r="L6" i="17"/>
  <c r="O6" i="17"/>
  <c r="C68" i="17"/>
  <c r="L68" i="17"/>
  <c r="O68" i="17"/>
  <c r="C12" i="17"/>
  <c r="K12" i="17"/>
  <c r="L12" i="17"/>
  <c r="O12" i="17"/>
  <c r="C13" i="17"/>
  <c r="K13" i="17"/>
  <c r="L13" i="17"/>
  <c r="O13" i="17"/>
  <c r="C85" i="17"/>
  <c r="L85" i="17"/>
  <c r="O85" i="17"/>
  <c r="C74" i="17"/>
  <c r="L74" i="17"/>
  <c r="O74" i="17"/>
  <c r="C106" i="17"/>
  <c r="L106" i="17"/>
  <c r="O106" i="17"/>
  <c r="C78" i="17"/>
  <c r="L78" i="17"/>
  <c r="O78" i="17"/>
  <c r="C10" i="17"/>
  <c r="K10" i="17"/>
  <c r="L10" i="17"/>
  <c r="O10" i="17"/>
  <c r="O53" i="17"/>
  <c r="C53" i="17"/>
  <c r="L53" i="17"/>
  <c r="C3" i="17"/>
  <c r="K3" i="17"/>
  <c r="L3" i="17"/>
  <c r="O3" i="17"/>
  <c r="C11" i="17"/>
  <c r="K11" i="17"/>
  <c r="L11" i="17"/>
  <c r="O11" i="17"/>
  <c r="L82" i="17"/>
  <c r="C82" i="17"/>
  <c r="O82" i="17"/>
  <c r="C101" i="17"/>
  <c r="L101" i="17"/>
  <c r="C16" i="17"/>
  <c r="K16" i="17"/>
  <c r="L16" i="17"/>
  <c r="O16" i="17"/>
  <c r="L99" i="17" l="1"/>
  <c r="D11" i="37" l="1"/>
  <c r="G11" i="37"/>
  <c r="I11" i="37"/>
  <c r="D12" i="37"/>
  <c r="A12" i="37" s="1"/>
  <c r="G12" i="37"/>
  <c r="I12" i="37"/>
  <c r="D13" i="37"/>
  <c r="A13" i="37" s="1"/>
  <c r="G13" i="37"/>
  <c r="I13" i="37"/>
  <c r="E4" i="51"/>
  <c r="E5" i="51"/>
  <c r="E6" i="51"/>
  <c r="E7" i="51"/>
  <c r="E8" i="51"/>
  <c r="E9" i="51"/>
  <c r="E10" i="51"/>
  <c r="E11" i="51"/>
  <c r="B5" i="51"/>
  <c r="B6" i="51"/>
  <c r="B7" i="51"/>
  <c r="B8" i="51"/>
  <c r="B9" i="51"/>
  <c r="B10" i="51"/>
  <c r="B11" i="51"/>
  <c r="A10" i="51"/>
  <c r="A11" i="51"/>
  <c r="A5" i="51"/>
  <c r="A6" i="51"/>
  <c r="A7" i="51"/>
  <c r="A8" i="51"/>
  <c r="A9" i="51"/>
  <c r="A6" i="6"/>
  <c r="A5" i="6"/>
  <c r="A4" i="6"/>
  <c r="X3" i="8"/>
  <c r="A11" i="37" l="1"/>
  <c r="F11" i="37"/>
  <c r="C13" i="37"/>
  <c r="E11" i="37"/>
  <c r="E12" i="37"/>
  <c r="C11" i="37"/>
  <c r="F12" i="37"/>
  <c r="F13" i="37"/>
  <c r="E13" i="37"/>
  <c r="C12" i="37"/>
  <c r="D6" i="37"/>
  <c r="A6" i="37" s="1"/>
  <c r="D7" i="37"/>
  <c r="A7" i="37" s="1"/>
  <c r="D8" i="37"/>
  <c r="A8" i="37" s="1"/>
  <c r="D9" i="37"/>
  <c r="B4" i="6"/>
  <c r="B5" i="6"/>
  <c r="B6" i="6"/>
  <c r="B3" i="93" l="1"/>
  <c r="C3" i="93"/>
  <c r="A6" i="16" l="1"/>
  <c r="E276" i="99"/>
  <c r="E275" i="99"/>
  <c r="L32" i="11" l="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K6" i="11"/>
  <c r="K9" i="11"/>
  <c r="K10" i="11"/>
  <c r="K12" i="11"/>
  <c r="K15" i="11"/>
  <c r="K16" i="11"/>
  <c r="K17" i="11"/>
  <c r="K18" i="11"/>
  <c r="K19" i="11"/>
  <c r="M19" i="11" s="1"/>
  <c r="K20" i="11"/>
  <c r="M20" i="11" s="1"/>
  <c r="K21" i="11"/>
  <c r="M21" i="11" s="1"/>
  <c r="K22" i="11"/>
  <c r="M22" i="11" s="1"/>
  <c r="K23" i="11"/>
  <c r="M23" i="11" s="1"/>
  <c r="K24" i="11"/>
  <c r="M24" i="11" s="1"/>
  <c r="K25" i="11"/>
  <c r="M25" i="11" s="1"/>
  <c r="K26" i="11"/>
  <c r="M26" i="11" s="1"/>
  <c r="K27" i="11"/>
  <c r="M27" i="11" s="1"/>
  <c r="K28" i="11"/>
  <c r="M28" i="11" s="1"/>
  <c r="K29" i="11"/>
  <c r="M29" i="11" s="1"/>
  <c r="K30" i="11"/>
  <c r="M30" i="11" s="1"/>
  <c r="K31" i="11"/>
  <c r="M31" i="11" s="1"/>
  <c r="K32" i="11"/>
  <c r="M32" i="11" s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7" i="11"/>
  <c r="J28" i="11"/>
  <c r="J29" i="11"/>
  <c r="J30" i="11"/>
  <c r="J31" i="11"/>
  <c r="J32" i="11"/>
  <c r="H15" i="11"/>
  <c r="M15" i="11" s="1"/>
  <c r="H18" i="11"/>
  <c r="M18" i="11" s="1"/>
  <c r="H30" i="11"/>
  <c r="H31" i="11"/>
  <c r="H32" i="11"/>
  <c r="E4" i="11"/>
  <c r="G4" i="11" s="1"/>
  <c r="E5" i="11"/>
  <c r="H5" i="11" s="1"/>
  <c r="E6" i="11"/>
  <c r="H6" i="11" s="1"/>
  <c r="E7" i="11"/>
  <c r="H7" i="11" s="1"/>
  <c r="E8" i="11"/>
  <c r="G8" i="11" s="1"/>
  <c r="E9" i="11"/>
  <c r="G9" i="11" s="1"/>
  <c r="E10" i="11"/>
  <c r="G10" i="11" s="1"/>
  <c r="E11" i="11"/>
  <c r="G11" i="11" s="1"/>
  <c r="E12" i="11"/>
  <c r="G12" i="11" s="1"/>
  <c r="E13" i="11"/>
  <c r="H13" i="11" s="1"/>
  <c r="E14" i="11"/>
  <c r="H14" i="11" s="1"/>
  <c r="E15" i="11"/>
  <c r="G15" i="11" s="1"/>
  <c r="E16" i="11"/>
  <c r="G16" i="11" s="1"/>
  <c r="E17" i="11"/>
  <c r="G17" i="11" s="1"/>
  <c r="E18" i="11"/>
  <c r="G18" i="11" s="1"/>
  <c r="E19" i="11"/>
  <c r="G19" i="11" s="1"/>
  <c r="E20" i="11"/>
  <c r="G20" i="11" s="1"/>
  <c r="E21" i="11"/>
  <c r="H21" i="11" s="1"/>
  <c r="E22" i="11"/>
  <c r="H22" i="11" s="1"/>
  <c r="E23" i="11"/>
  <c r="H23" i="11" s="1"/>
  <c r="E24" i="11"/>
  <c r="G24" i="11" s="1"/>
  <c r="E25" i="11"/>
  <c r="G25" i="11" s="1"/>
  <c r="E26" i="11"/>
  <c r="J26" i="11" s="1"/>
  <c r="E27" i="11"/>
  <c r="G27" i="11" s="1"/>
  <c r="E28" i="11"/>
  <c r="G28" i="11" s="1"/>
  <c r="E29" i="11"/>
  <c r="H29" i="11" s="1"/>
  <c r="E30" i="11"/>
  <c r="G30" i="11" s="1"/>
  <c r="E31" i="11"/>
  <c r="G31" i="11" s="1"/>
  <c r="E32" i="11"/>
  <c r="G32" i="11" s="1"/>
  <c r="B15" i="11"/>
  <c r="C15" i="11" s="1"/>
  <c r="B18" i="11"/>
  <c r="C18" i="11" s="1"/>
  <c r="B30" i="11"/>
  <c r="C30" i="11" s="1"/>
  <c r="B31" i="11"/>
  <c r="C31" i="11" s="1"/>
  <c r="B32" i="11"/>
  <c r="C32" i="11" s="1"/>
  <c r="A4" i="11"/>
  <c r="B4" i="11" s="1"/>
  <c r="C4" i="11" s="1"/>
  <c r="A5" i="11"/>
  <c r="B5" i="11" s="1"/>
  <c r="C5" i="11" s="1"/>
  <c r="A6" i="11"/>
  <c r="B6" i="11" s="1"/>
  <c r="C6" i="11" s="1"/>
  <c r="A7" i="11"/>
  <c r="B7" i="11" s="1"/>
  <c r="C7" i="11" s="1"/>
  <c r="A8" i="11"/>
  <c r="B8" i="11" s="1"/>
  <c r="C8" i="11" s="1"/>
  <c r="A9" i="11"/>
  <c r="B9" i="11" s="1"/>
  <c r="C9" i="11" s="1"/>
  <c r="A10" i="11"/>
  <c r="B10" i="11" s="1"/>
  <c r="C10" i="11" s="1"/>
  <c r="A11" i="11"/>
  <c r="B11" i="11" s="1"/>
  <c r="C11" i="11" s="1"/>
  <c r="A12" i="11"/>
  <c r="B12" i="11" s="1"/>
  <c r="C12" i="11" s="1"/>
  <c r="A13" i="11"/>
  <c r="B13" i="11" s="1"/>
  <c r="C13" i="11" s="1"/>
  <c r="A14" i="11"/>
  <c r="B14" i="11" s="1"/>
  <c r="C14" i="11" s="1"/>
  <c r="A15" i="11"/>
  <c r="A16" i="11"/>
  <c r="B16" i="11" s="1"/>
  <c r="C16" i="11" s="1"/>
  <c r="A17" i="11"/>
  <c r="B17" i="11" s="1"/>
  <c r="C17" i="11" s="1"/>
  <c r="A18" i="11"/>
  <c r="A19" i="11"/>
  <c r="B19" i="11" s="1"/>
  <c r="C19" i="11" s="1"/>
  <c r="A20" i="11"/>
  <c r="B20" i="11" s="1"/>
  <c r="C20" i="11" s="1"/>
  <c r="A21" i="11"/>
  <c r="B21" i="11" s="1"/>
  <c r="C21" i="11" s="1"/>
  <c r="A22" i="11"/>
  <c r="B22" i="11" s="1"/>
  <c r="C22" i="11" s="1"/>
  <c r="A23" i="11"/>
  <c r="B23" i="11" s="1"/>
  <c r="C23" i="11" s="1"/>
  <c r="A24" i="11"/>
  <c r="B24" i="11" s="1"/>
  <c r="C24" i="11" s="1"/>
  <c r="A25" i="11"/>
  <c r="B25" i="11" s="1"/>
  <c r="C25" i="11" s="1"/>
  <c r="A26" i="11"/>
  <c r="B26" i="11" s="1"/>
  <c r="C26" i="11" s="1"/>
  <c r="A27" i="11"/>
  <c r="B27" i="11" s="1"/>
  <c r="C27" i="11" s="1"/>
  <c r="A28" i="11"/>
  <c r="B28" i="11" s="1"/>
  <c r="C28" i="11" s="1"/>
  <c r="A29" i="11"/>
  <c r="B29" i="11" s="1"/>
  <c r="C29" i="11" s="1"/>
  <c r="A30" i="11"/>
  <c r="A31" i="11"/>
  <c r="A32" i="11"/>
  <c r="K4" i="11" l="1"/>
  <c r="H8" i="11"/>
  <c r="K7" i="11"/>
  <c r="K11" i="11"/>
  <c r="K8" i="11"/>
  <c r="H20" i="11"/>
  <c r="G22" i="11"/>
  <c r="H12" i="11"/>
  <c r="J25" i="11"/>
  <c r="H28" i="11"/>
  <c r="G7" i="11"/>
  <c r="G6" i="11"/>
  <c r="K14" i="11"/>
  <c r="G23" i="11"/>
  <c r="H4" i="11"/>
  <c r="G14" i="11"/>
  <c r="H27" i="11"/>
  <c r="H19" i="11"/>
  <c r="H11" i="11"/>
  <c r="J24" i="11"/>
  <c r="K13" i="11"/>
  <c r="K5" i="11"/>
  <c r="G29" i="11"/>
  <c r="G21" i="11"/>
  <c r="G13" i="11"/>
  <c r="G5" i="11"/>
  <c r="H26" i="11"/>
  <c r="H10" i="11"/>
  <c r="H25" i="11"/>
  <c r="H17" i="11"/>
  <c r="M17" i="11" s="1"/>
  <c r="H9" i="11"/>
  <c r="H24" i="11"/>
  <c r="H16" i="11"/>
  <c r="M16" i="11" s="1"/>
  <c r="G26" i="11"/>
  <c r="B32" i="16" l="1"/>
  <c r="B30" i="16"/>
  <c r="B36" i="16"/>
  <c r="B23" i="16"/>
  <c r="B70" i="16"/>
  <c r="A5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4" i="16"/>
  <c r="D39" i="10" l="1"/>
  <c r="D40" i="10"/>
  <c r="D41" i="10"/>
  <c r="C4" i="53" l="1"/>
  <c r="D4" i="53"/>
  <c r="C3" i="53"/>
  <c r="D3" i="53"/>
  <c r="G4" i="37"/>
  <c r="G5" i="37"/>
  <c r="G6" i="37"/>
  <c r="G7" i="37"/>
  <c r="G8" i="37"/>
  <c r="G9" i="37"/>
  <c r="D4" i="37"/>
  <c r="C4" i="37" s="1"/>
  <c r="D5" i="37"/>
  <c r="E7" i="37"/>
  <c r="F8" i="37"/>
  <c r="A9" i="37"/>
  <c r="D14" i="37"/>
  <c r="A14" i="37" s="1"/>
  <c r="D15" i="37"/>
  <c r="D16" i="37"/>
  <c r="A16" i="37" s="1"/>
  <c r="F4" i="46"/>
  <c r="E4" i="46" s="1"/>
  <c r="B4" i="46"/>
  <c r="C3" i="46"/>
  <c r="A5" i="37" l="1"/>
  <c r="F15" i="37"/>
  <c r="A15" i="37"/>
  <c r="C7" i="37"/>
  <c r="C8" i="37"/>
  <c r="C14" i="37"/>
  <c r="F14" i="37"/>
  <c r="C6" i="37"/>
  <c r="F6" i="37"/>
  <c r="C5" i="37"/>
  <c r="A4" i="37"/>
  <c r="E4" i="37" s="1"/>
  <c r="E9" i="37"/>
  <c r="E8" i="37"/>
  <c r="E6" i="37"/>
  <c r="F9" i="37"/>
  <c r="F7" i="37"/>
  <c r="C9" i="37"/>
  <c r="F4" i="37" l="1"/>
  <c r="E274" i="99" l="1"/>
  <c r="E273" i="99"/>
  <c r="A9" i="3" l="1"/>
  <c r="B9" i="3"/>
  <c r="C9" i="3"/>
  <c r="D9" i="3"/>
  <c r="F3" i="12"/>
  <c r="E119" i="15"/>
  <c r="E120" i="15"/>
  <c r="E121" i="15"/>
  <c r="E122" i="15"/>
  <c r="E123" i="15"/>
  <c r="E124" i="15"/>
  <c r="E125" i="15"/>
  <c r="E126" i="15"/>
  <c r="E118" i="15"/>
  <c r="E108" i="15"/>
  <c r="E109" i="15"/>
  <c r="E110" i="15"/>
  <c r="E111" i="15"/>
  <c r="E112" i="15"/>
  <c r="E113" i="15"/>
  <c r="E114" i="15"/>
  <c r="E115" i="15"/>
  <c r="E107" i="15"/>
  <c r="E97" i="15"/>
  <c r="E98" i="15"/>
  <c r="E99" i="15"/>
  <c r="E100" i="15"/>
  <c r="E101" i="15"/>
  <c r="E102" i="15"/>
  <c r="E103" i="15"/>
  <c r="E104" i="15"/>
  <c r="E96" i="15"/>
  <c r="E86" i="15"/>
  <c r="E87" i="15"/>
  <c r="E88" i="15"/>
  <c r="E89" i="15"/>
  <c r="E90" i="15"/>
  <c r="E91" i="15"/>
  <c r="E92" i="15"/>
  <c r="E93" i="15"/>
  <c r="E85" i="15"/>
  <c r="D4" i="1" l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3" i="1"/>
  <c r="C3" i="1" s="1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35" i="16"/>
  <c r="E127" i="15"/>
  <c r="E116" i="15"/>
  <c r="E105" i="15"/>
  <c r="E94" i="15"/>
  <c r="F39" i="14"/>
  <c r="F40" i="14"/>
  <c r="F41" i="14"/>
  <c r="F42" i="14"/>
  <c r="F43" i="14"/>
  <c r="F44" i="14"/>
  <c r="F45" i="14"/>
  <c r="F38" i="14"/>
  <c r="F37" i="14"/>
  <c r="A4" i="35"/>
  <c r="AK3" i="8"/>
  <c r="A3" i="106" l="1"/>
  <c r="E37" i="14"/>
  <c r="H37" i="14" s="1"/>
  <c r="E38" i="14"/>
  <c r="E39" i="14"/>
  <c r="H39" i="14" s="1"/>
  <c r="E40" i="14"/>
  <c r="H40" i="14" s="1"/>
  <c r="E41" i="14"/>
  <c r="E42" i="14"/>
  <c r="E43" i="14"/>
  <c r="E44" i="14"/>
  <c r="E45" i="14"/>
  <c r="E36" i="14"/>
  <c r="H36" i="14" s="1"/>
  <c r="E26" i="14"/>
  <c r="H26" i="14" s="1"/>
  <c r="E27" i="14"/>
  <c r="H27" i="14" s="1"/>
  <c r="E28" i="14"/>
  <c r="H28" i="14" s="1"/>
  <c r="E29" i="14"/>
  <c r="H29" i="14" s="1"/>
  <c r="E30" i="14"/>
  <c r="H30" i="14" s="1"/>
  <c r="E31" i="14"/>
  <c r="E32" i="14"/>
  <c r="E33" i="14"/>
  <c r="E34" i="14"/>
  <c r="E25" i="14"/>
  <c r="H25" i="14" s="1"/>
  <c r="AO4" i="8" l="1"/>
  <c r="AO5" i="8"/>
  <c r="AO6" i="8"/>
  <c r="AO7" i="8"/>
  <c r="AO3" i="8"/>
  <c r="K12" i="14" l="1"/>
  <c r="K11" i="14"/>
  <c r="K10" i="14"/>
  <c r="K9" i="14"/>
  <c r="K8" i="14"/>
  <c r="K7" i="14"/>
  <c r="K6" i="14"/>
  <c r="K5" i="14"/>
  <c r="K4" i="14"/>
  <c r="K3" i="14"/>
  <c r="K23" i="14"/>
  <c r="K22" i="14"/>
  <c r="K21" i="14"/>
  <c r="K20" i="14"/>
  <c r="K19" i="14"/>
  <c r="K18" i="14"/>
  <c r="K17" i="14"/>
  <c r="K16" i="14"/>
  <c r="K15" i="14"/>
  <c r="K14" i="14"/>
  <c r="K45" i="14"/>
  <c r="K44" i="14"/>
  <c r="K43" i="14"/>
  <c r="K42" i="14"/>
  <c r="K41" i="14"/>
  <c r="K40" i="14"/>
  <c r="K39" i="14"/>
  <c r="K38" i="14"/>
  <c r="K37" i="14"/>
  <c r="K36" i="14"/>
  <c r="K26" i="14"/>
  <c r="K27" i="14"/>
  <c r="K28" i="14"/>
  <c r="K29" i="14"/>
  <c r="K30" i="14"/>
  <c r="K31" i="14"/>
  <c r="K32" i="14"/>
  <c r="K33" i="14"/>
  <c r="K34" i="14"/>
  <c r="K25" i="14"/>
  <c r="G3" i="46" l="1"/>
  <c r="V3" i="72" l="1"/>
  <c r="U3" i="72"/>
  <c r="W3" i="72"/>
  <c r="AH3" i="2"/>
  <c r="I3" i="39" l="1"/>
  <c r="H3" i="39"/>
  <c r="G3" i="39"/>
  <c r="E3" i="39"/>
  <c r="F3" i="39"/>
  <c r="D3" i="39"/>
  <c r="C3" i="39"/>
  <c r="B3" i="39"/>
  <c r="A3" i="39"/>
  <c r="L3" i="11" l="1"/>
  <c r="I40" i="10"/>
  <c r="I41" i="10"/>
  <c r="I42" i="10"/>
  <c r="I39" i="10"/>
  <c r="I36" i="10"/>
  <c r="I37" i="10"/>
  <c r="I38" i="10"/>
  <c r="I35" i="10"/>
  <c r="I32" i="10"/>
  <c r="I33" i="10"/>
  <c r="I34" i="10"/>
  <c r="I31" i="10"/>
  <c r="I28" i="10"/>
  <c r="I29" i="10"/>
  <c r="I30" i="10"/>
  <c r="I27" i="10"/>
  <c r="I24" i="10"/>
  <c r="I25" i="10"/>
  <c r="I26" i="10"/>
  <c r="I23" i="10"/>
  <c r="I20" i="10"/>
  <c r="I21" i="10"/>
  <c r="I22" i="10"/>
  <c r="I19" i="10"/>
  <c r="I16" i="10"/>
  <c r="I17" i="10"/>
  <c r="I18" i="10"/>
  <c r="I15" i="10"/>
  <c r="I12" i="10"/>
  <c r="I13" i="10"/>
  <c r="I14" i="10"/>
  <c r="I11" i="10"/>
  <c r="I8" i="10"/>
  <c r="I9" i="10"/>
  <c r="I10" i="10"/>
  <c r="I7" i="10"/>
  <c r="I4" i="10"/>
  <c r="I5" i="10"/>
  <c r="I6" i="10"/>
  <c r="I3" i="10"/>
  <c r="M3" i="106" l="1"/>
  <c r="L3" i="106"/>
  <c r="B3" i="106"/>
  <c r="I3" i="106"/>
  <c r="J3" i="106"/>
  <c r="H3" i="106"/>
  <c r="F3" i="106"/>
  <c r="G3" i="106"/>
  <c r="E3" i="106"/>
  <c r="C3" i="106"/>
  <c r="D3" i="106"/>
  <c r="K3" i="106"/>
  <c r="B16" i="95" l="1"/>
  <c r="B17" i="95"/>
  <c r="B18" i="95"/>
  <c r="B19" i="95"/>
  <c r="B20" i="95"/>
  <c r="B21" i="95"/>
  <c r="B22" i="95"/>
  <c r="B23" i="95"/>
  <c r="B24" i="95"/>
  <c r="B25" i="95"/>
  <c r="B26" i="95"/>
  <c r="B27" i="95"/>
  <c r="A27" i="95"/>
  <c r="A17" i="95"/>
  <c r="A18" i="95"/>
  <c r="A19" i="95"/>
  <c r="A20" i="95"/>
  <c r="A21" i="95"/>
  <c r="A22" i="95"/>
  <c r="A23" i="95"/>
  <c r="A24" i="95"/>
  <c r="A25" i="95"/>
  <c r="A26" i="95"/>
  <c r="A16" i="95"/>
  <c r="A4" i="95"/>
  <c r="B4" i="95" s="1"/>
  <c r="A5" i="95"/>
  <c r="B5" i="95" s="1"/>
  <c r="A6" i="95"/>
  <c r="B6" i="95" s="1"/>
  <c r="A7" i="95"/>
  <c r="B7" i="95" s="1"/>
  <c r="A8" i="95"/>
  <c r="B8" i="95" s="1"/>
  <c r="A9" i="95"/>
  <c r="B9" i="95" s="1"/>
  <c r="A10" i="95"/>
  <c r="B10" i="95" s="1"/>
  <c r="A11" i="95"/>
  <c r="B11" i="95" s="1"/>
  <c r="A12" i="95"/>
  <c r="B12" i="95" s="1"/>
  <c r="A13" i="95"/>
  <c r="B13" i="95" s="1"/>
  <c r="A14" i="95"/>
  <c r="B14" i="95" s="1"/>
  <c r="A3" i="95"/>
  <c r="B3" i="95" s="1"/>
  <c r="B66" i="16" l="1"/>
  <c r="A66" i="16" s="1"/>
  <c r="B67" i="16"/>
  <c r="A67" i="16" s="1"/>
  <c r="B68" i="16"/>
  <c r="A68" i="16" s="1"/>
  <c r="B69" i="16"/>
  <c r="A69" i="16" s="1"/>
  <c r="A70" i="16"/>
  <c r="B71" i="16"/>
  <c r="A71" i="16" s="1"/>
  <c r="B72" i="16"/>
  <c r="A72" i="16" s="1"/>
  <c r="F23" i="14" l="1"/>
  <c r="F22" i="14"/>
  <c r="F21" i="14"/>
  <c r="F20" i="14"/>
  <c r="F19" i="14"/>
  <c r="F18" i="14"/>
  <c r="F17" i="14"/>
  <c r="F16" i="14"/>
  <c r="F15" i="14"/>
  <c r="F14" i="14"/>
  <c r="F12" i="14"/>
  <c r="F11" i="14"/>
  <c r="F10" i="14"/>
  <c r="F9" i="14"/>
  <c r="F8" i="14"/>
  <c r="F7" i="14"/>
  <c r="F6" i="14"/>
  <c r="F5" i="14"/>
  <c r="F4" i="14"/>
  <c r="F3" i="14"/>
  <c r="F36" i="14"/>
  <c r="F26" i="14"/>
  <c r="F27" i="14"/>
  <c r="F28" i="14"/>
  <c r="F29" i="14"/>
  <c r="F30" i="14"/>
  <c r="F31" i="14"/>
  <c r="F32" i="14"/>
  <c r="F33" i="14"/>
  <c r="F34" i="14"/>
  <c r="F25" i="14"/>
  <c r="D4" i="90" l="1"/>
  <c r="D5" i="90"/>
  <c r="D6" i="90"/>
  <c r="D7" i="90"/>
  <c r="D8" i="90"/>
  <c r="D9" i="90"/>
  <c r="D10" i="90"/>
  <c r="D3" i="90"/>
  <c r="L3" i="9" l="1"/>
  <c r="L4" i="9"/>
  <c r="A4" i="64" l="1"/>
  <c r="B4" i="64"/>
  <c r="C4" i="64"/>
  <c r="D4" i="64"/>
  <c r="A5" i="64"/>
  <c r="B5" i="64"/>
  <c r="C5" i="64"/>
  <c r="D5" i="64"/>
  <c r="A6" i="64"/>
  <c r="B6" i="64"/>
  <c r="C6" i="64"/>
  <c r="D6" i="64"/>
  <c r="A7" i="64"/>
  <c r="B7" i="64"/>
  <c r="C7" i="64"/>
  <c r="D7" i="64"/>
  <c r="A8" i="64"/>
  <c r="B8" i="64"/>
  <c r="C8" i="64"/>
  <c r="D8" i="64"/>
  <c r="B3" i="64"/>
  <c r="C3" i="64"/>
  <c r="D3" i="64"/>
  <c r="J3" i="97" l="1"/>
  <c r="I3" i="97"/>
  <c r="H3" i="97"/>
  <c r="G3" i="97"/>
  <c r="F3" i="97"/>
  <c r="E3" i="97"/>
  <c r="D3" i="97"/>
  <c r="C3" i="97"/>
  <c r="B3" i="97"/>
  <c r="A3" i="97"/>
  <c r="AG3" i="2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Q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AA3" i="1"/>
  <c r="AB3" i="1"/>
  <c r="Z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H3" i="1"/>
  <c r="I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73" l="1"/>
  <c r="E4" i="73"/>
  <c r="D5" i="73"/>
  <c r="E5" i="73"/>
  <c r="D6" i="73"/>
  <c r="E6" i="73"/>
  <c r="D7" i="73"/>
  <c r="E7" i="73"/>
  <c r="D8" i="73"/>
  <c r="E8" i="73"/>
  <c r="D9" i="73"/>
  <c r="E9" i="73"/>
  <c r="D10" i="73"/>
  <c r="E10" i="73"/>
  <c r="D11" i="73"/>
  <c r="E11" i="73"/>
  <c r="E3" i="73"/>
  <c r="D3" i="73"/>
  <c r="C4" i="73"/>
  <c r="C5" i="73"/>
  <c r="C6" i="73"/>
  <c r="C7" i="73"/>
  <c r="C8" i="73"/>
  <c r="C9" i="73"/>
  <c r="C10" i="73"/>
  <c r="C11" i="73"/>
  <c r="C3" i="73"/>
  <c r="B4" i="73"/>
  <c r="B5" i="73"/>
  <c r="B6" i="73"/>
  <c r="B7" i="73"/>
  <c r="B8" i="73"/>
  <c r="B9" i="73"/>
  <c r="B10" i="73"/>
  <c r="B11" i="73"/>
  <c r="B3" i="73"/>
  <c r="A4" i="73"/>
  <c r="A5" i="73"/>
  <c r="A6" i="73"/>
  <c r="A7" i="73"/>
  <c r="A8" i="73"/>
  <c r="A9" i="73"/>
  <c r="A10" i="73"/>
  <c r="A11" i="73"/>
  <c r="A3" i="73"/>
  <c r="B4" i="35"/>
  <c r="C4" i="35"/>
  <c r="B5" i="35"/>
  <c r="C5" i="35"/>
  <c r="B6" i="35"/>
  <c r="C6" i="35"/>
  <c r="C3" i="35"/>
  <c r="B3" i="35"/>
  <c r="A5" i="35"/>
  <c r="A6" i="35"/>
  <c r="A3" i="35"/>
  <c r="A3" i="85" l="1"/>
  <c r="H3" i="84"/>
  <c r="G3" i="84"/>
  <c r="F547" i="99"/>
  <c r="F548" i="99"/>
  <c r="F549" i="99"/>
  <c r="T3" i="8"/>
  <c r="H3" i="72"/>
  <c r="J3" i="72" s="1"/>
  <c r="I3" i="72" l="1"/>
  <c r="E4" i="90"/>
  <c r="E5" i="90"/>
  <c r="E6" i="90"/>
  <c r="E7" i="90"/>
  <c r="E8" i="90"/>
  <c r="E9" i="90"/>
  <c r="E10" i="90"/>
  <c r="E3" i="90"/>
  <c r="C4" i="90"/>
  <c r="C5" i="90"/>
  <c r="C6" i="90"/>
  <c r="C7" i="90"/>
  <c r="C8" i="90"/>
  <c r="C9" i="90"/>
  <c r="C10" i="90"/>
  <c r="C3" i="90"/>
  <c r="A4" i="90"/>
  <c r="B4" i="90" s="1"/>
  <c r="A5" i="90"/>
  <c r="B5" i="90" s="1"/>
  <c r="A6" i="90"/>
  <c r="B6" i="90" s="1"/>
  <c r="A7" i="90"/>
  <c r="B7" i="90" s="1"/>
  <c r="A8" i="90"/>
  <c r="B8" i="90" s="1"/>
  <c r="A9" i="90"/>
  <c r="B9" i="90" s="1"/>
  <c r="A10" i="90"/>
  <c r="B10" i="90" s="1"/>
  <c r="A3" i="90"/>
  <c r="B3" i="90" s="1"/>
  <c r="A4" i="62"/>
  <c r="A5" i="62"/>
  <c r="A6" i="62"/>
  <c r="A7" i="62"/>
  <c r="A8" i="62"/>
  <c r="A9" i="62"/>
  <c r="A10" i="62"/>
  <c r="A11" i="62"/>
  <c r="A12" i="62"/>
  <c r="A3" i="62"/>
  <c r="F3" i="79"/>
  <c r="G3" i="79"/>
  <c r="H3" i="79"/>
  <c r="E3" i="79"/>
  <c r="D3" i="79"/>
  <c r="C3" i="79"/>
  <c r="B3" i="79"/>
  <c r="A3" i="79"/>
  <c r="D3" i="98"/>
  <c r="B3" i="98"/>
  <c r="A3" i="98"/>
  <c r="D4" i="75"/>
  <c r="D3" i="75"/>
  <c r="C4" i="75"/>
  <c r="C3" i="75"/>
  <c r="B4" i="75"/>
  <c r="A3" i="75"/>
  <c r="E4" i="78"/>
  <c r="E3" i="78"/>
  <c r="D4" i="78"/>
  <c r="D3" i="78"/>
  <c r="C4" i="78"/>
  <c r="B3" i="78"/>
  <c r="D3" i="77"/>
  <c r="E3" i="77" s="1"/>
  <c r="C3" i="77"/>
  <c r="B3" i="77"/>
  <c r="E4" i="76"/>
  <c r="F4" i="76" s="1"/>
  <c r="E3" i="76"/>
  <c r="F3" i="76" s="1"/>
  <c r="C4" i="76"/>
  <c r="C3" i="76"/>
  <c r="B4" i="76"/>
  <c r="B3" i="76"/>
  <c r="D3" i="74"/>
  <c r="C3" i="74"/>
  <c r="H3" i="74"/>
  <c r="A3" i="74"/>
  <c r="C4" i="6" l="1"/>
  <c r="D4" i="6"/>
  <c r="E4" i="6"/>
  <c r="C5" i="6"/>
  <c r="D5" i="6"/>
  <c r="E5" i="6"/>
  <c r="B3" i="85" l="1"/>
  <c r="C3" i="85" s="1"/>
  <c r="C4" i="7"/>
  <c r="D4" i="7"/>
  <c r="E4" i="7"/>
  <c r="A4" i="7"/>
  <c r="B11" i="62" l="1"/>
  <c r="B12" i="62"/>
  <c r="B5" i="62"/>
  <c r="B6" i="62"/>
  <c r="B7" i="62"/>
  <c r="B8" i="62"/>
  <c r="B9" i="62"/>
  <c r="B10" i="62"/>
  <c r="B3" i="62"/>
  <c r="B4" i="62"/>
  <c r="C12" i="62" l="1"/>
  <c r="C11" i="62"/>
  <c r="A3" i="69" l="1"/>
  <c r="B3" i="103" l="1"/>
  <c r="C3" i="103" s="1"/>
  <c r="H3" i="38"/>
  <c r="I19" i="37" l="1"/>
  <c r="I20" i="37"/>
  <c r="I21" i="37"/>
  <c r="I22" i="37"/>
  <c r="I23" i="37"/>
  <c r="I24" i="37"/>
  <c r="I25" i="37"/>
  <c r="I26" i="37"/>
  <c r="I27" i="37"/>
  <c r="I28" i="37"/>
  <c r="I29" i="37"/>
  <c r="I30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B3" i="94" l="1"/>
  <c r="C4" i="102"/>
  <c r="B4" i="102" s="1"/>
  <c r="A4" i="102" s="1"/>
  <c r="D4" i="102"/>
  <c r="E4" i="102"/>
  <c r="C5" i="102"/>
  <c r="B5" i="102" s="1"/>
  <c r="A5" i="102" s="1"/>
  <c r="D5" i="102"/>
  <c r="E5" i="102"/>
  <c r="C6" i="102"/>
  <c r="B6" i="102" s="1"/>
  <c r="A6" i="102" s="1"/>
  <c r="D6" i="102"/>
  <c r="E6" i="102"/>
  <c r="C7" i="102"/>
  <c r="B7" i="102" s="1"/>
  <c r="A7" i="102" s="1"/>
  <c r="D7" i="102"/>
  <c r="E7" i="102"/>
  <c r="C8" i="102"/>
  <c r="B8" i="102" s="1"/>
  <c r="A8" i="102" s="1"/>
  <c r="D8" i="102"/>
  <c r="E8" i="102"/>
  <c r="C9" i="102"/>
  <c r="B9" i="102" s="1"/>
  <c r="A9" i="102" s="1"/>
  <c r="D9" i="102"/>
  <c r="E9" i="102"/>
  <c r="C10" i="102"/>
  <c r="B10" i="102" s="1"/>
  <c r="A10" i="102" s="1"/>
  <c r="D10" i="102"/>
  <c r="E10" i="102"/>
  <c r="C11" i="102"/>
  <c r="B11" i="102" s="1"/>
  <c r="A11" i="102" s="1"/>
  <c r="D11" i="102"/>
  <c r="E11" i="102"/>
  <c r="C12" i="102"/>
  <c r="B12" i="102" s="1"/>
  <c r="A12" i="102" s="1"/>
  <c r="D12" i="102"/>
  <c r="E12" i="102"/>
  <c r="C13" i="102"/>
  <c r="B13" i="102" s="1"/>
  <c r="A13" i="102" s="1"/>
  <c r="D13" i="102"/>
  <c r="E13" i="102"/>
  <c r="C14" i="102"/>
  <c r="B14" i="102" s="1"/>
  <c r="A14" i="102" s="1"/>
  <c r="D14" i="102"/>
  <c r="E14" i="102"/>
  <c r="C15" i="102"/>
  <c r="B15" i="102" s="1"/>
  <c r="A15" i="102" s="1"/>
  <c r="D15" i="102"/>
  <c r="E15" i="102"/>
  <c r="C16" i="102"/>
  <c r="B16" i="102" s="1"/>
  <c r="A16" i="102" s="1"/>
  <c r="D16" i="102"/>
  <c r="E16" i="102"/>
  <c r="C17" i="102"/>
  <c r="B17" i="102" s="1"/>
  <c r="A17" i="102" s="1"/>
  <c r="D17" i="102"/>
  <c r="E17" i="102"/>
  <c r="C18" i="102"/>
  <c r="B18" i="102" s="1"/>
  <c r="A18" i="102" s="1"/>
  <c r="D18" i="102"/>
  <c r="E18" i="102"/>
  <c r="C19" i="102"/>
  <c r="B19" i="102" s="1"/>
  <c r="A19" i="102" s="1"/>
  <c r="D19" i="102"/>
  <c r="E19" i="102"/>
  <c r="C20" i="102"/>
  <c r="B20" i="102" s="1"/>
  <c r="A20" i="102" s="1"/>
  <c r="D20" i="102"/>
  <c r="E20" i="102"/>
  <c r="C21" i="102"/>
  <c r="B21" i="102" s="1"/>
  <c r="A21" i="102" s="1"/>
  <c r="D21" i="102"/>
  <c r="E21" i="102"/>
  <c r="C22" i="102"/>
  <c r="B22" i="102" s="1"/>
  <c r="A22" i="102" s="1"/>
  <c r="D22" i="102"/>
  <c r="E22" i="102"/>
  <c r="C23" i="102"/>
  <c r="B23" i="102" s="1"/>
  <c r="A23" i="102" s="1"/>
  <c r="D23" i="102"/>
  <c r="E23" i="102"/>
  <c r="E3" i="102"/>
  <c r="D3" i="102"/>
  <c r="C3" i="102"/>
  <c r="B3" i="102" s="1"/>
  <c r="A3" i="102" s="1"/>
  <c r="U3" i="8" l="1"/>
  <c r="C3" i="80" l="1"/>
  <c r="B3" i="80"/>
  <c r="B19" i="37"/>
  <c r="B20" i="37"/>
  <c r="B21" i="37"/>
  <c r="B22" i="37"/>
  <c r="D22" i="37" s="1"/>
  <c r="B23" i="37"/>
  <c r="B24" i="37"/>
  <c r="B25" i="37"/>
  <c r="B26" i="37"/>
  <c r="B27" i="37"/>
  <c r="B28" i="37"/>
  <c r="D28" i="37" s="1"/>
  <c r="B29" i="37"/>
  <c r="B30" i="37"/>
  <c r="D30" i="37" s="1"/>
  <c r="D17" i="101"/>
  <c r="D18" i="101"/>
  <c r="A18" i="101" s="1"/>
  <c r="D4" i="101"/>
  <c r="A4" i="101" s="1"/>
  <c r="D5" i="101"/>
  <c r="D6" i="101"/>
  <c r="A6" i="101" s="1"/>
  <c r="D7" i="101"/>
  <c r="A7" i="101" s="1"/>
  <c r="D8" i="101"/>
  <c r="A8" i="101" s="1"/>
  <c r="D9" i="101"/>
  <c r="A9" i="101" s="1"/>
  <c r="D10" i="101"/>
  <c r="A10" i="101" s="1"/>
  <c r="D11" i="101"/>
  <c r="A11" i="101" s="1"/>
  <c r="D12" i="101"/>
  <c r="A12" i="101" s="1"/>
  <c r="D13" i="101"/>
  <c r="A13" i="101" s="1"/>
  <c r="D14" i="101"/>
  <c r="A14" i="101" s="1"/>
  <c r="D15" i="101"/>
  <c r="A15" i="101" s="1"/>
  <c r="D16" i="101"/>
  <c r="A16" i="101" s="1"/>
  <c r="D3" i="101"/>
  <c r="F28" i="37" l="1"/>
  <c r="E28" i="37"/>
  <c r="F30" i="37"/>
  <c r="E30" i="37"/>
  <c r="F22" i="37"/>
  <c r="E22" i="37"/>
  <c r="B5" i="101"/>
  <c r="A5" i="101"/>
  <c r="B17" i="101"/>
  <c r="A17" i="101"/>
  <c r="B3" i="101"/>
  <c r="A3" i="101"/>
  <c r="A29" i="37"/>
  <c r="D29" i="37"/>
  <c r="A21" i="37"/>
  <c r="D21" i="37"/>
  <c r="A20" i="37"/>
  <c r="D20" i="37"/>
  <c r="A27" i="37"/>
  <c r="D27" i="37"/>
  <c r="A19" i="37"/>
  <c r="D19" i="37"/>
  <c r="A26" i="37"/>
  <c r="D26" i="37"/>
  <c r="A25" i="37"/>
  <c r="D25" i="37"/>
  <c r="A24" i="37"/>
  <c r="D24" i="37"/>
  <c r="A23" i="37"/>
  <c r="D23" i="37"/>
  <c r="B7" i="101"/>
  <c r="B11" i="101"/>
  <c r="B18" i="101"/>
  <c r="B16" i="101"/>
  <c r="C18" i="101"/>
  <c r="B15" i="101"/>
  <c r="C17" i="101"/>
  <c r="C10" i="101"/>
  <c r="B10" i="101"/>
  <c r="B8" i="101"/>
  <c r="A30" i="37"/>
  <c r="A22" i="37"/>
  <c r="B9" i="101"/>
  <c r="C3" i="101"/>
  <c r="C11" i="101"/>
  <c r="A28" i="37"/>
  <c r="C9" i="101"/>
  <c r="B6" i="101"/>
  <c r="C16" i="101"/>
  <c r="C8" i="101"/>
  <c r="B13" i="101"/>
  <c r="C15" i="101"/>
  <c r="C7" i="101"/>
  <c r="B14" i="101"/>
  <c r="B12" i="101"/>
  <c r="B4" i="101"/>
  <c r="C14" i="101"/>
  <c r="C6" i="101"/>
  <c r="C13" i="101"/>
  <c r="C5" i="101"/>
  <c r="C12" i="101"/>
  <c r="C4" i="101"/>
  <c r="F21" i="37" l="1"/>
  <c r="E21" i="37"/>
  <c r="F19" i="37"/>
  <c r="E19" i="37"/>
  <c r="F29" i="37"/>
  <c r="E29" i="37"/>
  <c r="F23" i="37"/>
  <c r="E23" i="37"/>
  <c r="F25" i="37"/>
  <c r="E25" i="37"/>
  <c r="F27" i="37"/>
  <c r="E27" i="37"/>
  <c r="F24" i="37"/>
  <c r="E24" i="37"/>
  <c r="F26" i="37"/>
  <c r="E26" i="37"/>
  <c r="F20" i="37"/>
  <c r="E20" i="37"/>
  <c r="R4" i="1" l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T3" i="1"/>
  <c r="R3" i="1"/>
  <c r="A3" i="64"/>
  <c r="A3" i="70"/>
  <c r="A4" i="57" l="1"/>
  <c r="E4" i="57" s="1"/>
  <c r="A5" i="57"/>
  <c r="H5" i="57" s="1"/>
  <c r="A6" i="57"/>
  <c r="E6" i="57" s="1"/>
  <c r="A7" i="57"/>
  <c r="C7" i="57" s="1"/>
  <c r="A8" i="57"/>
  <c r="E8" i="57" s="1"/>
  <c r="A3" i="57"/>
  <c r="C6" i="57" l="1"/>
  <c r="H4" i="57"/>
  <c r="D4" i="57"/>
  <c r="H8" i="57"/>
  <c r="D8" i="57"/>
  <c r="F5" i="57"/>
  <c r="H6" i="57"/>
  <c r="F6" i="57"/>
  <c r="C4" i="57"/>
  <c r="D6" i="57"/>
  <c r="C8" i="57"/>
  <c r="E5" i="57"/>
  <c r="D5" i="57"/>
  <c r="H7" i="57"/>
  <c r="C5" i="57"/>
  <c r="F7" i="57"/>
  <c r="E7" i="57"/>
  <c r="F8" i="57"/>
  <c r="D7" i="57"/>
  <c r="F4" i="57"/>
  <c r="H3" i="80" l="1"/>
  <c r="B34" i="16" l="1"/>
  <c r="A3" i="16"/>
  <c r="B3" i="16" s="1"/>
  <c r="F119" i="15" l="1"/>
  <c r="F120" i="15"/>
  <c r="F121" i="15"/>
  <c r="F122" i="15"/>
  <c r="F123" i="15"/>
  <c r="F124" i="15"/>
  <c r="F125" i="15"/>
  <c r="F126" i="15"/>
  <c r="F127" i="15"/>
  <c r="F118" i="15"/>
  <c r="F108" i="15"/>
  <c r="G108" i="15" s="1"/>
  <c r="F109" i="15"/>
  <c r="G109" i="15" s="1"/>
  <c r="F110" i="15"/>
  <c r="G110" i="15" s="1"/>
  <c r="F111" i="15"/>
  <c r="G111" i="15" s="1"/>
  <c r="F112" i="15"/>
  <c r="G112" i="15" s="1"/>
  <c r="F113" i="15"/>
  <c r="G113" i="15" s="1"/>
  <c r="F114" i="15"/>
  <c r="G114" i="15" s="1"/>
  <c r="F115" i="15"/>
  <c r="G115" i="15" s="1"/>
  <c r="F116" i="15"/>
  <c r="G116" i="15" s="1"/>
  <c r="F107" i="15"/>
  <c r="G107" i="15" s="1"/>
  <c r="N37" i="14"/>
  <c r="N38" i="14"/>
  <c r="M38" i="14" s="1"/>
  <c r="N39" i="14"/>
  <c r="N40" i="14"/>
  <c r="M40" i="14" s="1"/>
  <c r="N41" i="14"/>
  <c r="N42" i="14"/>
  <c r="M42" i="14" s="1"/>
  <c r="N43" i="14"/>
  <c r="N44" i="14"/>
  <c r="M44" i="14" s="1"/>
  <c r="N45" i="14"/>
  <c r="N36" i="14"/>
  <c r="N26" i="14"/>
  <c r="M26" i="14" s="1"/>
  <c r="N27" i="14"/>
  <c r="M27" i="14" s="1"/>
  <c r="N28" i="14"/>
  <c r="M28" i="14" s="1"/>
  <c r="N29" i="14"/>
  <c r="M29" i="14" s="1"/>
  <c r="N30" i="14"/>
  <c r="M30" i="14" s="1"/>
  <c r="N31" i="14"/>
  <c r="M31" i="14" s="1"/>
  <c r="N32" i="14"/>
  <c r="M32" i="14" s="1"/>
  <c r="N33" i="14"/>
  <c r="M33" i="14" s="1"/>
  <c r="N34" i="14"/>
  <c r="M34" i="14" s="1"/>
  <c r="N25" i="14"/>
  <c r="M25" i="14" s="1"/>
  <c r="V16" i="13"/>
  <c r="V17" i="13"/>
  <c r="V18" i="13"/>
  <c r="V19" i="13"/>
  <c r="V20" i="13"/>
  <c r="V21" i="13"/>
  <c r="V22" i="13"/>
  <c r="V23" i="13"/>
  <c r="V15" i="13"/>
  <c r="V12" i="13"/>
  <c r="V11" i="13"/>
  <c r="V10" i="13"/>
  <c r="V9" i="13"/>
  <c r="V8" i="13"/>
  <c r="V14" i="13"/>
  <c r="V6" i="13"/>
  <c r="V7" i="13"/>
  <c r="V5" i="13"/>
  <c r="V4" i="13"/>
  <c r="V3" i="13"/>
  <c r="N23" i="14"/>
  <c r="M23" i="14" s="1"/>
  <c r="N22" i="14"/>
  <c r="M22" i="14" s="1"/>
  <c r="N21" i="14"/>
  <c r="N20" i="14"/>
  <c r="M20" i="14" s="1"/>
  <c r="N19" i="14"/>
  <c r="N18" i="14"/>
  <c r="N17" i="14"/>
  <c r="M17" i="14" s="1"/>
  <c r="N16" i="14"/>
  <c r="M16" i="14" s="1"/>
  <c r="N15" i="14"/>
  <c r="M15" i="14" s="1"/>
  <c r="N14" i="14"/>
  <c r="H13" i="14"/>
  <c r="N12" i="14"/>
  <c r="N11" i="14"/>
  <c r="M11" i="14" s="1"/>
  <c r="N10" i="14"/>
  <c r="M10" i="14" s="1"/>
  <c r="N9" i="14"/>
  <c r="M9" i="14" s="1"/>
  <c r="N8" i="14"/>
  <c r="N7" i="14"/>
  <c r="M7" i="14" s="1"/>
  <c r="N6" i="14"/>
  <c r="M6" i="14" s="1"/>
  <c r="N5" i="14"/>
  <c r="N4" i="14"/>
  <c r="M4" i="14" s="1"/>
  <c r="N3" i="14"/>
  <c r="M3" i="14" s="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E4" i="100"/>
  <c r="E5" i="100"/>
  <c r="E6" i="100"/>
  <c r="E7" i="100"/>
  <c r="E8" i="100"/>
  <c r="E9" i="100"/>
  <c r="E10" i="100"/>
  <c r="E11" i="100"/>
  <c r="E12" i="100"/>
  <c r="E13" i="100"/>
  <c r="E14" i="100"/>
  <c r="E15" i="100"/>
  <c r="E16" i="100"/>
  <c r="E17" i="100"/>
  <c r="E18" i="100"/>
  <c r="E19" i="100"/>
  <c r="E20" i="100"/>
  <c r="E21" i="100"/>
  <c r="E22" i="100"/>
  <c r="E3" i="100"/>
  <c r="D4" i="100"/>
  <c r="H4" i="100" s="1"/>
  <c r="D5" i="100"/>
  <c r="D6" i="100"/>
  <c r="D7" i="100"/>
  <c r="D8" i="100"/>
  <c r="D9" i="100"/>
  <c r="D10" i="100"/>
  <c r="D11" i="100"/>
  <c r="D12" i="100"/>
  <c r="H12" i="100" s="1"/>
  <c r="D13" i="100"/>
  <c r="D14" i="100"/>
  <c r="D15" i="100"/>
  <c r="D16" i="100"/>
  <c r="D17" i="100"/>
  <c r="D18" i="100"/>
  <c r="D19" i="100"/>
  <c r="D20" i="100"/>
  <c r="H20" i="100" s="1"/>
  <c r="D21" i="100"/>
  <c r="D22" i="100"/>
  <c r="D3" i="100"/>
  <c r="A15" i="100"/>
  <c r="A16" i="100"/>
  <c r="A17" i="100"/>
  <c r="A18" i="100"/>
  <c r="A19" i="100"/>
  <c r="A20" i="100"/>
  <c r="A21" i="100"/>
  <c r="A22" i="100"/>
  <c r="A4" i="100"/>
  <c r="A5" i="100"/>
  <c r="A6" i="100"/>
  <c r="A7" i="100"/>
  <c r="A8" i="100"/>
  <c r="A9" i="100"/>
  <c r="A10" i="100"/>
  <c r="A11" i="100"/>
  <c r="A12" i="100"/>
  <c r="A13" i="100"/>
  <c r="A14" i="100"/>
  <c r="A3" i="100"/>
  <c r="G19" i="100" l="1"/>
  <c r="H19" i="100"/>
  <c r="G11" i="100"/>
  <c r="H11" i="100"/>
  <c r="G17" i="100"/>
  <c r="H17" i="100"/>
  <c r="G9" i="100"/>
  <c r="H9" i="100"/>
  <c r="G8" i="100"/>
  <c r="H8" i="100"/>
  <c r="G16" i="100"/>
  <c r="H16" i="100"/>
  <c r="G3" i="100"/>
  <c r="H3" i="100"/>
  <c r="G15" i="100"/>
  <c r="H15" i="100"/>
  <c r="G7" i="100"/>
  <c r="H7" i="100"/>
  <c r="G10" i="100"/>
  <c r="H10" i="100"/>
  <c r="G22" i="100"/>
  <c r="H22" i="100"/>
  <c r="G14" i="100"/>
  <c r="H14" i="100"/>
  <c r="G6" i="100"/>
  <c r="H6" i="100"/>
  <c r="G18" i="100"/>
  <c r="H18" i="100"/>
  <c r="G21" i="100"/>
  <c r="H21" i="100"/>
  <c r="G13" i="100"/>
  <c r="H13" i="100"/>
  <c r="G5" i="100"/>
  <c r="H5" i="100"/>
  <c r="I19" i="14"/>
  <c r="M19" i="14"/>
  <c r="H41" i="14"/>
  <c r="M41" i="14"/>
  <c r="I18" i="14"/>
  <c r="M18" i="14"/>
  <c r="I12" i="14"/>
  <c r="M12" i="14"/>
  <c r="I5" i="14"/>
  <c r="M5" i="14"/>
  <c r="I21" i="14"/>
  <c r="M21" i="14"/>
  <c r="M39" i="14"/>
  <c r="H14" i="14"/>
  <c r="M14" i="14"/>
  <c r="M36" i="14"/>
  <c r="H45" i="14"/>
  <c r="M45" i="14"/>
  <c r="M37" i="14"/>
  <c r="I8" i="14"/>
  <c r="M8" i="14"/>
  <c r="H43" i="14"/>
  <c r="M43" i="14"/>
  <c r="I29" i="14"/>
  <c r="I42" i="14"/>
  <c r="H42" i="14"/>
  <c r="I28" i="14"/>
  <c r="I27" i="14"/>
  <c r="I34" i="14"/>
  <c r="H34" i="14"/>
  <c r="I26" i="14"/>
  <c r="I25" i="14"/>
  <c r="I40" i="14"/>
  <c r="I33" i="14"/>
  <c r="H33" i="14"/>
  <c r="I38" i="14"/>
  <c r="I32" i="14"/>
  <c r="H32" i="14"/>
  <c r="I31" i="14"/>
  <c r="H31" i="14"/>
  <c r="I44" i="14"/>
  <c r="H44" i="14"/>
  <c r="I30" i="14"/>
  <c r="C36" i="14"/>
  <c r="I36" i="14"/>
  <c r="C45" i="14"/>
  <c r="I45" i="14"/>
  <c r="C37" i="14"/>
  <c r="I37" i="14"/>
  <c r="C43" i="14"/>
  <c r="I43" i="14"/>
  <c r="C39" i="14"/>
  <c r="I39" i="14"/>
  <c r="C41" i="14"/>
  <c r="I41" i="14"/>
  <c r="C32" i="14"/>
  <c r="C31" i="14"/>
  <c r="C30" i="14"/>
  <c r="C29" i="14"/>
  <c r="C28" i="14"/>
  <c r="C27" i="14"/>
  <c r="I3" i="14"/>
  <c r="H3" i="14"/>
  <c r="I4" i="14"/>
  <c r="H4" i="14"/>
  <c r="C25" i="14"/>
  <c r="C11" i="14"/>
  <c r="I11" i="14"/>
  <c r="C20" i="14"/>
  <c r="I20" i="14"/>
  <c r="C6" i="14"/>
  <c r="I6" i="14"/>
  <c r="C22" i="14"/>
  <c r="I22" i="14"/>
  <c r="C7" i="14"/>
  <c r="I7" i="14"/>
  <c r="C15" i="14"/>
  <c r="I15" i="14"/>
  <c r="C23" i="14"/>
  <c r="I23" i="14"/>
  <c r="C16" i="14"/>
  <c r="I16" i="14"/>
  <c r="C9" i="14"/>
  <c r="I9" i="14"/>
  <c r="C17" i="14"/>
  <c r="I17" i="14"/>
  <c r="C10" i="14"/>
  <c r="I10" i="14"/>
  <c r="C14" i="14"/>
  <c r="I14" i="14"/>
  <c r="C5" i="14"/>
  <c r="C4" i="14"/>
  <c r="O15" i="13"/>
  <c r="U15" i="13"/>
  <c r="K15" i="13"/>
  <c r="J15" i="13" s="1"/>
  <c r="Q15" i="13"/>
  <c r="K6" i="13"/>
  <c r="J6" i="13" s="1"/>
  <c r="U6" i="13"/>
  <c r="Q6" i="13"/>
  <c r="U23" i="13"/>
  <c r="K23" i="13"/>
  <c r="Q23" i="13"/>
  <c r="K22" i="13"/>
  <c r="J22" i="13" s="1"/>
  <c r="U22" i="13"/>
  <c r="Q22" i="13"/>
  <c r="U8" i="13"/>
  <c r="Q8" i="13"/>
  <c r="K8" i="13"/>
  <c r="J8" i="13" s="1"/>
  <c r="K21" i="13"/>
  <c r="J21" i="13" s="1"/>
  <c r="U21" i="13"/>
  <c r="Q21" i="13"/>
  <c r="U9" i="13"/>
  <c r="Q9" i="13"/>
  <c r="K9" i="13"/>
  <c r="J9" i="13" s="1"/>
  <c r="Q20" i="13"/>
  <c r="K20" i="13"/>
  <c r="J20" i="13" s="1"/>
  <c r="U20" i="13"/>
  <c r="Q3" i="13"/>
  <c r="K3" i="13"/>
  <c r="J3" i="13" s="1"/>
  <c r="U3" i="13"/>
  <c r="K10" i="13"/>
  <c r="J10" i="13" s="1"/>
  <c r="U10" i="13"/>
  <c r="Q10" i="13"/>
  <c r="K19" i="13"/>
  <c r="J19" i="13" s="1"/>
  <c r="U19" i="13"/>
  <c r="Q19" i="13"/>
  <c r="Q16" i="13"/>
  <c r="K16" i="13"/>
  <c r="J16" i="13" s="1"/>
  <c r="U16" i="13"/>
  <c r="K4" i="13"/>
  <c r="J4" i="13" s="1"/>
  <c r="U4" i="13"/>
  <c r="Q4" i="13"/>
  <c r="K11" i="13"/>
  <c r="J11" i="13" s="1"/>
  <c r="U11" i="13"/>
  <c r="Q11" i="13"/>
  <c r="U18" i="13"/>
  <c r="Q18" i="13"/>
  <c r="K18" i="13"/>
  <c r="J18" i="13" s="1"/>
  <c r="U7" i="13"/>
  <c r="Q7" i="13"/>
  <c r="K7" i="13"/>
  <c r="J7" i="13" s="1"/>
  <c r="U14" i="13"/>
  <c r="Q14" i="13"/>
  <c r="K14" i="13"/>
  <c r="J14" i="13" s="1"/>
  <c r="Q5" i="13"/>
  <c r="K5" i="13"/>
  <c r="J5" i="13" s="1"/>
  <c r="U5" i="13"/>
  <c r="K12" i="13"/>
  <c r="J12" i="13" s="1"/>
  <c r="U12" i="13"/>
  <c r="Q12" i="13"/>
  <c r="K17" i="13"/>
  <c r="J17" i="13" s="1"/>
  <c r="U17" i="13"/>
  <c r="Q17" i="13"/>
  <c r="L7" i="13"/>
  <c r="O7" i="13"/>
  <c r="N7" i="13"/>
  <c r="M7" i="13"/>
  <c r="O16" i="13"/>
  <c r="N16" i="13"/>
  <c r="M16" i="13"/>
  <c r="L16" i="13"/>
  <c r="O17" i="13"/>
  <c r="N17" i="13"/>
  <c r="M17" i="13"/>
  <c r="L17" i="13"/>
  <c r="O14" i="13"/>
  <c r="N14" i="13"/>
  <c r="M14" i="13"/>
  <c r="L14" i="13"/>
  <c r="M22" i="13"/>
  <c r="L22" i="13"/>
  <c r="O22" i="13"/>
  <c r="N22" i="13"/>
  <c r="N12" i="13"/>
  <c r="M12" i="13"/>
  <c r="L12" i="13"/>
  <c r="O12" i="13"/>
  <c r="O8" i="13"/>
  <c r="N8" i="13"/>
  <c r="M8" i="13"/>
  <c r="L8" i="13"/>
  <c r="L21" i="13"/>
  <c r="O21" i="13"/>
  <c r="N21" i="13"/>
  <c r="M21" i="13"/>
  <c r="O9" i="13"/>
  <c r="N9" i="13"/>
  <c r="M9" i="13"/>
  <c r="L9" i="13"/>
  <c r="O20" i="13"/>
  <c r="N20" i="13"/>
  <c r="M20" i="13"/>
  <c r="L20" i="13"/>
  <c r="M6" i="13"/>
  <c r="L6" i="13"/>
  <c r="O6" i="13"/>
  <c r="N6" i="13"/>
  <c r="O10" i="13"/>
  <c r="N10" i="13"/>
  <c r="M10" i="13"/>
  <c r="L10" i="13"/>
  <c r="O19" i="13"/>
  <c r="N19" i="13"/>
  <c r="M19" i="13"/>
  <c r="L19" i="13"/>
  <c r="N5" i="13"/>
  <c r="M5" i="13"/>
  <c r="L5" i="13"/>
  <c r="O5" i="13"/>
  <c r="N23" i="13"/>
  <c r="M23" i="13"/>
  <c r="L23" i="13"/>
  <c r="O23" i="13"/>
  <c r="O11" i="13"/>
  <c r="N11" i="13"/>
  <c r="M11" i="13"/>
  <c r="L11" i="13"/>
  <c r="O18" i="13"/>
  <c r="N18" i="13"/>
  <c r="M18" i="13"/>
  <c r="L18" i="13"/>
  <c r="L4" i="13"/>
  <c r="O4" i="13"/>
  <c r="N4" i="13"/>
  <c r="M4" i="13"/>
  <c r="M3" i="13"/>
  <c r="O3" i="13"/>
  <c r="L3" i="13"/>
  <c r="N3" i="13"/>
  <c r="N15" i="13"/>
  <c r="L15" i="13"/>
  <c r="M15" i="13"/>
  <c r="B21" i="100"/>
  <c r="I21" i="100"/>
  <c r="F3" i="13"/>
  <c r="C3" i="13"/>
  <c r="E3" i="13"/>
  <c r="B19" i="13"/>
  <c r="D19" i="13" s="1"/>
  <c r="E19" i="13"/>
  <c r="F19" i="13"/>
  <c r="C19" i="13"/>
  <c r="J44" i="14"/>
  <c r="C44" i="14"/>
  <c r="C20" i="100"/>
  <c r="I20" i="100"/>
  <c r="F4" i="13"/>
  <c r="C4" i="13"/>
  <c r="E4" i="13"/>
  <c r="F11" i="13"/>
  <c r="C11" i="13"/>
  <c r="E11" i="13"/>
  <c r="B19" i="100"/>
  <c r="I19" i="100"/>
  <c r="C12" i="13"/>
  <c r="F12" i="13"/>
  <c r="E12" i="13"/>
  <c r="J42" i="14"/>
  <c r="C42" i="14"/>
  <c r="B18" i="100"/>
  <c r="I18" i="100"/>
  <c r="J3" i="14"/>
  <c r="C3" i="14"/>
  <c r="B17" i="100"/>
  <c r="I17" i="100"/>
  <c r="J12" i="14"/>
  <c r="C12" i="14"/>
  <c r="B23" i="13"/>
  <c r="D23" i="13" s="1"/>
  <c r="C23" i="13"/>
  <c r="E23" i="13"/>
  <c r="F23" i="13"/>
  <c r="B16" i="100"/>
  <c r="I16" i="100"/>
  <c r="B22" i="13"/>
  <c r="D22" i="13" s="1"/>
  <c r="C22" i="13"/>
  <c r="F22" i="13"/>
  <c r="E22" i="13"/>
  <c r="B15" i="100"/>
  <c r="I15" i="100"/>
  <c r="B21" i="13"/>
  <c r="D21" i="13" s="1"/>
  <c r="E21" i="13"/>
  <c r="F21" i="13"/>
  <c r="C21" i="13"/>
  <c r="J33" i="14"/>
  <c r="C33" i="14"/>
  <c r="B22" i="100"/>
  <c r="I22" i="100"/>
  <c r="B20" i="13"/>
  <c r="D20" i="13" s="1"/>
  <c r="E20" i="13"/>
  <c r="F20" i="13"/>
  <c r="C20" i="13"/>
  <c r="B15" i="13"/>
  <c r="D15" i="13" s="1"/>
  <c r="F15" i="13"/>
  <c r="E15" i="13"/>
  <c r="C15" i="13"/>
  <c r="C26" i="14"/>
  <c r="B14" i="13"/>
  <c r="C14" i="13"/>
  <c r="F14" i="13"/>
  <c r="E14" i="13"/>
  <c r="B18" i="13"/>
  <c r="D18" i="13" s="1"/>
  <c r="C18" i="13"/>
  <c r="E18" i="13"/>
  <c r="F18" i="13"/>
  <c r="J40" i="14"/>
  <c r="C40" i="14"/>
  <c r="B17" i="13"/>
  <c r="D17" i="13" s="1"/>
  <c r="F17" i="13"/>
  <c r="C17" i="13"/>
  <c r="E17" i="13"/>
  <c r="B16" i="13"/>
  <c r="D16" i="13" s="1"/>
  <c r="F16" i="13"/>
  <c r="C16" i="13"/>
  <c r="E16" i="13"/>
  <c r="J38" i="14"/>
  <c r="C38" i="14"/>
  <c r="F10" i="13"/>
  <c r="E10" i="13"/>
  <c r="C10" i="13"/>
  <c r="J21" i="14"/>
  <c r="C21" i="14"/>
  <c r="C9" i="13"/>
  <c r="E9" i="13"/>
  <c r="F9" i="13"/>
  <c r="J8" i="14"/>
  <c r="C8" i="14"/>
  <c r="J19" i="14"/>
  <c r="C19" i="14"/>
  <c r="E8" i="13"/>
  <c r="C8" i="13"/>
  <c r="F8" i="13"/>
  <c r="E7" i="13"/>
  <c r="F7" i="13"/>
  <c r="C7" i="13"/>
  <c r="J18" i="14"/>
  <c r="C18" i="14"/>
  <c r="C6" i="13"/>
  <c r="F6" i="13"/>
  <c r="E6" i="13"/>
  <c r="E5" i="13"/>
  <c r="C5" i="13"/>
  <c r="F5" i="13"/>
  <c r="C12" i="100"/>
  <c r="C10" i="100"/>
  <c r="B9" i="100"/>
  <c r="C13" i="100"/>
  <c r="I13" i="100"/>
  <c r="C8" i="100"/>
  <c r="C7" i="100"/>
  <c r="C14" i="100"/>
  <c r="I14" i="100"/>
  <c r="C6" i="100"/>
  <c r="B5" i="100"/>
  <c r="C4" i="100"/>
  <c r="C11" i="100"/>
  <c r="H10" i="14"/>
  <c r="J10" i="14"/>
  <c r="J30" i="14"/>
  <c r="J43" i="14"/>
  <c r="H17" i="14"/>
  <c r="J17" i="14"/>
  <c r="B31" i="14"/>
  <c r="J31" i="14"/>
  <c r="E11" i="14"/>
  <c r="J11" i="14"/>
  <c r="J29" i="14"/>
  <c r="J9" i="14"/>
  <c r="J4" i="14"/>
  <c r="E20" i="14"/>
  <c r="G20" i="14" s="1"/>
  <c r="J20" i="14"/>
  <c r="J28" i="14"/>
  <c r="B41" i="14"/>
  <c r="J41" i="14"/>
  <c r="H5" i="14"/>
  <c r="J5" i="14"/>
  <c r="J25" i="14"/>
  <c r="B27" i="14"/>
  <c r="D27" i="14" s="1"/>
  <c r="J27" i="14"/>
  <c r="J14" i="14"/>
  <c r="J34" i="14"/>
  <c r="B26" i="14"/>
  <c r="J26" i="14"/>
  <c r="B39" i="14"/>
  <c r="J39" i="14"/>
  <c r="H6" i="14"/>
  <c r="J6" i="14"/>
  <c r="J22" i="14"/>
  <c r="H7" i="14"/>
  <c r="J7" i="14"/>
  <c r="E15" i="14"/>
  <c r="L15" i="14" s="1"/>
  <c r="J15" i="14"/>
  <c r="H23" i="14"/>
  <c r="J23" i="14"/>
  <c r="A36" i="14"/>
  <c r="J36" i="14"/>
  <c r="J16" i="14"/>
  <c r="G32" i="14"/>
  <c r="J32" i="14"/>
  <c r="J45" i="14"/>
  <c r="B37" i="14"/>
  <c r="D37" i="14" s="1"/>
  <c r="J37" i="14"/>
  <c r="G37" i="14"/>
  <c r="C18" i="100"/>
  <c r="C5" i="100"/>
  <c r="B6" i="100"/>
  <c r="G20" i="100"/>
  <c r="G12" i="100"/>
  <c r="C17" i="100"/>
  <c r="B14" i="100"/>
  <c r="B10" i="100"/>
  <c r="B8" i="100"/>
  <c r="C9" i="100"/>
  <c r="B29" i="14"/>
  <c r="B7" i="100"/>
  <c r="B28" i="14"/>
  <c r="C21" i="100"/>
  <c r="G4" i="100"/>
  <c r="C19" i="100"/>
  <c r="H18" i="14"/>
  <c r="B18" i="14"/>
  <c r="E18" i="14"/>
  <c r="L18" i="14" s="1"/>
  <c r="B44" i="14"/>
  <c r="B33" i="14"/>
  <c r="G44" i="14"/>
  <c r="B43" i="14"/>
  <c r="B32" i="14"/>
  <c r="H22" i="14"/>
  <c r="B13" i="100"/>
  <c r="C16" i="100"/>
  <c r="H8" i="14"/>
  <c r="B20" i="100"/>
  <c r="B4" i="100"/>
  <c r="B45" i="14"/>
  <c r="B12" i="100"/>
  <c r="C15" i="100"/>
  <c r="B11" i="100"/>
  <c r="C22" i="100"/>
  <c r="A14" i="14"/>
  <c r="E23" i="14"/>
  <c r="L23" i="14" s="1"/>
  <c r="B34" i="14"/>
  <c r="B42" i="14"/>
  <c r="B23" i="14"/>
  <c r="G42" i="14"/>
  <c r="E8" i="14"/>
  <c r="E22" i="14"/>
  <c r="G22" i="14" s="1"/>
  <c r="G30" i="14"/>
  <c r="E17" i="14"/>
  <c r="B17" i="14"/>
  <c r="B16" i="14"/>
  <c r="H16" i="14"/>
  <c r="E16" i="14"/>
  <c r="H15" i="14"/>
  <c r="B15" i="14"/>
  <c r="E10" i="14"/>
  <c r="B20" i="14"/>
  <c r="H9" i="14"/>
  <c r="B22" i="14"/>
  <c r="B19" i="14"/>
  <c r="E19" i="14"/>
  <c r="G19" i="14" s="1"/>
  <c r="B21" i="14"/>
  <c r="H12" i="14"/>
  <c r="H19" i="14"/>
  <c r="E12" i="14"/>
  <c r="H11" i="14"/>
  <c r="H20" i="14"/>
  <c r="E21" i="14"/>
  <c r="L21" i="14" s="1"/>
  <c r="H21" i="14"/>
  <c r="B30" i="14"/>
  <c r="B40" i="14"/>
  <c r="G40" i="14"/>
  <c r="G29" i="14"/>
  <c r="B36" i="14"/>
  <c r="G28" i="14"/>
  <c r="G27" i="14"/>
  <c r="G36" i="14"/>
  <c r="G38" i="14"/>
  <c r="B38" i="14"/>
  <c r="E9" i="14"/>
  <c r="A14" i="13"/>
  <c r="G25" i="14"/>
  <c r="A25" i="14"/>
  <c r="B25" i="14"/>
  <c r="L43" i="14" l="1"/>
  <c r="G43" i="14"/>
  <c r="L26" i="14"/>
  <c r="G26" i="14"/>
  <c r="L31" i="14"/>
  <c r="G31" i="14"/>
  <c r="L34" i="14"/>
  <c r="G34" i="14"/>
  <c r="L33" i="14"/>
  <c r="G33" i="14"/>
  <c r="L39" i="14"/>
  <c r="G39" i="14"/>
  <c r="L41" i="14"/>
  <c r="G41" i="14"/>
  <c r="L45" i="14"/>
  <c r="G45" i="14"/>
  <c r="L32" i="14"/>
  <c r="D41" i="14"/>
  <c r="G15" i="14"/>
  <c r="D39" i="14"/>
  <c r="L37" i="14"/>
  <c r="D14" i="13"/>
  <c r="D31" i="14"/>
  <c r="D26" i="14"/>
  <c r="L20" i="14"/>
  <c r="D28" i="14"/>
  <c r="D45" i="14"/>
  <c r="D38" i="14"/>
  <c r="D29" i="14"/>
  <c r="D32" i="14"/>
  <c r="D40" i="14"/>
  <c r="D44" i="14"/>
  <c r="L44" i="14"/>
  <c r="L36" i="14"/>
  <c r="D15" i="14"/>
  <c r="L29" i="14"/>
  <c r="D23" i="14"/>
  <c r="G23" i="14"/>
  <c r="G18" i="14"/>
  <c r="D18" i="14"/>
  <c r="D30" i="14"/>
  <c r="D33" i="14"/>
  <c r="D43" i="14"/>
  <c r="D42" i="14"/>
  <c r="L42" i="14"/>
  <c r="L30" i="14"/>
  <c r="L22" i="14"/>
  <c r="L19" i="14"/>
  <c r="C34" i="14"/>
  <c r="D34" i="14"/>
  <c r="D19" i="14"/>
  <c r="D17" i="14"/>
  <c r="G17" i="14"/>
  <c r="L17" i="14"/>
  <c r="G16" i="14"/>
  <c r="L16" i="14"/>
  <c r="D16" i="14"/>
  <c r="D20" i="14"/>
  <c r="D22" i="14"/>
  <c r="D21" i="14"/>
  <c r="G21" i="14"/>
  <c r="L28" i="14"/>
  <c r="D36" i="14"/>
  <c r="L40" i="14"/>
  <c r="L27" i="14"/>
  <c r="L38" i="14"/>
  <c r="D25" i="14"/>
  <c r="L25" i="14"/>
  <c r="C3" i="100"/>
  <c r="B3" i="100" l="1"/>
  <c r="B3" i="71"/>
  <c r="B4" i="71"/>
  <c r="A4" i="71"/>
  <c r="A3" i="71"/>
  <c r="E3" i="1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3" i="1"/>
  <c r="AV21" i="1"/>
  <c r="AV2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G3" i="34"/>
  <c r="G4" i="34"/>
  <c r="G5" i="34"/>
  <c r="G6" i="34"/>
  <c r="G7" i="34"/>
  <c r="G8" i="34"/>
  <c r="G9" i="34"/>
  <c r="G10" i="34"/>
  <c r="G11" i="34"/>
  <c r="G12" i="34"/>
  <c r="F4" i="34"/>
  <c r="F5" i="34"/>
  <c r="F6" i="34"/>
  <c r="F7" i="34"/>
  <c r="F8" i="34"/>
  <c r="F9" i="34"/>
  <c r="F10" i="34"/>
  <c r="F11" i="34"/>
  <c r="F12" i="34"/>
  <c r="F3" i="34"/>
  <c r="C3" i="34"/>
  <c r="D3" i="34"/>
  <c r="C4" i="34"/>
  <c r="D4" i="34"/>
  <c r="C5" i="34"/>
  <c r="D5" i="34"/>
  <c r="C6" i="34"/>
  <c r="D6" i="34"/>
  <c r="C7" i="34"/>
  <c r="D7" i="34"/>
  <c r="C8" i="34"/>
  <c r="D8" i="34"/>
  <c r="C9" i="34"/>
  <c r="D9" i="34"/>
  <c r="C10" i="34"/>
  <c r="D10" i="34"/>
  <c r="C11" i="34"/>
  <c r="D11" i="34"/>
  <c r="C12" i="34"/>
  <c r="D12" i="34"/>
  <c r="B10" i="34"/>
  <c r="A10" i="34" s="1"/>
  <c r="B11" i="34"/>
  <c r="A11" i="34" s="1"/>
  <c r="B12" i="34"/>
  <c r="A12" i="34" s="1"/>
  <c r="B4" i="34"/>
  <c r="A4" i="34" s="1"/>
  <c r="B5" i="34"/>
  <c r="A5" i="34" s="1"/>
  <c r="B6" i="34"/>
  <c r="A6" i="34" s="1"/>
  <c r="B7" i="34"/>
  <c r="A7" i="34" s="1"/>
  <c r="B8" i="34"/>
  <c r="A8" i="34" s="1"/>
  <c r="B9" i="34"/>
  <c r="A9" i="34" s="1"/>
  <c r="B3" i="34"/>
  <c r="A3" i="34" s="1"/>
  <c r="D3" i="36"/>
  <c r="R5" i="9"/>
  <c r="G3" i="11" l="1"/>
  <c r="H3" i="11"/>
  <c r="B3" i="36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G3" i="8" l="1"/>
  <c r="AH3" i="8"/>
  <c r="Q3" i="8" l="1"/>
  <c r="M3" i="8"/>
  <c r="L3" i="8"/>
  <c r="AG3" i="8"/>
  <c r="R3" i="8"/>
  <c r="C71" i="16" l="1"/>
  <c r="C70" i="16" l="1"/>
  <c r="C67" i="16"/>
  <c r="C66" i="16"/>
  <c r="C72" i="16"/>
  <c r="C69" i="16"/>
  <c r="C68" i="16"/>
  <c r="B3" i="84"/>
  <c r="C3" i="84" s="1"/>
  <c r="B3" i="46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3" i="94"/>
  <c r="B4" i="94"/>
  <c r="A4" i="94" s="1"/>
  <c r="B5" i="94"/>
  <c r="A5" i="94" s="1"/>
  <c r="B6" i="94"/>
  <c r="A6" i="94" s="1"/>
  <c r="B7" i="94"/>
  <c r="A7" i="94" s="1"/>
  <c r="B8" i="94"/>
  <c r="A8" i="94" s="1"/>
  <c r="B9" i="94"/>
  <c r="A9" i="94" s="1"/>
  <c r="B10" i="94"/>
  <c r="A10" i="94" s="1"/>
  <c r="B11" i="94"/>
  <c r="A11" i="94" s="1"/>
  <c r="B12" i="94"/>
  <c r="A12" i="94" s="1"/>
  <c r="B13" i="94"/>
  <c r="A13" i="94" s="1"/>
  <c r="B14" i="94"/>
  <c r="A14" i="94" s="1"/>
  <c r="B15" i="94"/>
  <c r="A15" i="94" s="1"/>
  <c r="B16" i="94"/>
  <c r="A16" i="94" s="1"/>
  <c r="B17" i="94"/>
  <c r="A17" i="94" s="1"/>
  <c r="B18" i="94"/>
  <c r="A18" i="94" s="1"/>
  <c r="B19" i="94"/>
  <c r="A19" i="94" s="1"/>
  <c r="B20" i="94"/>
  <c r="A20" i="94" s="1"/>
  <c r="B21" i="94"/>
  <c r="A21" i="94" s="1"/>
  <c r="B22" i="94"/>
  <c r="A22" i="94" s="1"/>
  <c r="A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17" i="94"/>
  <c r="E18" i="94"/>
  <c r="E19" i="94"/>
  <c r="E20" i="94"/>
  <c r="E21" i="94"/>
  <c r="E22" i="94"/>
  <c r="E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17" i="94"/>
  <c r="C18" i="94"/>
  <c r="C19" i="94"/>
  <c r="C20" i="94"/>
  <c r="C21" i="94"/>
  <c r="C22" i="94"/>
  <c r="C3" i="94"/>
  <c r="A4" i="40"/>
  <c r="A5" i="40"/>
  <c r="A3" i="40"/>
  <c r="E4" i="91"/>
  <c r="F4" i="91"/>
  <c r="F3" i="91"/>
  <c r="E3" i="91"/>
  <c r="D4" i="91"/>
  <c r="D3" i="91"/>
  <c r="A4" i="91"/>
  <c r="A3" i="91"/>
  <c r="E547" i="99"/>
  <c r="E548" i="99"/>
  <c r="E549" i="99"/>
  <c r="C4" i="91" l="1"/>
  <c r="B4" i="91"/>
  <c r="C3" i="91"/>
  <c r="B3" i="91"/>
  <c r="A3" i="84"/>
  <c r="F4" i="78"/>
  <c r="E3" i="75"/>
  <c r="F3" i="78"/>
  <c r="C3" i="98"/>
  <c r="E4" i="75"/>
  <c r="J13" i="14"/>
  <c r="B16" i="37"/>
  <c r="B17" i="37"/>
  <c r="B18" i="37"/>
  <c r="B4" i="37"/>
  <c r="B5" i="37"/>
  <c r="B6" i="37"/>
  <c r="B7" i="37"/>
  <c r="B8" i="37"/>
  <c r="B9" i="37"/>
  <c r="B11" i="37"/>
  <c r="B12" i="37"/>
  <c r="B13" i="37"/>
  <c r="B14" i="37"/>
  <c r="B15" i="37"/>
  <c r="G14" i="37"/>
  <c r="G15" i="37"/>
  <c r="G16" i="37"/>
  <c r="G17" i="37"/>
  <c r="G18" i="37"/>
  <c r="G3" i="37"/>
  <c r="I4" i="37"/>
  <c r="I5" i="37"/>
  <c r="I6" i="37"/>
  <c r="I7" i="37"/>
  <c r="I8" i="37"/>
  <c r="I9" i="37"/>
  <c r="I14" i="37"/>
  <c r="I15" i="37"/>
  <c r="I16" i="37"/>
  <c r="I17" i="37"/>
  <c r="I18" i="37"/>
  <c r="I3" i="37"/>
  <c r="D17" i="37"/>
  <c r="A17" i="37" s="1"/>
  <c r="D18" i="37"/>
  <c r="A18" i="37" s="1"/>
  <c r="D3" i="37"/>
  <c r="A3" i="37" s="1"/>
  <c r="E3" i="80"/>
  <c r="F3" i="46" l="1"/>
  <c r="E3" i="46" s="1"/>
  <c r="D3" i="84"/>
  <c r="E18" i="37"/>
  <c r="E14" i="37"/>
  <c r="F17" i="37"/>
  <c r="E17" i="37"/>
  <c r="F16" i="37"/>
  <c r="E16" i="37"/>
  <c r="E15" i="37"/>
  <c r="F18" i="37"/>
  <c r="C3" i="37"/>
  <c r="C18" i="37"/>
  <c r="C17" i="37"/>
  <c r="F3" i="37"/>
  <c r="C16" i="37"/>
  <c r="C15" i="37"/>
  <c r="E3" i="37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D4" i="1" l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E3" i="1"/>
  <c r="AD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A22" i="1"/>
  <c r="M22" i="1" s="1"/>
  <c r="A19" i="1"/>
  <c r="M19" i="1" s="1"/>
  <c r="A20" i="1"/>
  <c r="M20" i="1" s="1"/>
  <c r="A21" i="1"/>
  <c r="M21" i="1" s="1"/>
  <c r="A4" i="1"/>
  <c r="M4" i="1" s="1"/>
  <c r="A5" i="1"/>
  <c r="M5" i="1" s="1"/>
  <c r="A6" i="1"/>
  <c r="M6" i="1" s="1"/>
  <c r="A7" i="1"/>
  <c r="M7" i="1" s="1"/>
  <c r="A8" i="1"/>
  <c r="M8" i="1" s="1"/>
  <c r="A9" i="1"/>
  <c r="M9" i="1" s="1"/>
  <c r="A10" i="1"/>
  <c r="M10" i="1" s="1"/>
  <c r="A11" i="1"/>
  <c r="M11" i="1" s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3" i="1"/>
  <c r="M3" i="1" s="1"/>
  <c r="L3" i="1" s="1"/>
  <c r="AN4" i="8"/>
  <c r="AN5" i="8"/>
  <c r="L15" i="1" l="1"/>
  <c r="L7" i="1"/>
  <c r="L14" i="1"/>
  <c r="L6" i="1"/>
  <c r="L13" i="1"/>
  <c r="L5" i="1"/>
  <c r="L12" i="1"/>
  <c r="L4" i="1"/>
  <c r="L11" i="1"/>
  <c r="L21" i="1"/>
  <c r="L18" i="1"/>
  <c r="L10" i="1"/>
  <c r="L20" i="1"/>
  <c r="L17" i="1"/>
  <c r="L9" i="1"/>
  <c r="L19" i="1"/>
  <c r="L16" i="1"/>
  <c r="L8" i="1"/>
  <c r="L22" i="1"/>
  <c r="P3" i="8"/>
  <c r="K3" i="8"/>
  <c r="E3" i="8"/>
  <c r="D3" i="8"/>
  <c r="C3" i="8"/>
  <c r="B3" i="8"/>
  <c r="C4" i="40"/>
  <c r="C5" i="40"/>
  <c r="C3" i="40"/>
  <c r="C3" i="25"/>
  <c r="B3" i="25"/>
  <c r="A3" i="25"/>
  <c r="A4" i="24"/>
  <c r="A5" i="24"/>
  <c r="A6" i="24"/>
  <c r="A3" i="24"/>
  <c r="E6" i="64"/>
  <c r="H5" i="24" l="1"/>
  <c r="C5" i="24"/>
  <c r="G5" i="24"/>
  <c r="B5" i="24"/>
  <c r="H4" i="24"/>
  <c r="C4" i="24"/>
  <c r="G4" i="24"/>
  <c r="B4" i="24"/>
  <c r="H3" i="24"/>
  <c r="C3" i="24"/>
  <c r="B3" i="24"/>
  <c r="G3" i="24"/>
  <c r="H6" i="24"/>
  <c r="C6" i="24"/>
  <c r="G6" i="24"/>
  <c r="B6" i="24"/>
  <c r="AN3" i="8"/>
  <c r="E8" i="64"/>
  <c r="C9" i="62"/>
  <c r="C10" i="62"/>
  <c r="E3" i="64"/>
  <c r="C7" i="62"/>
  <c r="C8" i="62"/>
  <c r="E5" i="64"/>
  <c r="E7" i="64"/>
  <c r="E4" i="64"/>
  <c r="C3" i="62"/>
  <c r="C4" i="62"/>
  <c r="C6" i="62"/>
  <c r="C5" i="62"/>
  <c r="F3" i="15" l="1"/>
  <c r="G119" i="15"/>
  <c r="G120" i="15"/>
  <c r="G121" i="15"/>
  <c r="A121" i="15" s="1"/>
  <c r="G122" i="15"/>
  <c r="B122" i="15" s="1"/>
  <c r="C122" i="15" s="1"/>
  <c r="H123" i="15"/>
  <c r="H124" i="15"/>
  <c r="G125" i="15"/>
  <c r="H126" i="15"/>
  <c r="G127" i="15"/>
  <c r="G118" i="15"/>
  <c r="A108" i="15"/>
  <c r="A109" i="15"/>
  <c r="A112" i="15"/>
  <c r="A113" i="15"/>
  <c r="C114" i="15"/>
  <c r="C115" i="15"/>
  <c r="A116" i="15"/>
  <c r="A107" i="15"/>
  <c r="F97" i="15"/>
  <c r="F98" i="15"/>
  <c r="G98" i="15" s="1"/>
  <c r="B98" i="15" s="1"/>
  <c r="F99" i="15"/>
  <c r="G99" i="15" s="1"/>
  <c r="B99" i="15" s="1"/>
  <c r="F100" i="15"/>
  <c r="F101" i="15"/>
  <c r="F102" i="15"/>
  <c r="G102" i="15" s="1"/>
  <c r="F103" i="15"/>
  <c r="B103" i="15" s="1"/>
  <c r="D103" i="15" s="1"/>
  <c r="F104" i="15"/>
  <c r="B104" i="15" s="1"/>
  <c r="D104" i="15" s="1"/>
  <c r="F105" i="15"/>
  <c r="H105" i="15" s="1"/>
  <c r="F96" i="15"/>
  <c r="F85" i="15"/>
  <c r="F86" i="15"/>
  <c r="F87" i="15"/>
  <c r="F88" i="15"/>
  <c r="F89" i="15"/>
  <c r="F90" i="15"/>
  <c r="F91" i="15"/>
  <c r="B91" i="15" s="1"/>
  <c r="D91" i="15" s="1"/>
  <c r="F92" i="15"/>
  <c r="B92" i="15" s="1"/>
  <c r="D92" i="15" s="1"/>
  <c r="F93" i="15"/>
  <c r="H93" i="15" s="1"/>
  <c r="F94" i="15"/>
  <c r="H94" i="15" s="1"/>
  <c r="C99" i="15" l="1"/>
  <c r="D99" i="15"/>
  <c r="C98" i="15"/>
  <c r="D98" i="15"/>
  <c r="G96" i="15"/>
  <c r="B96" i="15" s="1"/>
  <c r="C96" i="15" s="1"/>
  <c r="C123" i="15"/>
  <c r="G103" i="15"/>
  <c r="C93" i="15"/>
  <c r="C105" i="15"/>
  <c r="H91" i="15"/>
  <c r="G126" i="15"/>
  <c r="C103" i="15"/>
  <c r="B112" i="15"/>
  <c r="D112" i="15" s="1"/>
  <c r="H116" i="15"/>
  <c r="C116" i="15"/>
  <c r="B93" i="15"/>
  <c r="D93" i="15" s="1"/>
  <c r="B116" i="15"/>
  <c r="D116" i="15" s="1"/>
  <c r="B105" i="15"/>
  <c r="D105" i="15" s="1"/>
  <c r="C125" i="15"/>
  <c r="G123" i="15"/>
  <c r="C102" i="15"/>
  <c r="B102" i="15"/>
  <c r="D102" i="15" s="1"/>
  <c r="B114" i="15"/>
  <c r="H92" i="15"/>
  <c r="C94" i="15"/>
  <c r="B94" i="15"/>
  <c r="D94" i="15" s="1"/>
  <c r="A114" i="15"/>
  <c r="A111" i="15"/>
  <c r="H115" i="15"/>
  <c r="H113" i="15"/>
  <c r="H114" i="15"/>
  <c r="H102" i="15"/>
  <c r="C92" i="15"/>
  <c r="B107" i="15"/>
  <c r="C107" i="15" s="1"/>
  <c r="B115" i="15"/>
  <c r="C91" i="15"/>
  <c r="C113" i="15"/>
  <c r="H112" i="15"/>
  <c r="C104" i="15"/>
  <c r="A120" i="15"/>
  <c r="B120" i="15"/>
  <c r="C120" i="15" s="1"/>
  <c r="A123" i="15"/>
  <c r="H125" i="15"/>
  <c r="B123" i="15"/>
  <c r="B125" i="15"/>
  <c r="B124" i="15"/>
  <c r="A122" i="15"/>
  <c r="C124" i="15"/>
  <c r="G124" i="15"/>
  <c r="A119" i="15"/>
  <c r="A127" i="15"/>
  <c r="A118" i="15"/>
  <c r="B119" i="15"/>
  <c r="C119" i="15" s="1"/>
  <c r="A126" i="15"/>
  <c r="B127" i="15"/>
  <c r="A125" i="15"/>
  <c r="B126" i="15"/>
  <c r="C127" i="15"/>
  <c r="B121" i="15"/>
  <c r="H121" i="15" s="1"/>
  <c r="B118" i="15"/>
  <c r="C118" i="15" s="1"/>
  <c r="A124" i="15"/>
  <c r="C126" i="15"/>
  <c r="H127" i="15"/>
  <c r="A115" i="15"/>
  <c r="B108" i="15"/>
  <c r="C108" i="15" s="1"/>
  <c r="B109" i="15"/>
  <c r="D109" i="15" s="1"/>
  <c r="B110" i="15"/>
  <c r="C110" i="15" s="1"/>
  <c r="C112" i="15"/>
  <c r="B111" i="15"/>
  <c r="C111" i="15" s="1"/>
  <c r="A110" i="15"/>
  <c r="B113" i="15"/>
  <c r="D113" i="15" s="1"/>
  <c r="G104" i="15"/>
  <c r="H103" i="15"/>
  <c r="G100" i="15"/>
  <c r="B100" i="15" s="1"/>
  <c r="H98" i="15"/>
  <c r="G105" i="15"/>
  <c r="H104" i="15"/>
  <c r="G101" i="15"/>
  <c r="B101" i="15" s="1"/>
  <c r="D101" i="15" s="1"/>
  <c r="G97" i="15"/>
  <c r="B97" i="15" s="1"/>
  <c r="G85" i="15"/>
  <c r="G86" i="15"/>
  <c r="B86" i="15" s="1"/>
  <c r="G87" i="15"/>
  <c r="B87" i="15" s="1"/>
  <c r="G88" i="15"/>
  <c r="B88" i="15" s="1"/>
  <c r="G89" i="15"/>
  <c r="B89" i="15" s="1"/>
  <c r="F35" i="15"/>
  <c r="G35" i="15"/>
  <c r="A3" i="13"/>
  <c r="B4" i="13"/>
  <c r="F81" i="12"/>
  <c r="E81" i="12" s="1"/>
  <c r="F82" i="12"/>
  <c r="E82" i="12" s="1"/>
  <c r="F83" i="12"/>
  <c r="F80" i="12"/>
  <c r="E80" i="12" s="1"/>
  <c r="F77" i="12"/>
  <c r="E77" i="12" s="1"/>
  <c r="F78" i="12"/>
  <c r="F79" i="12"/>
  <c r="F76" i="12"/>
  <c r="E76" i="12" s="1"/>
  <c r="F73" i="12"/>
  <c r="F74" i="12"/>
  <c r="F75" i="12"/>
  <c r="F72" i="12"/>
  <c r="F69" i="12"/>
  <c r="F70" i="12"/>
  <c r="F71" i="12"/>
  <c r="F68" i="12"/>
  <c r="F65" i="12"/>
  <c r="E65" i="12" s="1"/>
  <c r="F66" i="12"/>
  <c r="F67" i="12"/>
  <c r="F64" i="12"/>
  <c r="E64" i="12" s="1"/>
  <c r="F61" i="12"/>
  <c r="F62" i="12"/>
  <c r="F63" i="12"/>
  <c r="F60" i="12"/>
  <c r="F57" i="12"/>
  <c r="E57" i="12" s="1"/>
  <c r="F58" i="12"/>
  <c r="F59" i="12"/>
  <c r="F56" i="12"/>
  <c r="E56" i="12" s="1"/>
  <c r="F53" i="12"/>
  <c r="E53" i="12" s="1"/>
  <c r="F54" i="12"/>
  <c r="F55" i="12"/>
  <c r="F52" i="12"/>
  <c r="E52" i="12" s="1"/>
  <c r="F49" i="12"/>
  <c r="F50" i="12"/>
  <c r="H50" i="12" s="1"/>
  <c r="F51" i="12"/>
  <c r="H51" i="12" s="1"/>
  <c r="F48" i="12"/>
  <c r="F45" i="12"/>
  <c r="F46" i="12"/>
  <c r="H46" i="12" s="1"/>
  <c r="F47" i="12"/>
  <c r="G47" i="12" s="1"/>
  <c r="F44" i="12"/>
  <c r="D4" i="13" l="1"/>
  <c r="H67" i="12"/>
  <c r="E67" i="12"/>
  <c r="H75" i="12"/>
  <c r="H83" i="12"/>
  <c r="E83" i="12"/>
  <c r="H77" i="12"/>
  <c r="B77" i="12" s="1"/>
  <c r="D77" i="12" s="1"/>
  <c r="H66" i="12"/>
  <c r="E66" i="12"/>
  <c r="G74" i="12"/>
  <c r="H65" i="12"/>
  <c r="B65" i="12" s="1"/>
  <c r="D65" i="12" s="1"/>
  <c r="G81" i="12"/>
  <c r="H68" i="12"/>
  <c r="H76" i="12"/>
  <c r="G73" i="12"/>
  <c r="H71" i="12"/>
  <c r="H79" i="12"/>
  <c r="E79" i="12"/>
  <c r="G70" i="12"/>
  <c r="G78" i="12"/>
  <c r="E78" i="12"/>
  <c r="H69" i="12"/>
  <c r="B69" i="12" s="1"/>
  <c r="H64" i="12"/>
  <c r="G72" i="12"/>
  <c r="H80" i="12"/>
  <c r="G59" i="12"/>
  <c r="E59" i="12"/>
  <c r="H48" i="12"/>
  <c r="H58" i="12"/>
  <c r="E58" i="12"/>
  <c r="H52" i="12"/>
  <c r="H53" i="12"/>
  <c r="B53" i="12" s="1"/>
  <c r="D53" i="12" s="1"/>
  <c r="H57" i="12"/>
  <c r="B57" i="12" s="1"/>
  <c r="D57" i="12" s="1"/>
  <c r="H60" i="12"/>
  <c r="H55" i="12"/>
  <c r="E55" i="12"/>
  <c r="H45" i="12"/>
  <c r="A45" i="12"/>
  <c r="E45" i="12" s="1"/>
  <c r="H49" i="12"/>
  <c r="G44" i="12"/>
  <c r="H63" i="12"/>
  <c r="H54" i="12"/>
  <c r="E54" i="12"/>
  <c r="H62" i="12"/>
  <c r="H61" i="12"/>
  <c r="B61" i="12" s="1"/>
  <c r="D61" i="12" s="1"/>
  <c r="G56" i="12"/>
  <c r="D124" i="15"/>
  <c r="A96" i="15"/>
  <c r="D96" i="15" s="1"/>
  <c r="D123" i="15"/>
  <c r="D125" i="15"/>
  <c r="D114" i="15"/>
  <c r="D115" i="15"/>
  <c r="D126" i="15"/>
  <c r="D127" i="15"/>
  <c r="D111" i="15"/>
  <c r="D121" i="15"/>
  <c r="D110" i="15"/>
  <c r="H122" i="15"/>
  <c r="D122" i="15"/>
  <c r="C86" i="15"/>
  <c r="D86" i="15"/>
  <c r="C97" i="15"/>
  <c r="D97" i="15"/>
  <c r="D107" i="15"/>
  <c r="C89" i="15"/>
  <c r="D89" i="15"/>
  <c r="D120" i="15"/>
  <c r="C88" i="15"/>
  <c r="D88" i="15"/>
  <c r="C87" i="15"/>
  <c r="D87" i="15"/>
  <c r="C100" i="15"/>
  <c r="D100" i="15"/>
  <c r="D118" i="15"/>
  <c r="D108" i="15"/>
  <c r="D119" i="15"/>
  <c r="H110" i="15"/>
  <c r="C121" i="15"/>
  <c r="H119" i="15"/>
  <c r="H47" i="12"/>
  <c r="H120" i="15"/>
  <c r="C109" i="15"/>
  <c r="H109" i="15"/>
  <c r="H111" i="15"/>
  <c r="H107" i="15"/>
  <c r="H118" i="15"/>
  <c r="H108" i="15"/>
  <c r="H101" i="15"/>
  <c r="C101" i="15"/>
  <c r="H88" i="15"/>
  <c r="H87" i="15"/>
  <c r="H89" i="15"/>
  <c r="B85" i="15"/>
  <c r="C85" i="15" s="1"/>
  <c r="A85" i="15"/>
  <c r="H86" i="15"/>
  <c r="H100" i="15"/>
  <c r="H97" i="15"/>
  <c r="H99" i="15"/>
  <c r="G92" i="15"/>
  <c r="G91" i="15"/>
  <c r="G93" i="15"/>
  <c r="G90" i="15"/>
  <c r="B90" i="15" s="1"/>
  <c r="D90" i="15" s="1"/>
  <c r="G94" i="15"/>
  <c r="H59" i="12"/>
  <c r="G79" i="12"/>
  <c r="G77" i="12"/>
  <c r="G75" i="12"/>
  <c r="H73" i="12"/>
  <c r="B73" i="12" s="1"/>
  <c r="D73" i="12" s="1"/>
  <c r="G68" i="12"/>
  <c r="G71" i="12"/>
  <c r="H56" i="12"/>
  <c r="G52" i="12"/>
  <c r="H82" i="12"/>
  <c r="G82" i="12"/>
  <c r="H81" i="12"/>
  <c r="G83" i="12"/>
  <c r="H44" i="12"/>
  <c r="G80" i="12"/>
  <c r="H78" i="12"/>
  <c r="G76" i="12"/>
  <c r="H74" i="12"/>
  <c r="H72" i="12"/>
  <c r="H70" i="12"/>
  <c r="G69" i="12"/>
  <c r="G64" i="12"/>
  <c r="G55" i="12"/>
  <c r="G67" i="12"/>
  <c r="G63" i="12"/>
  <c r="G60" i="12"/>
  <c r="G49" i="12"/>
  <c r="G51" i="12"/>
  <c r="G48" i="12"/>
  <c r="G46" i="12"/>
  <c r="G45" i="12"/>
  <c r="G50" i="12"/>
  <c r="G54" i="12"/>
  <c r="G58" i="12"/>
  <c r="G62" i="12"/>
  <c r="B64" i="12"/>
  <c r="G66" i="12"/>
  <c r="B76" i="12"/>
  <c r="G53" i="12"/>
  <c r="G57" i="12"/>
  <c r="G61" i="12"/>
  <c r="G65" i="12"/>
  <c r="B67" i="12"/>
  <c r="B79" i="12"/>
  <c r="B66" i="12"/>
  <c r="B78" i="12"/>
  <c r="E61" i="12" l="1"/>
  <c r="E63" i="12" s="1"/>
  <c r="E73" i="12"/>
  <c r="E75" i="12" s="1"/>
  <c r="D69" i="12"/>
  <c r="E69" i="12"/>
  <c r="E71" i="12" s="1"/>
  <c r="B71" i="12"/>
  <c r="D71" i="12" s="1"/>
  <c r="B68" i="12"/>
  <c r="C68" i="12" s="1"/>
  <c r="B70" i="12"/>
  <c r="C70" i="12" s="1"/>
  <c r="C77" i="12"/>
  <c r="C65" i="12"/>
  <c r="C69" i="12"/>
  <c r="C57" i="12"/>
  <c r="C53" i="12"/>
  <c r="B45" i="12"/>
  <c r="B44" i="12" s="1"/>
  <c r="E47" i="12"/>
  <c r="B49" i="12"/>
  <c r="E49" i="12" s="1"/>
  <c r="C61" i="12"/>
  <c r="H96" i="15"/>
  <c r="D85" i="15"/>
  <c r="C76" i="12"/>
  <c r="D76" i="12"/>
  <c r="C67" i="12"/>
  <c r="D67" i="12"/>
  <c r="C64" i="12"/>
  <c r="D64" i="12"/>
  <c r="C78" i="12"/>
  <c r="D78" i="12"/>
  <c r="C79" i="12"/>
  <c r="D79" i="12"/>
  <c r="C66" i="12"/>
  <c r="D66" i="12"/>
  <c r="H85" i="15"/>
  <c r="H90" i="15"/>
  <c r="C90" i="15"/>
  <c r="B83" i="12"/>
  <c r="B81" i="12"/>
  <c r="C73" i="12"/>
  <c r="B72" i="12"/>
  <c r="E72" i="12" s="1"/>
  <c r="E74" i="12" s="1"/>
  <c r="B74" i="12"/>
  <c r="B75" i="12"/>
  <c r="B82" i="12"/>
  <c r="B80" i="12"/>
  <c r="A46" i="12"/>
  <c r="B62" i="12"/>
  <c r="B63" i="12"/>
  <c r="B60" i="12"/>
  <c r="E60" i="12" s="1"/>
  <c r="E62" i="12" s="1"/>
  <c r="B58" i="12"/>
  <c r="B56" i="12"/>
  <c r="B59" i="12"/>
  <c r="B52" i="12"/>
  <c r="B54" i="12"/>
  <c r="B55" i="12"/>
  <c r="A44" i="12"/>
  <c r="E44" i="12" s="1"/>
  <c r="A47" i="12"/>
  <c r="C71" i="12" l="1"/>
  <c r="D70" i="12"/>
  <c r="D68" i="12"/>
  <c r="E68" i="12"/>
  <c r="E70" i="12" s="1"/>
  <c r="C44" i="12"/>
  <c r="C45" i="12"/>
  <c r="E46" i="12"/>
  <c r="C49" i="12"/>
  <c r="B48" i="12"/>
  <c r="E48" i="12" s="1"/>
  <c r="B51" i="12"/>
  <c r="B50" i="12"/>
  <c r="E51" i="12"/>
  <c r="D49" i="12"/>
  <c r="C54" i="12"/>
  <c r="D54" i="12"/>
  <c r="C60" i="12"/>
  <c r="D60" i="12"/>
  <c r="D44" i="12"/>
  <c r="C81" i="12"/>
  <c r="D81" i="12"/>
  <c r="C62" i="12"/>
  <c r="D62" i="12"/>
  <c r="C52" i="12"/>
  <c r="D52" i="12"/>
  <c r="C75" i="12"/>
  <c r="D75" i="12"/>
  <c r="C63" i="12"/>
  <c r="D63" i="12"/>
  <c r="C55" i="12"/>
  <c r="D55" i="12"/>
  <c r="C83" i="12"/>
  <c r="D83" i="12"/>
  <c r="C59" i="12"/>
  <c r="D59" i="12"/>
  <c r="C80" i="12"/>
  <c r="D80" i="12"/>
  <c r="C74" i="12"/>
  <c r="D74" i="12"/>
  <c r="C82" i="12"/>
  <c r="D82" i="12"/>
  <c r="C56" i="12"/>
  <c r="D56" i="12"/>
  <c r="C72" i="12"/>
  <c r="D72" i="12"/>
  <c r="C58" i="12"/>
  <c r="D58" i="12"/>
  <c r="D45" i="12"/>
  <c r="B46" i="12"/>
  <c r="C46" i="12" s="1"/>
  <c r="B47" i="12"/>
  <c r="C47" i="12" s="1"/>
  <c r="C50" i="12" l="1"/>
  <c r="D50" i="12"/>
  <c r="C51" i="12"/>
  <c r="D51" i="12"/>
  <c r="E50" i="12"/>
  <c r="C48" i="12"/>
  <c r="D48" i="12"/>
  <c r="D46" i="12"/>
  <c r="D47" i="12"/>
  <c r="F40" i="12"/>
  <c r="F41" i="12"/>
  <c r="F42" i="12"/>
  <c r="F39" i="12"/>
  <c r="F36" i="12"/>
  <c r="F37" i="12"/>
  <c r="B37" i="12" s="1"/>
  <c r="C37" i="12" s="1"/>
  <c r="F38" i="12"/>
  <c r="F35" i="12"/>
  <c r="B35" i="12" s="1"/>
  <c r="C35" i="12" s="1"/>
  <c r="F34" i="12"/>
  <c r="B34" i="12" s="1"/>
  <c r="C34" i="12" s="1"/>
  <c r="F32" i="12"/>
  <c r="F33" i="12"/>
  <c r="B33" i="12" s="1"/>
  <c r="C33" i="12" s="1"/>
  <c r="F31" i="12"/>
  <c r="B31" i="12" s="1"/>
  <c r="C31" i="12" s="1"/>
  <c r="F30" i="12"/>
  <c r="F27" i="12"/>
  <c r="F24" i="12"/>
  <c r="F25" i="12"/>
  <c r="B25" i="12" s="1"/>
  <c r="C25" i="12" s="1"/>
  <c r="F26" i="12"/>
  <c r="B26" i="12" s="1"/>
  <c r="C26" i="12" s="1"/>
  <c r="F23" i="12"/>
  <c r="B23" i="12" s="1"/>
  <c r="C23" i="12" s="1"/>
  <c r="F22" i="12"/>
  <c r="F19" i="12"/>
  <c r="F16" i="12"/>
  <c r="F17" i="12"/>
  <c r="F18" i="12"/>
  <c r="F15" i="12"/>
  <c r="F12" i="12"/>
  <c r="F13" i="12"/>
  <c r="F14" i="12"/>
  <c r="F11" i="12"/>
  <c r="H9" i="12"/>
  <c r="F10" i="12"/>
  <c r="H10" i="12" s="1"/>
  <c r="F7" i="12"/>
  <c r="F4" i="12"/>
  <c r="F5" i="12"/>
  <c r="H5" i="12" s="1"/>
  <c r="F6" i="12"/>
  <c r="H6" i="12" s="1"/>
  <c r="B6" i="13"/>
  <c r="D6" i="13" s="1"/>
  <c r="B7" i="13"/>
  <c r="D7" i="13" s="1"/>
  <c r="H38" i="12" l="1"/>
  <c r="H28" i="12"/>
  <c r="B28" i="12" s="1"/>
  <c r="C28" i="12" s="1"/>
  <c r="H36" i="12"/>
  <c r="B36" i="12" s="1"/>
  <c r="C36" i="12" s="1"/>
  <c r="H23" i="12"/>
  <c r="H31" i="12"/>
  <c r="H39" i="12"/>
  <c r="E39" i="12"/>
  <c r="H26" i="12"/>
  <c r="H33" i="12"/>
  <c r="H42" i="12"/>
  <c r="E42" i="12"/>
  <c r="H25" i="12"/>
  <c r="H32" i="12"/>
  <c r="B32" i="12" s="1"/>
  <c r="C32" i="12" s="1"/>
  <c r="H41" i="12"/>
  <c r="E41" i="12"/>
  <c r="H24" i="12"/>
  <c r="B24" i="12" s="1"/>
  <c r="C24" i="12" s="1"/>
  <c r="H34" i="12"/>
  <c r="H40" i="12"/>
  <c r="B40" i="12" s="1"/>
  <c r="E40" i="12" s="1"/>
  <c r="H27" i="12"/>
  <c r="H35" i="12"/>
  <c r="H13" i="12"/>
  <c r="H20" i="12"/>
  <c r="B20" i="12" s="1"/>
  <c r="H12" i="12"/>
  <c r="B12" i="12" s="1"/>
  <c r="C12" i="12" s="1"/>
  <c r="H15" i="12"/>
  <c r="H8" i="12"/>
  <c r="B8" i="12" s="1"/>
  <c r="H4" i="12"/>
  <c r="H17" i="12"/>
  <c r="H7" i="12"/>
  <c r="H16" i="12"/>
  <c r="B16" i="12" s="1"/>
  <c r="C16" i="12" s="1"/>
  <c r="H11" i="12"/>
  <c r="H19" i="12"/>
  <c r="H14" i="12"/>
  <c r="H37" i="12"/>
  <c r="H18" i="12"/>
  <c r="H22" i="12"/>
  <c r="H21" i="12"/>
  <c r="H30" i="12"/>
  <c r="H29" i="12"/>
  <c r="D23" i="10"/>
  <c r="D19" i="10"/>
  <c r="D15" i="10"/>
  <c r="D11" i="10"/>
  <c r="G11" i="10" s="1"/>
  <c r="J11" i="10" s="1"/>
  <c r="L11" i="10" s="1"/>
  <c r="D7" i="10"/>
  <c r="G7" i="10" s="1"/>
  <c r="J7" i="10" s="1"/>
  <c r="L7" i="10" s="1"/>
  <c r="A3" i="10"/>
  <c r="A4" i="10" s="1"/>
  <c r="A5" i="10" s="1"/>
  <c r="A6" i="10" s="1"/>
  <c r="D12" i="9"/>
  <c r="S12" i="9"/>
  <c r="R12" i="9"/>
  <c r="D11" i="9"/>
  <c r="S11" i="9"/>
  <c r="R11" i="9"/>
  <c r="D10" i="9"/>
  <c r="S10" i="9"/>
  <c r="R10" i="9"/>
  <c r="D9" i="9"/>
  <c r="S9" i="9"/>
  <c r="R9" i="9"/>
  <c r="S8" i="9"/>
  <c r="S7" i="9"/>
  <c r="S5" i="9"/>
  <c r="S6" i="9"/>
  <c r="R8" i="9"/>
  <c r="R7" i="9"/>
  <c r="R6" i="9"/>
  <c r="M3" i="9"/>
  <c r="K3" i="9"/>
  <c r="D8" i="9"/>
  <c r="D7" i="9"/>
  <c r="D6" i="9"/>
  <c r="G148" i="99"/>
  <c r="G149" i="99"/>
  <c r="G150" i="99"/>
  <c r="G151" i="99"/>
  <c r="G152" i="99"/>
  <c r="G153" i="99"/>
  <c r="D5" i="9"/>
  <c r="D4" i="9"/>
  <c r="B21" i="12" l="1"/>
  <c r="C21" i="12" s="1"/>
  <c r="C20" i="12"/>
  <c r="B22" i="12"/>
  <c r="C22" i="12" s="1"/>
  <c r="B27" i="12"/>
  <c r="C27" i="12" s="1"/>
  <c r="B30" i="12"/>
  <c r="C30" i="12" s="1"/>
  <c r="B29" i="12"/>
  <c r="C29" i="12" s="1"/>
  <c r="G15" i="10"/>
  <c r="J15" i="10" s="1"/>
  <c r="L15" i="10" s="1"/>
  <c r="F15" i="10"/>
  <c r="G19" i="10"/>
  <c r="F19" i="10"/>
  <c r="G23" i="10"/>
  <c r="F23" i="10"/>
  <c r="H10" i="9"/>
  <c r="L10" i="9" s="1"/>
  <c r="I10" i="9"/>
  <c r="H8" i="9"/>
  <c r="L8" i="9" s="1"/>
  <c r="I8" i="9"/>
  <c r="F4" i="9"/>
  <c r="O4" i="9"/>
  <c r="H11" i="9"/>
  <c r="L11" i="9" s="1"/>
  <c r="I11" i="9"/>
  <c r="H9" i="9"/>
  <c r="L9" i="9" s="1"/>
  <c r="I9" i="9"/>
  <c r="I12" i="9"/>
  <c r="H12" i="9"/>
  <c r="L12" i="9" s="1"/>
  <c r="I6" i="9"/>
  <c r="H6" i="9"/>
  <c r="L6" i="9" s="1"/>
  <c r="I5" i="9"/>
  <c r="H5" i="9"/>
  <c r="L5" i="9" s="1"/>
  <c r="I7" i="9"/>
  <c r="H7" i="9"/>
  <c r="L7" i="9" s="1"/>
  <c r="A216" i="4"/>
  <c r="A124" i="4"/>
  <c r="A239" i="4"/>
  <c r="A55" i="4"/>
  <c r="A262" i="4"/>
  <c r="A147" i="4"/>
  <c r="A101" i="4"/>
  <c r="A170" i="4"/>
  <c r="A9" i="4"/>
  <c r="G9" i="4" s="1"/>
  <c r="A193" i="4"/>
  <c r="A78" i="4"/>
  <c r="A32" i="4"/>
  <c r="A245" i="4"/>
  <c r="A61" i="4"/>
  <c r="A268" i="4"/>
  <c r="A153" i="4"/>
  <c r="A107" i="4"/>
  <c r="A176" i="4"/>
  <c r="A15" i="4"/>
  <c r="G15" i="4" s="1"/>
  <c r="A84" i="4"/>
  <c r="A199" i="4"/>
  <c r="A38" i="4"/>
  <c r="A222" i="4"/>
  <c r="A130" i="4"/>
  <c r="A275" i="4"/>
  <c r="A160" i="4"/>
  <c r="A114" i="4"/>
  <c r="A183" i="4"/>
  <c r="A22" i="4"/>
  <c r="G22" i="4" s="1"/>
  <c r="A252" i="4"/>
  <c r="A91" i="4"/>
  <c r="A206" i="4"/>
  <c r="A45" i="4"/>
  <c r="A229" i="4"/>
  <c r="A137" i="4"/>
  <c r="A68" i="4"/>
  <c r="A181" i="4"/>
  <c r="A20" i="4"/>
  <c r="G20" i="4" s="1"/>
  <c r="A158" i="4"/>
  <c r="A112" i="4"/>
  <c r="A89" i="4"/>
  <c r="A204" i="4"/>
  <c r="A43" i="4"/>
  <c r="A227" i="4"/>
  <c r="A135" i="4"/>
  <c r="A250" i="4"/>
  <c r="A66" i="4"/>
  <c r="A273" i="4"/>
  <c r="A173" i="4"/>
  <c r="A12" i="4"/>
  <c r="G12" i="4" s="1"/>
  <c r="A265" i="4"/>
  <c r="A81" i="4"/>
  <c r="A196" i="4"/>
  <c r="A35" i="4"/>
  <c r="A219" i="4"/>
  <c r="A127" i="4"/>
  <c r="A150" i="4"/>
  <c r="A242" i="4"/>
  <c r="A58" i="4"/>
  <c r="A104" i="4"/>
  <c r="A165" i="4"/>
  <c r="A4" i="4"/>
  <c r="A73" i="4"/>
  <c r="A96" i="4"/>
  <c r="A188" i="4"/>
  <c r="A27" i="4"/>
  <c r="A257" i="4"/>
  <c r="A211" i="4"/>
  <c r="A119" i="4"/>
  <c r="A234" i="4"/>
  <c r="A50" i="4"/>
  <c r="A142" i="4"/>
  <c r="A88" i="4"/>
  <c r="A203" i="4"/>
  <c r="A42" i="4"/>
  <c r="D42" i="4" s="1"/>
  <c r="A226" i="4"/>
  <c r="A134" i="4"/>
  <c r="A180" i="4"/>
  <c r="A249" i="4"/>
  <c r="A65" i="4"/>
  <c r="A19" i="4"/>
  <c r="G19" i="4" s="1"/>
  <c r="A272" i="4"/>
  <c r="A157" i="4"/>
  <c r="A111" i="4"/>
  <c r="A202" i="4"/>
  <c r="A41" i="4"/>
  <c r="C41" i="4" s="1"/>
  <c r="A225" i="4"/>
  <c r="A133" i="4"/>
  <c r="A248" i="4"/>
  <c r="A64" i="4"/>
  <c r="A271" i="4"/>
  <c r="A156" i="4"/>
  <c r="A110" i="4"/>
  <c r="A179" i="4"/>
  <c r="A18" i="4"/>
  <c r="G18" i="4" s="1"/>
  <c r="A87" i="4"/>
  <c r="A194" i="4"/>
  <c r="A33" i="4"/>
  <c r="C33" i="4" s="1"/>
  <c r="A217" i="4"/>
  <c r="A125" i="4"/>
  <c r="A79" i="4"/>
  <c r="A240" i="4"/>
  <c r="A56" i="4"/>
  <c r="A263" i="4"/>
  <c r="A148" i="4"/>
  <c r="A102" i="4"/>
  <c r="A171" i="4"/>
  <c r="A10" i="4"/>
  <c r="G10" i="4" s="1"/>
  <c r="A80" i="4"/>
  <c r="A195" i="4"/>
  <c r="A34" i="4"/>
  <c r="D34" i="4" s="1"/>
  <c r="A172" i="4"/>
  <c r="A218" i="4"/>
  <c r="A126" i="4"/>
  <c r="A11" i="4"/>
  <c r="G11" i="4" s="1"/>
  <c r="A241" i="4"/>
  <c r="A57" i="4"/>
  <c r="A264" i="4"/>
  <c r="A149" i="4"/>
  <c r="A103" i="4"/>
  <c r="A254" i="4"/>
  <c r="A70" i="4"/>
  <c r="A139" i="4"/>
  <c r="A277" i="4"/>
  <c r="A162" i="4"/>
  <c r="A116" i="4"/>
  <c r="A231" i="4"/>
  <c r="A185" i="4"/>
  <c r="A24" i="4"/>
  <c r="A93" i="4"/>
  <c r="A208" i="4"/>
  <c r="A47" i="4"/>
  <c r="A246" i="4"/>
  <c r="A62" i="4"/>
  <c r="A269" i="4"/>
  <c r="A154" i="4"/>
  <c r="A108" i="4"/>
  <c r="A131" i="4"/>
  <c r="A177" i="4"/>
  <c r="A16" i="4"/>
  <c r="G16" i="4" s="1"/>
  <c r="A85" i="4"/>
  <c r="A200" i="4"/>
  <c r="A39" i="4"/>
  <c r="A223" i="4"/>
  <c r="A238" i="4"/>
  <c r="A54" i="4"/>
  <c r="A215" i="4"/>
  <c r="A261" i="4"/>
  <c r="A146" i="4"/>
  <c r="A100" i="4"/>
  <c r="A169" i="4"/>
  <c r="A8" i="4"/>
  <c r="G8" i="4" s="1"/>
  <c r="A77" i="4"/>
  <c r="A123" i="4"/>
  <c r="A192" i="4"/>
  <c r="A31" i="4"/>
  <c r="A210" i="4"/>
  <c r="A118" i="4"/>
  <c r="G118" i="4" s="1"/>
  <c r="A49" i="4"/>
  <c r="G49" i="4" s="1"/>
  <c r="A233" i="4"/>
  <c r="A256" i="4"/>
  <c r="A141" i="4"/>
  <c r="G141" i="4" s="1"/>
  <c r="A95" i="4"/>
  <c r="G95" i="4" s="1"/>
  <c r="A164" i="4"/>
  <c r="G164" i="4" s="1"/>
  <c r="A3" i="4"/>
  <c r="G3" i="4" s="1"/>
  <c r="A26" i="4"/>
  <c r="G26" i="4" s="1"/>
  <c r="A72" i="4"/>
  <c r="G72" i="4" s="1"/>
  <c r="A187" i="4"/>
  <c r="A237" i="4"/>
  <c r="A53" i="4"/>
  <c r="A260" i="4"/>
  <c r="A145" i="4"/>
  <c r="A99" i="4"/>
  <c r="A168" i="4"/>
  <c r="A7" i="4"/>
  <c r="A76" i="4"/>
  <c r="A191" i="4"/>
  <c r="A30" i="4"/>
  <c r="D30" i="4" s="1"/>
  <c r="A214" i="4"/>
  <c r="A122" i="4"/>
  <c r="A259" i="4"/>
  <c r="A144" i="4"/>
  <c r="A98" i="4"/>
  <c r="A167" i="4"/>
  <c r="A6" i="4"/>
  <c r="A236" i="4"/>
  <c r="A75" i="4"/>
  <c r="A190" i="4"/>
  <c r="A29" i="4"/>
  <c r="D29" i="4" s="1"/>
  <c r="A52" i="4"/>
  <c r="A213" i="4"/>
  <c r="A121" i="4"/>
  <c r="A224" i="4"/>
  <c r="A132" i="4"/>
  <c r="A40" i="4"/>
  <c r="D40" i="4" s="1"/>
  <c r="A247" i="4"/>
  <c r="A63" i="4"/>
  <c r="A201" i="4"/>
  <c r="A270" i="4"/>
  <c r="A155" i="4"/>
  <c r="A109" i="4"/>
  <c r="A178" i="4"/>
  <c r="A17" i="4"/>
  <c r="G17" i="4" s="1"/>
  <c r="A86" i="4"/>
  <c r="A253" i="4"/>
  <c r="A69" i="4"/>
  <c r="A276" i="4"/>
  <c r="A161" i="4"/>
  <c r="A115" i="4"/>
  <c r="A184" i="4"/>
  <c r="A23" i="4"/>
  <c r="G23" i="4" s="1"/>
  <c r="A92" i="4"/>
  <c r="A207" i="4"/>
  <c r="A46" i="4"/>
  <c r="A230" i="4"/>
  <c r="A138" i="4"/>
  <c r="A267" i="4"/>
  <c r="A152" i="4"/>
  <c r="A106" i="4"/>
  <c r="A175" i="4"/>
  <c r="A14" i="4"/>
  <c r="G14" i="4" s="1"/>
  <c r="A244" i="4"/>
  <c r="A60" i="4"/>
  <c r="A83" i="4"/>
  <c r="A198" i="4"/>
  <c r="A37" i="4"/>
  <c r="C37" i="4" s="1"/>
  <c r="A221" i="4"/>
  <c r="A129" i="4"/>
  <c r="A274" i="4"/>
  <c r="A159" i="4"/>
  <c r="A113" i="4"/>
  <c r="A182" i="4"/>
  <c r="A21" i="4"/>
  <c r="G21" i="4" s="1"/>
  <c r="A90" i="4"/>
  <c r="A205" i="4"/>
  <c r="A44" i="4"/>
  <c r="C44" i="4" s="1"/>
  <c r="A228" i="4"/>
  <c r="A136" i="4"/>
  <c r="A251" i="4"/>
  <c r="A67" i="4"/>
  <c r="A266" i="4"/>
  <c r="A151" i="4"/>
  <c r="A105" i="4"/>
  <c r="A174" i="4"/>
  <c r="A13" i="4"/>
  <c r="G13" i="4" s="1"/>
  <c r="A82" i="4"/>
  <c r="A197" i="4"/>
  <c r="A36" i="4"/>
  <c r="C36" i="4" s="1"/>
  <c r="A220" i="4"/>
  <c r="A128" i="4"/>
  <c r="A243" i="4"/>
  <c r="A59" i="4"/>
  <c r="A258" i="4"/>
  <c r="A143" i="4"/>
  <c r="G143" i="4" s="1"/>
  <c r="A97" i="4"/>
  <c r="G97" i="4" s="1"/>
  <c r="A166" i="4"/>
  <c r="G166" i="4" s="1"/>
  <c r="A5" i="4"/>
  <c r="A74" i="4"/>
  <c r="G74" i="4" s="1"/>
  <c r="A189" i="4"/>
  <c r="A28" i="4"/>
  <c r="G28" i="4" s="1"/>
  <c r="A212" i="4"/>
  <c r="A120" i="4"/>
  <c r="G120" i="4" s="1"/>
  <c r="A235" i="4"/>
  <c r="A51" i="4"/>
  <c r="G51" i="4" s="1"/>
  <c r="I16" i="9"/>
  <c r="E36" i="12"/>
  <c r="E38" i="12" s="1"/>
  <c r="E8" i="12"/>
  <c r="E10" i="12" s="1"/>
  <c r="C8" i="12"/>
  <c r="D40" i="12"/>
  <c r="C40" i="12"/>
  <c r="D20" i="12"/>
  <c r="D24" i="12"/>
  <c r="E32" i="12"/>
  <c r="E34" i="12" s="1"/>
  <c r="E28" i="12"/>
  <c r="E30" i="12" s="1"/>
  <c r="E24" i="12"/>
  <c r="E26" i="12" s="1"/>
  <c r="E20" i="12"/>
  <c r="E22" i="12" s="1"/>
  <c r="E16" i="12"/>
  <c r="E18" i="12" s="1"/>
  <c r="B18" i="12"/>
  <c r="C18" i="12" s="1"/>
  <c r="B15" i="12"/>
  <c r="C15" i="12" s="1"/>
  <c r="E12" i="12"/>
  <c r="E14" i="12" s="1"/>
  <c r="D32" i="12"/>
  <c r="D36" i="12"/>
  <c r="D28" i="12"/>
  <c r="D16" i="12"/>
  <c r="D12" i="12"/>
  <c r="D8" i="12"/>
  <c r="F5" i="9"/>
  <c r="E7" i="10"/>
  <c r="F7" i="10"/>
  <c r="E4" i="9"/>
  <c r="F12" i="9"/>
  <c r="O12" i="9"/>
  <c r="E23" i="10"/>
  <c r="F10" i="9"/>
  <c r="O10" i="9"/>
  <c r="F11" i="9"/>
  <c r="O11" i="9"/>
  <c r="E8" i="9"/>
  <c r="F8" i="9"/>
  <c r="O8" i="9"/>
  <c r="F9" i="9"/>
  <c r="O9" i="9"/>
  <c r="D20" i="10"/>
  <c r="E7" i="9"/>
  <c r="F7" i="9"/>
  <c r="O7" i="9"/>
  <c r="E6" i="9"/>
  <c r="F6" i="9"/>
  <c r="O6" i="9"/>
  <c r="D18" i="10"/>
  <c r="E5" i="9"/>
  <c r="O5" i="9"/>
  <c r="D14" i="10"/>
  <c r="G14" i="10" s="1"/>
  <c r="J14" i="10" s="1"/>
  <c r="L14" i="10" s="1"/>
  <c r="F11" i="10"/>
  <c r="E15" i="10"/>
  <c r="K12" i="9"/>
  <c r="M12" i="9" s="1"/>
  <c r="N12" i="9" s="1"/>
  <c r="D13" i="10"/>
  <c r="G13" i="10" s="1"/>
  <c r="J13" i="10" s="1"/>
  <c r="L13" i="10" s="1"/>
  <c r="E19" i="10"/>
  <c r="K11" i="9"/>
  <c r="M11" i="9" s="1"/>
  <c r="N11" i="9" s="1"/>
  <c r="D8" i="10"/>
  <c r="D25" i="10"/>
  <c r="D24" i="10"/>
  <c r="K9" i="9"/>
  <c r="M9" i="9" s="1"/>
  <c r="N9" i="9" s="1"/>
  <c r="E9" i="9"/>
  <c r="D26" i="10"/>
  <c r="E11" i="10"/>
  <c r="D16" i="10"/>
  <c r="D17" i="10"/>
  <c r="D12" i="10"/>
  <c r="G12" i="10" s="1"/>
  <c r="J12" i="10" s="1"/>
  <c r="L12" i="10" s="1"/>
  <c r="D9" i="10"/>
  <c r="D10" i="10"/>
  <c r="E10" i="9"/>
  <c r="K10" i="9"/>
  <c r="M10" i="9" s="1"/>
  <c r="N10" i="9" s="1"/>
  <c r="E12" i="9"/>
  <c r="E11" i="9"/>
  <c r="G4" i="26"/>
  <c r="F4" i="26"/>
  <c r="E4" i="26"/>
  <c r="G3" i="26"/>
  <c r="F3" i="26"/>
  <c r="E3" i="26"/>
  <c r="A4" i="26"/>
  <c r="B4" i="26" s="1"/>
  <c r="A3" i="26"/>
  <c r="D3" i="26" s="1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G154" i="99"/>
  <c r="F4" i="51"/>
  <c r="F5" i="51"/>
  <c r="F3" i="51"/>
  <c r="E3" i="51"/>
  <c r="B4" i="51"/>
  <c r="B3" i="51"/>
  <c r="A4" i="51"/>
  <c r="A3" i="51"/>
  <c r="E3" i="7"/>
  <c r="D3" i="7"/>
  <c r="C3" i="7"/>
  <c r="A3" i="7"/>
  <c r="E6" i="6"/>
  <c r="D6" i="6"/>
  <c r="E3" i="6"/>
  <c r="D3" i="6"/>
  <c r="C6" i="6"/>
  <c r="C3" i="6"/>
  <c r="B3" i="6"/>
  <c r="A3" i="6"/>
  <c r="C24" i="4" l="1"/>
  <c r="G24" i="4"/>
  <c r="C5" i="4"/>
  <c r="G5" i="4"/>
  <c r="C6" i="4"/>
  <c r="G6" i="4"/>
  <c r="G142" i="4"/>
  <c r="G96" i="4"/>
  <c r="C7" i="4"/>
  <c r="G7" i="4"/>
  <c r="G50" i="4"/>
  <c r="G73" i="4"/>
  <c r="C4" i="4"/>
  <c r="G4" i="4"/>
  <c r="G119" i="4"/>
  <c r="G165" i="4"/>
  <c r="G24" i="10"/>
  <c r="F24" i="10"/>
  <c r="G25" i="10"/>
  <c r="F25" i="10"/>
  <c r="G17" i="10"/>
  <c r="J17" i="10" s="1"/>
  <c r="L17" i="10" s="1"/>
  <c r="F17" i="10"/>
  <c r="G16" i="10"/>
  <c r="J16" i="10" s="1"/>
  <c r="L16" i="10" s="1"/>
  <c r="F16" i="10"/>
  <c r="G20" i="10"/>
  <c r="F20" i="10"/>
  <c r="G18" i="10"/>
  <c r="F18" i="10"/>
  <c r="G26" i="10"/>
  <c r="F26" i="10"/>
  <c r="C34" i="4"/>
  <c r="C29" i="4"/>
  <c r="D44" i="4"/>
  <c r="D41" i="4"/>
  <c r="C30" i="4"/>
  <c r="D33" i="4"/>
  <c r="C42" i="4"/>
  <c r="C40" i="4"/>
  <c r="D36" i="4"/>
  <c r="D37" i="4"/>
  <c r="D51" i="4"/>
  <c r="C51" i="4"/>
  <c r="D166" i="4"/>
  <c r="C166" i="4"/>
  <c r="D67" i="4"/>
  <c r="C67" i="4"/>
  <c r="C182" i="4"/>
  <c r="D182" i="4"/>
  <c r="C83" i="4"/>
  <c r="D83" i="4"/>
  <c r="D138" i="4"/>
  <c r="C138" i="4"/>
  <c r="D161" i="4"/>
  <c r="C161" i="4"/>
  <c r="C155" i="4"/>
  <c r="D155" i="4"/>
  <c r="C121" i="4"/>
  <c r="D121" i="4"/>
  <c r="D167" i="4"/>
  <c r="C167" i="4"/>
  <c r="D76" i="4"/>
  <c r="C76" i="4"/>
  <c r="C154" i="4"/>
  <c r="D154" i="4"/>
  <c r="D185" i="4"/>
  <c r="C185" i="4"/>
  <c r="C103" i="4"/>
  <c r="D103" i="4"/>
  <c r="C172" i="4"/>
  <c r="D172" i="4"/>
  <c r="D87" i="4"/>
  <c r="C87" i="4"/>
  <c r="D133" i="4"/>
  <c r="C133" i="4"/>
  <c r="D65" i="4"/>
  <c r="C65" i="4"/>
  <c r="D142" i="4"/>
  <c r="C142" i="4"/>
  <c r="C96" i="4"/>
  <c r="D96" i="4"/>
  <c r="D127" i="4"/>
  <c r="C127" i="4"/>
  <c r="D112" i="4"/>
  <c r="C112" i="4"/>
  <c r="C130" i="4"/>
  <c r="D130" i="4"/>
  <c r="D153" i="4"/>
  <c r="C153" i="4"/>
  <c r="D170" i="4"/>
  <c r="C170" i="4"/>
  <c r="D97" i="4"/>
  <c r="C97" i="4"/>
  <c r="C113" i="4"/>
  <c r="D113" i="4"/>
  <c r="D60" i="4"/>
  <c r="C60" i="4"/>
  <c r="D98" i="4"/>
  <c r="C98" i="4"/>
  <c r="D72" i="4"/>
  <c r="C72" i="4"/>
  <c r="D49" i="4"/>
  <c r="C49" i="4"/>
  <c r="D169" i="4"/>
  <c r="C169" i="4"/>
  <c r="D149" i="4"/>
  <c r="C149" i="4"/>
  <c r="D56" i="4"/>
  <c r="C56" i="4"/>
  <c r="D50" i="4"/>
  <c r="C50" i="4"/>
  <c r="D73" i="4"/>
  <c r="C73" i="4"/>
  <c r="D66" i="4"/>
  <c r="C66" i="4"/>
  <c r="D158" i="4"/>
  <c r="C158" i="4"/>
  <c r="D91" i="4"/>
  <c r="C91" i="4"/>
  <c r="D101" i="4"/>
  <c r="C101" i="4"/>
  <c r="D120" i="4"/>
  <c r="C120" i="4"/>
  <c r="D143" i="4"/>
  <c r="C143" i="4"/>
  <c r="D82" i="4"/>
  <c r="C82" i="4"/>
  <c r="D136" i="4"/>
  <c r="C136" i="4"/>
  <c r="D159" i="4"/>
  <c r="C159" i="4"/>
  <c r="D69" i="4"/>
  <c r="C69" i="4"/>
  <c r="D52" i="4"/>
  <c r="C52" i="4"/>
  <c r="D144" i="4"/>
  <c r="C144" i="4"/>
  <c r="D168" i="4"/>
  <c r="C168" i="4"/>
  <c r="D118" i="4"/>
  <c r="C118" i="4"/>
  <c r="D100" i="4"/>
  <c r="C100" i="4"/>
  <c r="D62" i="4"/>
  <c r="C62" i="4"/>
  <c r="D116" i="4"/>
  <c r="C116" i="4"/>
  <c r="D179" i="4"/>
  <c r="C179" i="4"/>
  <c r="C180" i="4"/>
  <c r="D180" i="4"/>
  <c r="D61" i="4"/>
  <c r="C61" i="4"/>
  <c r="D147" i="4"/>
  <c r="C147" i="4"/>
  <c r="D63" i="4"/>
  <c r="C63" i="4"/>
  <c r="D99" i="4"/>
  <c r="C99" i="4"/>
  <c r="C146" i="4"/>
  <c r="D146" i="4"/>
  <c r="C85" i="4"/>
  <c r="D85" i="4"/>
  <c r="D162" i="4"/>
  <c r="C162" i="4"/>
  <c r="D57" i="4"/>
  <c r="C57" i="4"/>
  <c r="D80" i="4"/>
  <c r="C80" i="4"/>
  <c r="D79" i="4"/>
  <c r="C79" i="4"/>
  <c r="D110" i="4"/>
  <c r="C110" i="4"/>
  <c r="D134" i="4"/>
  <c r="C134" i="4"/>
  <c r="D119" i="4"/>
  <c r="C119" i="4"/>
  <c r="C165" i="4"/>
  <c r="D165" i="4"/>
  <c r="D135" i="4"/>
  <c r="C135" i="4"/>
  <c r="D181" i="4"/>
  <c r="C181" i="4"/>
  <c r="D59" i="4"/>
  <c r="C59" i="4"/>
  <c r="D174" i="4"/>
  <c r="C174" i="4"/>
  <c r="D129" i="4"/>
  <c r="C129" i="4"/>
  <c r="D175" i="4"/>
  <c r="C175" i="4"/>
  <c r="D92" i="4"/>
  <c r="C92" i="4"/>
  <c r="D86" i="4"/>
  <c r="C86" i="4"/>
  <c r="C122" i="4"/>
  <c r="D122" i="4"/>
  <c r="D145" i="4"/>
  <c r="C145" i="4"/>
  <c r="C164" i="4"/>
  <c r="D164" i="4"/>
  <c r="D125" i="4"/>
  <c r="C125" i="4"/>
  <c r="D156" i="4"/>
  <c r="C156" i="4"/>
  <c r="C111" i="4"/>
  <c r="D111" i="4"/>
  <c r="D104" i="4"/>
  <c r="C104" i="4"/>
  <c r="D81" i="4"/>
  <c r="C81" i="4"/>
  <c r="D68" i="4"/>
  <c r="C68" i="4"/>
  <c r="C183" i="4"/>
  <c r="D183" i="4"/>
  <c r="D84" i="4"/>
  <c r="C84" i="4"/>
  <c r="D55" i="4"/>
  <c r="C55" i="4"/>
  <c r="D105" i="4"/>
  <c r="C105" i="4"/>
  <c r="D106" i="4"/>
  <c r="C106" i="4"/>
  <c r="D75" i="4"/>
  <c r="C75" i="4"/>
  <c r="D95" i="4"/>
  <c r="C95" i="4"/>
  <c r="D177" i="4"/>
  <c r="C177" i="4"/>
  <c r="C139" i="4"/>
  <c r="D139" i="4"/>
  <c r="C171" i="4"/>
  <c r="D171" i="4"/>
  <c r="C157" i="4"/>
  <c r="D157" i="4"/>
  <c r="D58" i="4"/>
  <c r="C58" i="4"/>
  <c r="C137" i="4"/>
  <c r="D137" i="4"/>
  <c r="D114" i="4"/>
  <c r="C114" i="4"/>
  <c r="D78" i="4"/>
  <c r="C78" i="4"/>
  <c r="D74" i="4"/>
  <c r="C74" i="4"/>
  <c r="D128" i="4"/>
  <c r="C128" i="4"/>
  <c r="D151" i="4"/>
  <c r="C151" i="4"/>
  <c r="D90" i="4"/>
  <c r="C90" i="4"/>
  <c r="C152" i="4"/>
  <c r="D152" i="4"/>
  <c r="D184" i="4"/>
  <c r="C184" i="4"/>
  <c r="D178" i="4"/>
  <c r="C178" i="4"/>
  <c r="D132" i="4"/>
  <c r="C132" i="4"/>
  <c r="D53" i="4"/>
  <c r="C53" i="4"/>
  <c r="D141" i="4"/>
  <c r="C141" i="4"/>
  <c r="C123" i="4"/>
  <c r="D123" i="4"/>
  <c r="D54" i="4"/>
  <c r="C54" i="4"/>
  <c r="C131" i="4"/>
  <c r="D131" i="4"/>
  <c r="C93" i="4"/>
  <c r="D93" i="4"/>
  <c r="D70" i="4"/>
  <c r="C70" i="4"/>
  <c r="D126" i="4"/>
  <c r="C126" i="4"/>
  <c r="D102" i="4"/>
  <c r="C102" i="4"/>
  <c r="C64" i="4"/>
  <c r="D64" i="4"/>
  <c r="C160" i="4"/>
  <c r="D160" i="4"/>
  <c r="D176" i="4"/>
  <c r="C176" i="4"/>
  <c r="C124" i="4"/>
  <c r="D124" i="4"/>
  <c r="D115" i="4"/>
  <c r="C115" i="4"/>
  <c r="D109" i="4"/>
  <c r="C109" i="4"/>
  <c r="C77" i="4"/>
  <c r="D77" i="4"/>
  <c r="D108" i="4"/>
  <c r="C108" i="4"/>
  <c r="D148" i="4"/>
  <c r="C148" i="4"/>
  <c r="D88" i="4"/>
  <c r="C88" i="4"/>
  <c r="D150" i="4"/>
  <c r="C150" i="4"/>
  <c r="C173" i="4"/>
  <c r="D173" i="4"/>
  <c r="D89" i="4"/>
  <c r="C89" i="4"/>
  <c r="D107" i="4"/>
  <c r="C107" i="4"/>
  <c r="D3" i="4"/>
  <c r="D18" i="12"/>
  <c r="D15" i="12"/>
  <c r="E15" i="12"/>
  <c r="E17" i="12" s="1"/>
  <c r="D38" i="4"/>
  <c r="F9" i="10"/>
  <c r="G9" i="10"/>
  <c r="J9" i="10" s="1"/>
  <c r="L9" i="10" s="1"/>
  <c r="F8" i="10"/>
  <c r="G8" i="10"/>
  <c r="J8" i="10" s="1"/>
  <c r="L8" i="10" s="1"/>
  <c r="F10" i="10"/>
  <c r="G10" i="10"/>
  <c r="J10" i="10" s="1"/>
  <c r="L10" i="10" s="1"/>
  <c r="D21" i="10"/>
  <c r="E20" i="10"/>
  <c r="E26" i="10"/>
  <c r="E24" i="10"/>
  <c r="E25" i="10"/>
  <c r="E17" i="10"/>
  <c r="E16" i="10"/>
  <c r="E18" i="10"/>
  <c r="E12" i="10"/>
  <c r="F12" i="10"/>
  <c r="E13" i="10"/>
  <c r="F13" i="10"/>
  <c r="E14" i="10"/>
  <c r="F14" i="10"/>
  <c r="C43" i="4"/>
  <c r="C3" i="26"/>
  <c r="D43" i="4"/>
  <c r="B3" i="26"/>
  <c r="K7" i="10"/>
  <c r="M7" i="10" s="1"/>
  <c r="N7" i="10"/>
  <c r="E8" i="10"/>
  <c r="C4" i="26"/>
  <c r="E9" i="10"/>
  <c r="E10" i="10"/>
  <c r="D45" i="4"/>
  <c r="C26" i="4"/>
  <c r="C32" i="4"/>
  <c r="D31" i="4"/>
  <c r="C38" i="4"/>
  <c r="D35" i="4"/>
  <c r="D47" i="4"/>
  <c r="C46" i="4"/>
  <c r="D32" i="4"/>
  <c r="C35" i="4"/>
  <c r="D46" i="4"/>
  <c r="D26" i="4"/>
  <c r="C45" i="4"/>
  <c r="C47" i="4"/>
  <c r="D39" i="4"/>
  <c r="C39" i="4"/>
  <c r="C31" i="4"/>
  <c r="D4" i="26"/>
  <c r="D28" i="4"/>
  <c r="C28" i="4"/>
  <c r="D27" i="4"/>
  <c r="C27" i="4"/>
  <c r="D15" i="4"/>
  <c r="D9" i="4"/>
  <c r="D11" i="4"/>
  <c r="D8" i="4"/>
  <c r="C14" i="4"/>
  <c r="D6" i="4"/>
  <c r="C21" i="4"/>
  <c r="D19" i="4"/>
  <c r="C19" i="4"/>
  <c r="C16" i="4"/>
  <c r="D16" i="4"/>
  <c r="C15" i="4"/>
  <c r="C20" i="4"/>
  <c r="D20" i="4"/>
  <c r="C12" i="4"/>
  <c r="D12" i="4"/>
  <c r="D24" i="4"/>
  <c r="G21" i="10" l="1"/>
  <c r="F21" i="10"/>
  <c r="D22" i="10"/>
  <c r="E21" i="10"/>
  <c r="K8" i="10"/>
  <c r="M8" i="10" s="1"/>
  <c r="N8" i="10"/>
  <c r="K10" i="10"/>
  <c r="M10" i="10" s="1"/>
  <c r="N10" i="10"/>
  <c r="K9" i="10"/>
  <c r="M9" i="10" s="1"/>
  <c r="N9" i="10"/>
  <c r="C9" i="4"/>
  <c r="D7" i="4"/>
  <c r="D14" i="4"/>
  <c r="C8" i="4"/>
  <c r="C11" i="4"/>
  <c r="D21" i="4"/>
  <c r="C17" i="4"/>
  <c r="D17" i="4"/>
  <c r="D5" i="4"/>
  <c r="C13" i="4"/>
  <c r="D13" i="4"/>
  <c r="C18" i="4"/>
  <c r="D18" i="4"/>
  <c r="D23" i="4"/>
  <c r="C23" i="4"/>
  <c r="C22" i="4"/>
  <c r="D22" i="4"/>
  <c r="D4" i="4"/>
  <c r="C10" i="4"/>
  <c r="D10" i="4"/>
  <c r="A17" i="3"/>
  <c r="B17" i="3"/>
  <c r="C17" i="3"/>
  <c r="D17" i="3"/>
  <c r="C4" i="3"/>
  <c r="D4" i="3"/>
  <c r="C5" i="3"/>
  <c r="D5" i="3"/>
  <c r="C6" i="3"/>
  <c r="D6" i="3"/>
  <c r="C7" i="3"/>
  <c r="D7" i="3"/>
  <c r="C8" i="3"/>
  <c r="D8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D3" i="3"/>
  <c r="C3" i="3"/>
  <c r="B4" i="3"/>
  <c r="B5" i="3"/>
  <c r="B6" i="3"/>
  <c r="B7" i="3"/>
  <c r="B8" i="3"/>
  <c r="B10" i="3"/>
  <c r="B11" i="3"/>
  <c r="B12" i="3"/>
  <c r="B13" i="3"/>
  <c r="B14" i="3"/>
  <c r="B15" i="3"/>
  <c r="B16" i="3"/>
  <c r="B3" i="3"/>
  <c r="A4" i="3"/>
  <c r="A5" i="3"/>
  <c r="A6" i="3"/>
  <c r="A7" i="3"/>
  <c r="A8" i="3"/>
  <c r="A10" i="3"/>
  <c r="A11" i="3"/>
  <c r="A12" i="3"/>
  <c r="A13" i="3"/>
  <c r="A14" i="3"/>
  <c r="A15" i="3"/>
  <c r="A16" i="3"/>
  <c r="A3" i="3"/>
  <c r="F32" i="15"/>
  <c r="F33" i="15"/>
  <c r="F34" i="15"/>
  <c r="C34" i="15" s="1"/>
  <c r="F28" i="15"/>
  <c r="F29" i="15"/>
  <c r="F30" i="15"/>
  <c r="G22" i="10" l="1"/>
  <c r="F22" i="10"/>
  <c r="E22" i="10"/>
  <c r="AJ3" i="2"/>
  <c r="AI3" i="2"/>
  <c r="C3" i="2"/>
  <c r="B3" i="2"/>
  <c r="A3" i="2"/>
  <c r="C3" i="21"/>
  <c r="B3" i="21"/>
  <c r="A3" i="21"/>
  <c r="AL3" i="2" l="1"/>
  <c r="AK3" i="2"/>
  <c r="G41" i="12"/>
  <c r="G37" i="12"/>
  <c r="G33" i="12"/>
  <c r="G29" i="12"/>
  <c r="G25" i="12"/>
  <c r="G26" i="12"/>
  <c r="G21" i="12"/>
  <c r="G17" i="12"/>
  <c r="G18" i="12"/>
  <c r="G13" i="12"/>
  <c r="G14" i="12"/>
  <c r="G9" i="12"/>
  <c r="G10" i="12"/>
  <c r="G5" i="12"/>
  <c r="G6" i="12"/>
  <c r="D4" i="58"/>
  <c r="D5" i="58"/>
  <c r="D6" i="58"/>
  <c r="D7" i="58"/>
  <c r="D8" i="58"/>
  <c r="D9" i="58"/>
  <c r="D3" i="58"/>
  <c r="J4" i="58"/>
  <c r="J5" i="58"/>
  <c r="J6" i="58"/>
  <c r="J7" i="58"/>
  <c r="J8" i="58"/>
  <c r="J9" i="58"/>
  <c r="J3" i="58"/>
  <c r="O4" i="58"/>
  <c r="O5" i="58"/>
  <c r="O6" i="58"/>
  <c r="O7" i="58"/>
  <c r="O8" i="58"/>
  <c r="O9" i="58"/>
  <c r="O3" i="58"/>
  <c r="M4" i="58"/>
  <c r="M5" i="58"/>
  <c r="M6" i="58"/>
  <c r="M7" i="58"/>
  <c r="M8" i="58"/>
  <c r="M9" i="58"/>
  <c r="M3" i="58"/>
  <c r="C4" i="58"/>
  <c r="C5" i="58"/>
  <c r="C6" i="58"/>
  <c r="C7" i="58"/>
  <c r="C8" i="58"/>
  <c r="C9" i="58"/>
  <c r="C3" i="58"/>
  <c r="B4" i="58"/>
  <c r="F4" i="58" s="1"/>
  <c r="B5" i="58"/>
  <c r="G5" i="58" s="1"/>
  <c r="B6" i="58"/>
  <c r="F6" i="58" s="1"/>
  <c r="B7" i="58"/>
  <c r="F7" i="58" s="1"/>
  <c r="B8" i="58"/>
  <c r="F8" i="58" s="1"/>
  <c r="B9" i="58"/>
  <c r="F9" i="58" s="1"/>
  <c r="B3" i="58"/>
  <c r="F3" i="58" s="1"/>
  <c r="A4" i="58"/>
  <c r="H4" i="58" s="1"/>
  <c r="A5" i="58"/>
  <c r="H5" i="58" s="1"/>
  <c r="A6" i="58"/>
  <c r="H6" i="58" s="1"/>
  <c r="A7" i="58"/>
  <c r="H7" i="58" s="1"/>
  <c r="A8" i="58"/>
  <c r="H8" i="58" s="1"/>
  <c r="A9" i="58"/>
  <c r="H9" i="58" s="1"/>
  <c r="A3" i="58"/>
  <c r="H3" i="58" s="1"/>
  <c r="G11" i="12" l="1"/>
  <c r="G19" i="12"/>
  <c r="G27" i="12"/>
  <c r="G35" i="12"/>
  <c r="G12" i="12"/>
  <c r="G4" i="12"/>
  <c r="G7" i="12"/>
  <c r="G15" i="12"/>
  <c r="G23" i="12"/>
  <c r="G31" i="12"/>
  <c r="G39" i="12"/>
  <c r="G40" i="12"/>
  <c r="G16" i="12"/>
  <c r="B10" i="12"/>
  <c r="C10" i="12" s="1"/>
  <c r="A4" i="12"/>
  <c r="E4" i="12" s="1"/>
  <c r="G8" i="12"/>
  <c r="G42" i="12"/>
  <c r="G38" i="12"/>
  <c r="G36" i="12"/>
  <c r="B38" i="12"/>
  <c r="C38" i="12" s="1"/>
  <c r="G32" i="12"/>
  <c r="G34" i="12"/>
  <c r="G28" i="12"/>
  <c r="G30" i="12"/>
  <c r="G24" i="12"/>
  <c r="G22" i="12"/>
  <c r="G20" i="12"/>
  <c r="B7" i="12"/>
  <c r="C7" i="12" s="1"/>
  <c r="B9" i="12"/>
  <c r="C9" i="12" s="1"/>
  <c r="F5" i="58"/>
  <c r="G4" i="58"/>
  <c r="G3" i="58"/>
  <c r="G9" i="58"/>
  <c r="G8" i="58"/>
  <c r="G7" i="58"/>
  <c r="G6" i="58"/>
  <c r="F81" i="15"/>
  <c r="E81" i="15" s="1"/>
  <c r="H81" i="15" s="1"/>
  <c r="G81" i="15"/>
  <c r="F82" i="15"/>
  <c r="G82" i="15"/>
  <c r="F83" i="15"/>
  <c r="B83" i="15" s="1"/>
  <c r="G83" i="15"/>
  <c r="G80" i="15"/>
  <c r="F80" i="15"/>
  <c r="E80" i="15" s="1"/>
  <c r="H80" i="15" s="1"/>
  <c r="F77" i="15"/>
  <c r="B77" i="15" s="1"/>
  <c r="D77" i="15" s="1"/>
  <c r="G77" i="15"/>
  <c r="F78" i="15"/>
  <c r="B78" i="15" s="1"/>
  <c r="G78" i="15"/>
  <c r="F79" i="15"/>
  <c r="B79" i="15" s="1"/>
  <c r="G79" i="15"/>
  <c r="G76" i="15"/>
  <c r="F76" i="15"/>
  <c r="F73" i="15"/>
  <c r="G73" i="15"/>
  <c r="F74" i="15"/>
  <c r="B74" i="15" s="1"/>
  <c r="G74" i="15"/>
  <c r="F75" i="15"/>
  <c r="G75" i="15"/>
  <c r="G72" i="15"/>
  <c r="F72" i="15"/>
  <c r="F69" i="15"/>
  <c r="B69" i="15" s="1"/>
  <c r="D69" i="15" s="1"/>
  <c r="G69" i="15"/>
  <c r="F70" i="15"/>
  <c r="G70" i="15"/>
  <c r="F71" i="15"/>
  <c r="G71" i="15"/>
  <c r="G68" i="15"/>
  <c r="F68" i="15"/>
  <c r="F65" i="15"/>
  <c r="G65" i="15"/>
  <c r="F66" i="15"/>
  <c r="G66" i="15"/>
  <c r="F67" i="15"/>
  <c r="G67" i="15"/>
  <c r="G64" i="15"/>
  <c r="F64" i="15"/>
  <c r="F61" i="15"/>
  <c r="G61" i="15"/>
  <c r="F62" i="15"/>
  <c r="G62" i="15"/>
  <c r="F63" i="15"/>
  <c r="G63" i="15"/>
  <c r="G60" i="15"/>
  <c r="F60" i="15"/>
  <c r="F57" i="15"/>
  <c r="G57" i="15"/>
  <c r="F58" i="15"/>
  <c r="B58" i="15" s="1"/>
  <c r="G58" i="15"/>
  <c r="F59" i="15"/>
  <c r="B59" i="15" s="1"/>
  <c r="G59" i="15"/>
  <c r="G56" i="15"/>
  <c r="F56" i="15"/>
  <c r="F53" i="15"/>
  <c r="G53" i="15"/>
  <c r="F54" i="15"/>
  <c r="B54" i="15" s="1"/>
  <c r="G54" i="15"/>
  <c r="F55" i="15"/>
  <c r="B55" i="15" s="1"/>
  <c r="G55" i="15"/>
  <c r="G52" i="15"/>
  <c r="F52" i="15"/>
  <c r="F49" i="15"/>
  <c r="G49" i="15"/>
  <c r="F50" i="15"/>
  <c r="G50" i="15"/>
  <c r="F51" i="15"/>
  <c r="G51" i="15"/>
  <c r="G48" i="15"/>
  <c r="F48" i="15"/>
  <c r="F46" i="15"/>
  <c r="G46" i="15"/>
  <c r="F47" i="15"/>
  <c r="G47" i="15"/>
  <c r="F45" i="15"/>
  <c r="A45" i="15" s="1"/>
  <c r="G45" i="15"/>
  <c r="G44" i="15"/>
  <c r="F44" i="15"/>
  <c r="G40" i="15"/>
  <c r="G41" i="15"/>
  <c r="G42" i="15"/>
  <c r="G39" i="15"/>
  <c r="F36" i="15"/>
  <c r="F37" i="15"/>
  <c r="F38" i="15"/>
  <c r="G36" i="15"/>
  <c r="G37" i="15"/>
  <c r="G38" i="15"/>
  <c r="G32" i="15"/>
  <c r="G33" i="15"/>
  <c r="G34" i="15"/>
  <c r="G31" i="15"/>
  <c r="G28" i="15"/>
  <c r="G29" i="15"/>
  <c r="G30" i="15"/>
  <c r="G27" i="15"/>
  <c r="G24" i="15"/>
  <c r="G25" i="15"/>
  <c r="G26" i="15"/>
  <c r="G23" i="15"/>
  <c r="G20" i="15"/>
  <c r="G21" i="15"/>
  <c r="G22" i="15"/>
  <c r="G19" i="15"/>
  <c r="G16" i="15"/>
  <c r="G17" i="15"/>
  <c r="G18" i="15"/>
  <c r="G15" i="15"/>
  <c r="G12" i="15"/>
  <c r="G13" i="15"/>
  <c r="G14" i="15"/>
  <c r="G11" i="15"/>
  <c r="G10" i="15"/>
  <c r="G9" i="15"/>
  <c r="G8" i="15"/>
  <c r="G7" i="15"/>
  <c r="G4" i="15"/>
  <c r="G5" i="15"/>
  <c r="G6" i="15"/>
  <c r="G3" i="15"/>
  <c r="F40" i="15"/>
  <c r="F41" i="15"/>
  <c r="E41" i="15" s="1"/>
  <c r="H41" i="15" s="1"/>
  <c r="F42" i="15"/>
  <c r="F39" i="15"/>
  <c r="E39" i="15" s="1"/>
  <c r="H39" i="15" s="1"/>
  <c r="F27" i="15"/>
  <c r="F31" i="15"/>
  <c r="F24" i="15"/>
  <c r="B24" i="15" s="1"/>
  <c r="D24" i="15" s="1"/>
  <c r="F25" i="15"/>
  <c r="F26" i="15"/>
  <c r="F23" i="15"/>
  <c r="F20" i="15"/>
  <c r="B20" i="15" s="1"/>
  <c r="D20" i="15" s="1"/>
  <c r="F21" i="15"/>
  <c r="F22" i="15"/>
  <c r="F19" i="15"/>
  <c r="F16" i="15"/>
  <c r="F17" i="15"/>
  <c r="F18" i="15"/>
  <c r="F15" i="15"/>
  <c r="F12" i="15"/>
  <c r="F13" i="15"/>
  <c r="F14" i="15"/>
  <c r="F11" i="15"/>
  <c r="F8" i="15"/>
  <c r="B8" i="15" s="1"/>
  <c r="D8" i="15" s="1"/>
  <c r="F9" i="15"/>
  <c r="F10" i="15"/>
  <c r="F7" i="15"/>
  <c r="F4" i="15"/>
  <c r="F5" i="15"/>
  <c r="F6" i="15"/>
  <c r="B26" i="16"/>
  <c r="B27" i="16"/>
  <c r="B28" i="16"/>
  <c r="B29" i="16"/>
  <c r="B31" i="16"/>
  <c r="B33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4" i="16"/>
  <c r="B25" i="16"/>
  <c r="B4" i="16"/>
  <c r="C34" i="16"/>
  <c r="C3" i="16"/>
  <c r="B70" i="15" l="1"/>
  <c r="B71" i="15" s="1"/>
  <c r="E82" i="15"/>
  <c r="H82" i="15" s="1"/>
  <c r="B82" i="15"/>
  <c r="C75" i="15"/>
  <c r="B75" i="15"/>
  <c r="D27" i="12"/>
  <c r="E27" i="12"/>
  <c r="E29" i="12" s="1"/>
  <c r="D7" i="12"/>
  <c r="E7" i="12"/>
  <c r="E9" i="12" s="1"/>
  <c r="D22" i="12"/>
  <c r="D34" i="12"/>
  <c r="D10" i="12"/>
  <c r="D21" i="12"/>
  <c r="D30" i="12"/>
  <c r="D38" i="12"/>
  <c r="D9" i="12"/>
  <c r="D29" i="12"/>
  <c r="D37" i="12"/>
  <c r="C8" i="15"/>
  <c r="C7" i="15" s="1"/>
  <c r="C24" i="15"/>
  <c r="C23" i="15" s="1"/>
  <c r="C20" i="15"/>
  <c r="C19" i="15" s="1"/>
  <c r="E42" i="15"/>
  <c r="H42" i="15" s="1"/>
  <c r="C42" i="15"/>
  <c r="E83" i="15"/>
  <c r="H83" i="15" s="1"/>
  <c r="C83" i="15"/>
  <c r="C77" i="15"/>
  <c r="C76" i="15" s="1"/>
  <c r="C69" i="15"/>
  <c r="C68" i="15" s="1"/>
  <c r="E6" i="12"/>
  <c r="B4" i="12"/>
  <c r="C4" i="12" s="1"/>
  <c r="B19" i="12"/>
  <c r="C19" i="12" s="1"/>
  <c r="B17" i="12"/>
  <c r="C17" i="12" s="1"/>
  <c r="A6" i="12"/>
  <c r="A5" i="12"/>
  <c r="B11" i="12"/>
  <c r="C11" i="12" s="1"/>
  <c r="B13" i="12"/>
  <c r="C13" i="12" s="1"/>
  <c r="B14" i="12"/>
  <c r="C14" i="12" s="1"/>
  <c r="B41" i="12"/>
  <c r="C41" i="12" s="1"/>
  <c r="B42" i="12"/>
  <c r="C42" i="12" s="1"/>
  <c r="B39" i="12"/>
  <c r="C39" i="12" s="1"/>
  <c r="A4" i="15"/>
  <c r="B9" i="15"/>
  <c r="B53" i="15"/>
  <c r="D53" i="15" s="1"/>
  <c r="B40" i="15"/>
  <c r="D40" i="15" s="1"/>
  <c r="B65" i="15"/>
  <c r="D65" i="15" s="1"/>
  <c r="B81" i="15"/>
  <c r="D81" i="15" s="1"/>
  <c r="A46" i="15"/>
  <c r="B45" i="15"/>
  <c r="D45" i="15" s="1"/>
  <c r="B68" i="15"/>
  <c r="B73" i="15"/>
  <c r="D73" i="15" s="1"/>
  <c r="B61" i="15"/>
  <c r="D61" i="15" s="1"/>
  <c r="B21" i="15"/>
  <c r="B49" i="15"/>
  <c r="D49" i="15" s="1"/>
  <c r="B57" i="15"/>
  <c r="D57" i="15" s="1"/>
  <c r="E40" i="15"/>
  <c r="H40" i="15" s="1"/>
  <c r="E69" i="15"/>
  <c r="H69" i="15" s="1"/>
  <c r="A44" i="15"/>
  <c r="B23" i="15"/>
  <c r="B25" i="15"/>
  <c r="B28" i="15"/>
  <c r="D28" i="15" s="1"/>
  <c r="B32" i="15"/>
  <c r="D32" i="15" s="1"/>
  <c r="B12" i="15"/>
  <c r="D12" i="15" s="1"/>
  <c r="B41" i="15"/>
  <c r="D41" i="15" s="1"/>
  <c r="B16" i="15"/>
  <c r="D16" i="15" s="1"/>
  <c r="B42" i="15"/>
  <c r="D42" i="15" s="1"/>
  <c r="B36" i="15"/>
  <c r="D36" i="15" s="1"/>
  <c r="B19" i="15"/>
  <c r="E8" i="15"/>
  <c r="H8" i="15" s="1"/>
  <c r="B7" i="15"/>
  <c r="E24" i="15"/>
  <c r="H24" i="15" s="1"/>
  <c r="E20" i="15"/>
  <c r="H20" i="15" s="1"/>
  <c r="E14" i="14"/>
  <c r="E13" i="14"/>
  <c r="I13" i="14"/>
  <c r="E4" i="14"/>
  <c r="E5" i="14"/>
  <c r="E6" i="14"/>
  <c r="E7" i="14"/>
  <c r="E3" i="14"/>
  <c r="B5" i="14"/>
  <c r="D5" i="14" s="1"/>
  <c r="B6" i="14"/>
  <c r="D6" i="14" s="1"/>
  <c r="B7" i="14"/>
  <c r="B8" i="14"/>
  <c r="D8" i="14" s="1"/>
  <c r="B9" i="14"/>
  <c r="D9" i="14" s="1"/>
  <c r="B10" i="14"/>
  <c r="B11" i="14"/>
  <c r="D11" i="14" s="1"/>
  <c r="B12" i="14"/>
  <c r="B13" i="14"/>
  <c r="D13" i="14" s="1"/>
  <c r="B14" i="14"/>
  <c r="D14" i="14" s="1"/>
  <c r="B4" i="14"/>
  <c r="B3" i="14"/>
  <c r="A3" i="14"/>
  <c r="B5" i="13"/>
  <c r="D5" i="13" s="1"/>
  <c r="B8" i="13"/>
  <c r="D8" i="13" s="1"/>
  <c r="B9" i="13"/>
  <c r="D9" i="13" s="1"/>
  <c r="B10" i="13"/>
  <c r="D10" i="13" s="1"/>
  <c r="B11" i="13"/>
  <c r="D11" i="13" s="1"/>
  <c r="B12" i="13"/>
  <c r="D12" i="13" s="1"/>
  <c r="B3" i="13"/>
  <c r="D3" i="13" s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4" i="16"/>
  <c r="B46" i="15" l="1"/>
  <c r="B47" i="15" s="1"/>
  <c r="B62" i="15"/>
  <c r="B63" i="15" s="1"/>
  <c r="B50" i="15"/>
  <c r="B51" i="15" s="1"/>
  <c r="L13" i="14"/>
  <c r="K13" i="14"/>
  <c r="E35" i="12"/>
  <c r="E37" i="12" s="1"/>
  <c r="B66" i="15"/>
  <c r="B67" i="15" s="1"/>
  <c r="D31" i="12"/>
  <c r="E31" i="12"/>
  <c r="E33" i="12" s="1"/>
  <c r="D23" i="12"/>
  <c r="E23" i="12"/>
  <c r="E25" i="12" s="1"/>
  <c r="D19" i="12"/>
  <c r="E19" i="12"/>
  <c r="E21" i="12" s="1"/>
  <c r="D11" i="12"/>
  <c r="E11" i="12"/>
  <c r="E13" i="12" s="1"/>
  <c r="C25" i="15"/>
  <c r="C26" i="15" s="1"/>
  <c r="D3" i="14"/>
  <c r="L14" i="14"/>
  <c r="D12" i="14"/>
  <c r="L12" i="14"/>
  <c r="L4" i="14"/>
  <c r="D4" i="14"/>
  <c r="L3" i="14"/>
  <c r="L6" i="14"/>
  <c r="D7" i="14"/>
  <c r="L7" i="14"/>
  <c r="D10" i="14"/>
  <c r="L10" i="14"/>
  <c r="L8" i="14"/>
  <c r="L9" i="14"/>
  <c r="L11" i="14"/>
  <c r="L5" i="14"/>
  <c r="E68" i="15"/>
  <c r="H68" i="15" s="1"/>
  <c r="D68" i="15"/>
  <c r="D70" i="15"/>
  <c r="D78" i="15"/>
  <c r="D13" i="12"/>
  <c r="B10" i="15"/>
  <c r="D10" i="15" s="1"/>
  <c r="D9" i="15"/>
  <c r="A47" i="15"/>
  <c r="A3" i="15"/>
  <c r="D17" i="12"/>
  <c r="E7" i="15"/>
  <c r="H7" i="15" s="1"/>
  <c r="D7" i="15"/>
  <c r="D39" i="12"/>
  <c r="D25" i="12"/>
  <c r="D33" i="12"/>
  <c r="D42" i="12"/>
  <c r="E19" i="15"/>
  <c r="H19" i="15" s="1"/>
  <c r="D19" i="15"/>
  <c r="B26" i="15"/>
  <c r="D25" i="15"/>
  <c r="D41" i="12"/>
  <c r="D4" i="12"/>
  <c r="B22" i="15"/>
  <c r="D21" i="15"/>
  <c r="D35" i="12"/>
  <c r="E23" i="15"/>
  <c r="H23" i="15" s="1"/>
  <c r="D23" i="15"/>
  <c r="D14" i="12"/>
  <c r="D26" i="12"/>
  <c r="C21" i="15"/>
  <c r="C22" i="15" s="1"/>
  <c r="C78" i="15"/>
  <c r="C79" i="15" s="1"/>
  <c r="B13" i="15"/>
  <c r="C12" i="15"/>
  <c r="B33" i="15"/>
  <c r="C33" i="15"/>
  <c r="C32" i="15"/>
  <c r="C31" i="15" s="1"/>
  <c r="B27" i="15"/>
  <c r="C28" i="15"/>
  <c r="C45" i="15"/>
  <c r="C44" i="15" s="1"/>
  <c r="C46" i="15"/>
  <c r="C47" i="15" s="1"/>
  <c r="B35" i="15"/>
  <c r="C36" i="15"/>
  <c r="C35" i="15" s="1"/>
  <c r="B39" i="15"/>
  <c r="D39" i="15" s="1"/>
  <c r="C41" i="15"/>
  <c r="C40" i="15"/>
  <c r="C39" i="15" s="1"/>
  <c r="C9" i="15"/>
  <c r="C10" i="15" s="1"/>
  <c r="B17" i="15"/>
  <c r="E17" i="15" s="1"/>
  <c r="H17" i="15" s="1"/>
  <c r="C16" i="15"/>
  <c r="C15" i="15" s="1"/>
  <c r="E36" i="15"/>
  <c r="H36" i="15" s="1"/>
  <c r="C74" i="15"/>
  <c r="C73" i="15"/>
  <c r="C72" i="15" s="1"/>
  <c r="C53" i="15"/>
  <c r="E57" i="15"/>
  <c r="H57" i="15" s="1"/>
  <c r="C57" i="15"/>
  <c r="C56" i="15" s="1"/>
  <c r="C49" i="15"/>
  <c r="C48" i="15" s="1"/>
  <c r="C70" i="15"/>
  <c r="C71" i="15" s="1"/>
  <c r="C82" i="15"/>
  <c r="C81" i="15"/>
  <c r="C80" i="15" s="1"/>
  <c r="C61" i="15"/>
  <c r="C65" i="15"/>
  <c r="C64" i="15" s="1"/>
  <c r="B6" i="12"/>
  <c r="C6" i="12" s="1"/>
  <c r="B5" i="12"/>
  <c r="C5" i="12" s="1"/>
  <c r="B52" i="15"/>
  <c r="B4" i="15"/>
  <c r="D4" i="15" s="1"/>
  <c r="E73" i="15"/>
  <c r="H73" i="15" s="1"/>
  <c r="B64" i="15"/>
  <c r="E53" i="15"/>
  <c r="H53" i="15" s="1"/>
  <c r="E70" i="15"/>
  <c r="H70" i="15" s="1"/>
  <c r="E16" i="15"/>
  <c r="H16" i="15" s="1"/>
  <c r="B15" i="15"/>
  <c r="E25" i="15"/>
  <c r="H25" i="15" s="1"/>
  <c r="E77" i="15"/>
  <c r="H77" i="15" s="1"/>
  <c r="A5" i="15"/>
  <c r="B48" i="15"/>
  <c r="D48" i="15" s="1"/>
  <c r="E74" i="15"/>
  <c r="H74" i="15" s="1"/>
  <c r="B76" i="15"/>
  <c r="E78" i="15"/>
  <c r="H78" i="15" s="1"/>
  <c r="B72" i="15"/>
  <c r="E49" i="15"/>
  <c r="H49" i="15" s="1"/>
  <c r="B44" i="15"/>
  <c r="E44" i="15" s="1"/>
  <c r="H44" i="15" s="1"/>
  <c r="E61" i="15"/>
  <c r="H61" i="15" s="1"/>
  <c r="B60" i="15"/>
  <c r="D58" i="15"/>
  <c r="B56" i="15"/>
  <c r="B80" i="15"/>
  <c r="D80" i="15" s="1"/>
  <c r="E65" i="15"/>
  <c r="H65" i="15" s="1"/>
  <c r="E45" i="15"/>
  <c r="H45" i="15" s="1"/>
  <c r="B31" i="15"/>
  <c r="E28" i="15"/>
  <c r="H28" i="15" s="1"/>
  <c r="B11" i="15"/>
  <c r="E32" i="15"/>
  <c r="H32" i="15" s="1"/>
  <c r="E12" i="15"/>
  <c r="H12" i="15" s="1"/>
  <c r="E33" i="15"/>
  <c r="H33" i="15" s="1"/>
  <c r="B29" i="15"/>
  <c r="B37" i="15"/>
  <c r="E21" i="15"/>
  <c r="H21" i="15" s="1"/>
  <c r="E9" i="15"/>
  <c r="H9" i="15" s="1"/>
  <c r="C51" i="16"/>
  <c r="C50" i="16"/>
  <c r="C61" i="16"/>
  <c r="C49" i="16"/>
  <c r="C59" i="16"/>
  <c r="C47" i="16"/>
  <c r="C44" i="16"/>
  <c r="C42" i="16"/>
  <c r="C39" i="16"/>
  <c r="C58" i="16"/>
  <c r="C53" i="16"/>
  <c r="C41" i="16"/>
  <c r="C62" i="16"/>
  <c r="C52" i="16"/>
  <c r="C43" i="16"/>
  <c r="C46" i="16"/>
  <c r="C38" i="16"/>
  <c r="G11" i="14"/>
  <c r="C35" i="16"/>
  <c r="C45" i="16"/>
  <c r="C37" i="16"/>
  <c r="C57" i="16"/>
  <c r="C54" i="16"/>
  <c r="C64" i="16"/>
  <c r="C63" i="16"/>
  <c r="C60" i="16"/>
  <c r="C56" i="16"/>
  <c r="C48" i="16"/>
  <c r="C40" i="16"/>
  <c r="C55" i="16"/>
  <c r="C36" i="16"/>
  <c r="G3" i="14"/>
  <c r="G14" i="14"/>
  <c r="G4" i="14"/>
  <c r="G12" i="14"/>
  <c r="G6" i="14"/>
  <c r="G7" i="14"/>
  <c r="G8" i="14"/>
  <c r="G10" i="14"/>
  <c r="C37" i="15" l="1"/>
  <c r="C38" i="15" s="1"/>
  <c r="E66" i="15"/>
  <c r="H66" i="15" s="1"/>
  <c r="C66" i="15"/>
  <c r="C67" i="15" s="1"/>
  <c r="C58" i="15"/>
  <c r="C59" i="15" s="1"/>
  <c r="E10" i="15"/>
  <c r="H10" i="15" s="1"/>
  <c r="C17" i="15"/>
  <c r="C18" i="15" s="1"/>
  <c r="E76" i="15"/>
  <c r="H76" i="15" s="1"/>
  <c r="D76" i="15"/>
  <c r="D74" i="15"/>
  <c r="E79" i="15"/>
  <c r="H79" i="15" s="1"/>
  <c r="D79" i="15"/>
  <c r="D83" i="15"/>
  <c r="D82" i="15"/>
  <c r="E71" i="15"/>
  <c r="H71" i="15" s="1"/>
  <c r="D71" i="15"/>
  <c r="E72" i="15"/>
  <c r="H72" i="15" s="1"/>
  <c r="D72" i="15"/>
  <c r="E64" i="15"/>
  <c r="H64" i="15" s="1"/>
  <c r="D64" i="15"/>
  <c r="D66" i="15"/>
  <c r="E60" i="15"/>
  <c r="H60" i="15" s="1"/>
  <c r="D60" i="15"/>
  <c r="D62" i="15"/>
  <c r="E56" i="15"/>
  <c r="H56" i="15" s="1"/>
  <c r="D56" i="15"/>
  <c r="E52" i="15"/>
  <c r="H52" i="15" s="1"/>
  <c r="D52" i="15"/>
  <c r="D51" i="15"/>
  <c r="D50" i="15"/>
  <c r="E22" i="15"/>
  <c r="H22" i="15" s="1"/>
  <c r="D22" i="15"/>
  <c r="D46" i="15"/>
  <c r="E15" i="15"/>
  <c r="H15" i="15" s="1"/>
  <c r="D15" i="15"/>
  <c r="D47" i="15"/>
  <c r="E35" i="15"/>
  <c r="H35" i="15" s="1"/>
  <c r="D35" i="15"/>
  <c r="E31" i="15"/>
  <c r="H31" i="15" s="1"/>
  <c r="D31" i="15"/>
  <c r="B18" i="15"/>
  <c r="D17" i="15"/>
  <c r="B14" i="15"/>
  <c r="D13" i="15"/>
  <c r="E11" i="15"/>
  <c r="H11" i="15" s="1"/>
  <c r="D11" i="15"/>
  <c r="D54" i="15"/>
  <c r="D6" i="12"/>
  <c r="B38" i="15"/>
  <c r="D37" i="15"/>
  <c r="B30" i="15"/>
  <c r="D29" i="15"/>
  <c r="E26" i="15"/>
  <c r="H26" i="15" s="1"/>
  <c r="D26" i="15"/>
  <c r="D44" i="15"/>
  <c r="B34" i="15"/>
  <c r="D33" i="15"/>
  <c r="E27" i="15"/>
  <c r="H27" i="15" s="1"/>
  <c r="D27" i="15"/>
  <c r="D5" i="12"/>
  <c r="E13" i="15"/>
  <c r="H13" i="15" s="1"/>
  <c r="E50" i="15"/>
  <c r="H50" i="15" s="1"/>
  <c r="C29" i="15"/>
  <c r="C30" i="15" s="1"/>
  <c r="C27" i="15"/>
  <c r="B5" i="15"/>
  <c r="B6" i="15" s="1"/>
  <c r="C4" i="15"/>
  <c r="C3" i="15" s="1"/>
  <c r="C13" i="15"/>
  <c r="C14" i="15" s="1"/>
  <c r="C11" i="15"/>
  <c r="E54" i="15"/>
  <c r="H54" i="15" s="1"/>
  <c r="C54" i="15"/>
  <c r="C55" i="15" s="1"/>
  <c r="C52" i="15"/>
  <c r="E62" i="15"/>
  <c r="H62" i="15" s="1"/>
  <c r="C50" i="15"/>
  <c r="C51" i="15" s="1"/>
  <c r="C62" i="15"/>
  <c r="C63" i="15" s="1"/>
  <c r="C60" i="15"/>
  <c r="E4" i="15"/>
  <c r="H4" i="15" s="1"/>
  <c r="B3" i="15"/>
  <c r="E3" i="15" s="1"/>
  <c r="H3" i="15" s="1"/>
  <c r="A6" i="15"/>
  <c r="E58" i="15"/>
  <c r="H58" i="15" s="1"/>
  <c r="E48" i="15"/>
  <c r="H48" i="15" s="1"/>
  <c r="E47" i="15"/>
  <c r="H47" i="15" s="1"/>
  <c r="E46" i="15"/>
  <c r="H46" i="15" s="1"/>
  <c r="E29" i="15"/>
  <c r="H29" i="15" s="1"/>
  <c r="E37" i="15"/>
  <c r="H37" i="15" s="1"/>
  <c r="M13" i="14"/>
  <c r="C13" i="14"/>
  <c r="G13" i="14"/>
  <c r="G5" i="14"/>
  <c r="G9" i="14"/>
  <c r="C5" i="15" l="1"/>
  <c r="C6" i="15" s="1"/>
  <c r="E75" i="15"/>
  <c r="H75" i="15" s="1"/>
  <c r="D75" i="15"/>
  <c r="E67" i="15"/>
  <c r="H67" i="15" s="1"/>
  <c r="D67" i="15"/>
  <c r="D6" i="15"/>
  <c r="E59" i="15"/>
  <c r="H59" i="15" s="1"/>
  <c r="D59" i="15"/>
  <c r="E63" i="15"/>
  <c r="H63" i="15" s="1"/>
  <c r="D63" i="15"/>
  <c r="E34" i="15"/>
  <c r="H34" i="15" s="1"/>
  <c r="D34" i="15"/>
  <c r="E18" i="15"/>
  <c r="H18" i="15" s="1"/>
  <c r="D18" i="15"/>
  <c r="D3" i="15"/>
  <c r="D5" i="15"/>
  <c r="E30" i="15"/>
  <c r="H30" i="15" s="1"/>
  <c r="D30" i="15"/>
  <c r="E55" i="15"/>
  <c r="H55" i="15" s="1"/>
  <c r="D55" i="15"/>
  <c r="E38" i="15"/>
  <c r="H38" i="15" s="1"/>
  <c r="D38" i="15"/>
  <c r="E14" i="15"/>
  <c r="H14" i="15" s="1"/>
  <c r="D14" i="15"/>
  <c r="E6" i="15"/>
  <c r="H6" i="15" s="1"/>
  <c r="E5" i="15"/>
  <c r="H5" i="15" s="1"/>
  <c r="E51" i="15"/>
  <c r="H51" i="15" s="1"/>
  <c r="D28" i="11" l="1"/>
  <c r="D29" i="11"/>
  <c r="D30" i="11"/>
  <c r="D31" i="11"/>
  <c r="D32" i="11"/>
  <c r="A3" i="11"/>
  <c r="B3" i="11" s="1"/>
  <c r="C3" i="11" s="1"/>
  <c r="D3" i="11" l="1"/>
  <c r="D27" i="11"/>
  <c r="J3" i="11"/>
  <c r="K3" i="11"/>
  <c r="D35" i="10"/>
  <c r="F35" i="10" s="1"/>
  <c r="D31" i="10"/>
  <c r="F31" i="10" s="1"/>
  <c r="D27" i="10"/>
  <c r="F27" i="10" s="1"/>
  <c r="A3" i="9"/>
  <c r="O3" i="9" s="1"/>
  <c r="D5" i="11" l="1"/>
  <c r="D6" i="11"/>
  <c r="D19" i="11"/>
  <c r="D26" i="11"/>
  <c r="D8" i="11"/>
  <c r="D17" i="11"/>
  <c r="D23" i="11"/>
  <c r="D9" i="11"/>
  <c r="D21" i="11"/>
  <c r="D16" i="11"/>
  <c r="E39" i="10"/>
  <c r="F39" i="10"/>
  <c r="D11" i="11"/>
  <c r="D10" i="11"/>
  <c r="D15" i="11"/>
  <c r="D13" i="11"/>
  <c r="D25" i="11"/>
  <c r="D4" i="11"/>
  <c r="D22" i="11"/>
  <c r="D24" i="11"/>
  <c r="D14" i="11"/>
  <c r="D12" i="11"/>
  <c r="D20" i="11"/>
  <c r="D7" i="11"/>
  <c r="D18" i="11"/>
  <c r="D36" i="10"/>
  <c r="D37" i="10" s="1"/>
  <c r="E35" i="10"/>
  <c r="D32" i="10"/>
  <c r="F32" i="10" s="1"/>
  <c r="E31" i="10"/>
  <c r="E27" i="10"/>
  <c r="D28" i="10"/>
  <c r="F28" i="10" s="1"/>
  <c r="G27" i="10"/>
  <c r="D42" i="10"/>
  <c r="G35" i="10"/>
  <c r="G31" i="10"/>
  <c r="G39" i="10"/>
  <c r="K4" i="9"/>
  <c r="K8" i="9"/>
  <c r="K6" i="9"/>
  <c r="K5" i="9"/>
  <c r="K7" i="9"/>
  <c r="D38" i="10" l="1"/>
  <c r="F37" i="10"/>
  <c r="E37" i="10"/>
  <c r="E41" i="10"/>
  <c r="F41" i="10"/>
  <c r="E42" i="10"/>
  <c r="F42" i="10"/>
  <c r="E36" i="10"/>
  <c r="F36" i="10"/>
  <c r="E40" i="10"/>
  <c r="F40" i="10"/>
  <c r="J27" i="10"/>
  <c r="L27" i="10" s="1"/>
  <c r="K27" i="10"/>
  <c r="M27" i="10" s="1"/>
  <c r="N27" i="10"/>
  <c r="J39" i="10"/>
  <c r="L39" i="10" s="1"/>
  <c r="K39" i="10"/>
  <c r="M39" i="10" s="1"/>
  <c r="N39" i="10"/>
  <c r="E28" i="10"/>
  <c r="D29" i="10"/>
  <c r="F29" i="10" s="1"/>
  <c r="J31" i="10"/>
  <c r="L31" i="10" s="1"/>
  <c r="K31" i="10"/>
  <c r="M31" i="10" s="1"/>
  <c r="N31" i="10"/>
  <c r="K35" i="10"/>
  <c r="M35" i="10" s="1"/>
  <c r="J35" i="10"/>
  <c r="L35" i="10" s="1"/>
  <c r="N35" i="10"/>
  <c r="K19" i="10"/>
  <c r="M19" i="10" s="1"/>
  <c r="J19" i="10"/>
  <c r="L19" i="10" s="1"/>
  <c r="N19" i="10"/>
  <c r="K23" i="10"/>
  <c r="M23" i="10" s="1"/>
  <c r="J23" i="10"/>
  <c r="L23" i="10" s="1"/>
  <c r="N23" i="10"/>
  <c r="E32" i="10"/>
  <c r="D33" i="10"/>
  <c r="F33" i="10" s="1"/>
  <c r="K11" i="10"/>
  <c r="M11" i="10" s="1"/>
  <c r="N11" i="10"/>
  <c r="K16" i="10"/>
  <c r="M16" i="10" s="1"/>
  <c r="N16" i="10"/>
  <c r="K15" i="10"/>
  <c r="M15" i="10" s="1"/>
  <c r="N15" i="10"/>
  <c r="G40" i="10"/>
  <c r="G32" i="10"/>
  <c r="G36" i="10"/>
  <c r="G28" i="10"/>
  <c r="E38" i="10" l="1"/>
  <c r="F38" i="10"/>
  <c r="K12" i="10"/>
  <c r="M12" i="10" s="1"/>
  <c r="N12" i="10"/>
  <c r="K20" i="10"/>
  <c r="M20" i="10" s="1"/>
  <c r="N20" i="10"/>
  <c r="J20" i="10"/>
  <c r="L20" i="10" s="1"/>
  <c r="K24" i="10"/>
  <c r="M24" i="10" s="1"/>
  <c r="J24" i="10"/>
  <c r="L24" i="10" s="1"/>
  <c r="N24" i="10"/>
  <c r="E33" i="10"/>
  <c r="D34" i="10"/>
  <c r="K40" i="10"/>
  <c r="M40" i="10" s="1"/>
  <c r="J40" i="10"/>
  <c r="L40" i="10" s="1"/>
  <c r="N40" i="10"/>
  <c r="E29" i="10"/>
  <c r="D30" i="10"/>
  <c r="F30" i="10" s="1"/>
  <c r="K28" i="10"/>
  <c r="M28" i="10" s="1"/>
  <c r="J28" i="10"/>
  <c r="L28" i="10" s="1"/>
  <c r="N28" i="10"/>
  <c r="J36" i="10"/>
  <c r="L36" i="10" s="1"/>
  <c r="K36" i="10"/>
  <c r="M36" i="10" s="1"/>
  <c r="N36" i="10"/>
  <c r="K17" i="10"/>
  <c r="M17" i="10" s="1"/>
  <c r="N17" i="10"/>
  <c r="K32" i="10"/>
  <c r="M32" i="10" s="1"/>
  <c r="J32" i="10"/>
  <c r="L32" i="10" s="1"/>
  <c r="N32" i="10"/>
  <c r="G29" i="10"/>
  <c r="G37" i="10"/>
  <c r="G41" i="10"/>
  <c r="G33" i="10"/>
  <c r="G42" i="10"/>
  <c r="M6" i="9"/>
  <c r="N6" i="9" s="1"/>
  <c r="M7" i="9"/>
  <c r="N7" i="9" s="1"/>
  <c r="M8" i="9"/>
  <c r="N8" i="9" s="1"/>
  <c r="M4" i="9"/>
  <c r="N4" i="9" s="1"/>
  <c r="M5" i="9"/>
  <c r="N5" i="9" s="1"/>
  <c r="G34" i="10" l="1"/>
  <c r="J34" i="10" s="1"/>
  <c r="L34" i="10" s="1"/>
  <c r="F34" i="10"/>
  <c r="E34" i="10"/>
  <c r="E30" i="10"/>
  <c r="G30" i="10"/>
  <c r="J30" i="10" s="1"/>
  <c r="L30" i="10" s="1"/>
  <c r="K13" i="10"/>
  <c r="M13" i="10" s="1"/>
  <c r="N13" i="10"/>
  <c r="K33" i="10"/>
  <c r="M33" i="10" s="1"/>
  <c r="J33" i="10"/>
  <c r="L33" i="10" s="1"/>
  <c r="N33" i="10"/>
  <c r="J29" i="10"/>
  <c r="L29" i="10" s="1"/>
  <c r="K29" i="10"/>
  <c r="M29" i="10" s="1"/>
  <c r="N29" i="10"/>
  <c r="N34" i="10"/>
  <c r="K18" i="10"/>
  <c r="M18" i="10" s="1"/>
  <c r="J18" i="10"/>
  <c r="L18" i="10" s="1"/>
  <c r="N18" i="10"/>
  <c r="J41" i="10"/>
  <c r="L41" i="10" s="1"/>
  <c r="K41" i="10"/>
  <c r="M41" i="10" s="1"/>
  <c r="N41" i="10"/>
  <c r="K25" i="10"/>
  <c r="M25" i="10" s="1"/>
  <c r="J25" i="10"/>
  <c r="L25" i="10" s="1"/>
  <c r="N25" i="10"/>
  <c r="J37" i="10"/>
  <c r="L37" i="10" s="1"/>
  <c r="K37" i="10"/>
  <c r="M37" i="10" s="1"/>
  <c r="N37" i="10"/>
  <c r="J42" i="10"/>
  <c r="L42" i="10" s="1"/>
  <c r="K42" i="10"/>
  <c r="M42" i="10" s="1"/>
  <c r="N42" i="10"/>
  <c r="K21" i="10"/>
  <c r="M21" i="10" s="1"/>
  <c r="J21" i="10"/>
  <c r="L21" i="10" s="1"/>
  <c r="N21" i="10"/>
  <c r="G38" i="10"/>
  <c r="K34" i="10" l="1"/>
  <c r="M34" i="10" s="1"/>
  <c r="N30" i="10"/>
  <c r="K30" i="10"/>
  <c r="M30" i="10" s="1"/>
  <c r="J26" i="10"/>
  <c r="L26" i="10" s="1"/>
  <c r="K26" i="10"/>
  <c r="M26" i="10" s="1"/>
  <c r="N26" i="10"/>
  <c r="K14" i="10"/>
  <c r="M14" i="10" s="1"/>
  <c r="N14" i="10"/>
  <c r="K22" i="10"/>
  <c r="M22" i="10" s="1"/>
  <c r="N22" i="10"/>
  <c r="J22" i="10"/>
  <c r="L22" i="10" s="1"/>
  <c r="K38" i="10"/>
  <c r="M38" i="10" s="1"/>
  <c r="J38" i="10"/>
  <c r="L38" i="10" s="1"/>
  <c r="N38" i="10"/>
  <c r="C3" i="4" l="1"/>
  <c r="G4" i="10"/>
  <c r="J4" i="10" s="1"/>
  <c r="L4" i="10" s="1"/>
  <c r="G3" i="10"/>
  <c r="O3" i="10" l="1"/>
  <c r="K3" i="10"/>
  <c r="M3" i="10" s="1"/>
  <c r="O4" i="10"/>
  <c r="K4" i="10"/>
  <c r="M4" i="10" s="1"/>
  <c r="J3" i="10"/>
  <c r="L3" i="10" s="1"/>
  <c r="G5" i="10" l="1"/>
  <c r="J5" i="10" s="1"/>
  <c r="L5" i="10" s="1"/>
  <c r="O5" i="10" l="1"/>
  <c r="K5" i="10"/>
  <c r="M5" i="10" s="1"/>
  <c r="G6" i="10"/>
  <c r="J6" i="10" s="1"/>
  <c r="L6" i="10" s="1"/>
  <c r="O6" i="10" l="1"/>
  <c r="K6" i="10"/>
  <c r="M6" i="10" s="1"/>
  <c r="I3" i="74" l="1"/>
  <c r="A3" i="12" l="1"/>
  <c r="G3" i="12"/>
  <c r="H3" i="12"/>
  <c r="B3" i="12"/>
  <c r="D3" i="12" l="1"/>
  <c r="E3" i="12"/>
  <c r="E5" i="12" s="1"/>
  <c r="C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tc={A7D4ECB4-77AC-41AB-B86B-B523B880061D}</author>
    <author>David Peterson</author>
    <author>Vinas Sujanthan</author>
  </authors>
  <commentList>
    <comment ref="D17" authorId="0" shapeId="0" xr:uid="{A521E806-CCE6-4E54-AE41-9C5EFB0BB70F}">
      <text>
        <r>
          <rPr>
            <b/>
            <sz val="8"/>
            <color indexed="81"/>
            <rFont val="Tahoma"/>
            <family val="2"/>
          </rPr>
          <t xml:space="preserve">The system name can be any ASCII printable
text string of up to 32 characters.
</t>
        </r>
      </text>
    </comment>
    <comment ref="D18" authorId="0" shapeId="0" xr:uid="{3F9DEBE0-28EB-4513-94C5-85C05B1E5F43}">
      <text>
        <r>
          <rPr>
            <b/>
            <sz val="8"/>
            <color indexed="81"/>
            <rFont val="Tahoma"/>
            <family val="2"/>
          </rPr>
          <t>Only one contact can be configured</t>
        </r>
      </text>
    </comment>
    <comment ref="D19" authorId="0" shapeId="0" xr:uid="{D198C8F5-E91B-46D4-9318-F2574164FBF9}">
      <text>
        <r>
          <rPr>
            <b/>
            <sz val="8"/>
            <color indexed="81"/>
            <rFont val="Tahoma"/>
            <family val="2"/>
          </rPr>
          <t>This command creates a text string that identifies the system coordinates for the device location. For example, the command coordinates “37.390 -122.0550" is read as latitude 37.390 north and longitude 122.0550 west.</t>
        </r>
      </text>
    </comment>
    <comment ref="C34" authorId="0" shapeId="0" xr:uid="{5F7A4E5B-7AC1-4663-86F6-63FC8EB8F601}">
      <text>
        <r>
          <rPr>
            <b/>
            <sz val="8"/>
            <color indexed="81"/>
            <rFont val="Tahoma"/>
            <family val="2"/>
          </rPr>
          <t>A DNS server is required for SGW, PGW, HSS, and/or MME discovery. Up to 2 servers can be provisioned.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5" authorId="0" shapeId="0" xr:uid="{2B185731-D208-4822-B3C1-F22BD81D65A3}">
      <text>
        <r>
          <rPr>
            <b/>
            <sz val="8"/>
            <color indexed="81"/>
            <rFont val="Tahoma"/>
            <family val="2"/>
          </rPr>
          <t>A DNS server is required for SGW, PGW, HSS, and/or MME discovery. Up to 2 servers can be provisioned.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0" shapeId="0" xr:uid="{1A50CDC7-D072-4886-89EA-A2B9305CFC81}">
      <text>
        <r>
          <rPr>
            <b/>
            <sz val="8"/>
            <color indexed="81"/>
            <rFont val="Tahoma"/>
            <family val="2"/>
          </rPr>
          <t>External NTP server(s) are optional. 
Up to 3 may be provisioned.</t>
        </r>
      </text>
    </comment>
    <comment ref="C37" authorId="0" shapeId="0" xr:uid="{F1AAAB1A-3242-4764-9FF0-1E85D6DED0C4}">
      <text>
        <r>
          <rPr>
            <b/>
            <sz val="8"/>
            <color indexed="81"/>
            <rFont val="Tahoma"/>
            <family val="2"/>
          </rPr>
          <t>External NTP server(s) are optional. 
Up to 3 may be provisioned.</t>
        </r>
      </text>
    </comment>
    <comment ref="C39" authorId="0" shapeId="0" xr:uid="{37B95BDF-FB70-44B2-9CB3-1EAB0EB675AC}">
      <text>
        <r>
          <rPr>
            <b/>
            <sz val="8"/>
            <color indexed="81"/>
            <rFont val="Tahoma"/>
            <family val="2"/>
          </rPr>
          <t>External NTP server(s) are optional. 
Up to 3 may be provisioned.</t>
        </r>
      </text>
    </comment>
    <comment ref="C40" authorId="0" shapeId="0" xr:uid="{C6543AC8-C7C4-49CF-ACEE-23C393962036}">
      <text>
        <r>
          <rPr>
            <b/>
            <sz val="8"/>
            <color indexed="81"/>
            <rFont val="Tahoma"/>
            <family val="2"/>
          </rPr>
          <t>SNMP Trap to SAM-1</t>
        </r>
      </text>
    </comment>
    <comment ref="C41" authorId="0" shapeId="0" xr:uid="{AE00A347-820D-4D65-9D4E-6D0181C1E363}">
      <text>
        <r>
          <rPr>
            <b/>
            <sz val="8"/>
            <color indexed="81"/>
            <rFont val="Tahoma"/>
            <family val="2"/>
          </rPr>
          <t>SNMP Trap to SAM-2</t>
        </r>
      </text>
    </comment>
    <comment ref="D48" authorId="0" shapeId="0" xr:uid="{07BCB2C0-E9D2-4210-8725-19CE2AC058F8}">
      <text>
        <r>
          <rPr>
            <sz val="8"/>
            <color indexed="81"/>
            <rFont val="Tahoma"/>
            <family val="2"/>
          </rPr>
          <t xml:space="preserve">
can be EDN network; Only One IP is required</t>
        </r>
      </text>
    </comment>
    <comment ref="C95" authorId="0" shapeId="0" xr:uid="{D1DFA81D-CDD7-4178-8C2B-728D7E3F27DB}">
      <text>
        <r>
          <rPr>
            <b/>
            <sz val="8"/>
            <color indexed="81"/>
            <rFont val="Tahoma"/>
            <family val="2"/>
          </rPr>
          <t>Up to 32 Characters</t>
        </r>
      </text>
    </comment>
    <comment ref="E500" authorId="1" shapeId="0" xr:uid="{A7D4ECB4-77AC-41AB-B86B-B523B880061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'default', leave empty</t>
      </text>
    </comment>
    <comment ref="F510" authorId="2" shapeId="0" xr:uid="{9DF93EE6-6E35-4555-A8CA-09D325899C54}">
      <text>
        <r>
          <rPr>
            <b/>
            <sz val="8"/>
            <color indexed="81"/>
            <rFont val="Tahoma"/>
            <family val="2"/>
          </rPr>
          <t>CCF Distribution:</t>
        </r>
        <r>
          <rPr>
            <sz val="8"/>
            <color indexed="81"/>
            <rFont val="Tahoma"/>
            <family val="2"/>
          </rPr>
          <t xml:space="preserve">
AREA          Primary                             Secondary
</t>
        </r>
        <r>
          <rPr>
            <b/>
            <sz val="8"/>
            <color indexed="81"/>
            <rFont val="Tahoma"/>
            <family val="2"/>
          </rPr>
          <t>South</t>
        </r>
        <r>
          <rPr>
            <sz val="8"/>
            <color indexed="81"/>
            <rFont val="Tahoma"/>
            <family val="2"/>
          </rPr>
          <t xml:space="preserve">:       lte-ccf1.txsl.vzims.com  lte-ccf2.txsl.vzims.com
</t>
        </r>
        <r>
          <rPr>
            <b/>
            <sz val="8"/>
            <color indexed="81"/>
            <rFont val="Tahoma"/>
            <family val="2"/>
          </rPr>
          <t>West</t>
        </r>
        <r>
          <rPr>
            <sz val="8"/>
            <color indexed="81"/>
            <rFont val="Tahoma"/>
            <family val="2"/>
          </rPr>
          <t>:        lte-</t>
        </r>
        <r>
          <rPr>
            <b/>
            <sz val="8"/>
            <color indexed="81"/>
            <rFont val="Tahoma"/>
            <family val="2"/>
          </rPr>
          <t>ccf2</t>
        </r>
        <r>
          <rPr>
            <sz val="8"/>
            <color indexed="81"/>
            <rFont val="Tahoma"/>
            <family val="2"/>
          </rPr>
          <t xml:space="preserve">.txsl.vzims.com  lte-ccf1.txsl.vzims.com
</t>
        </r>
        <r>
          <rPr>
            <b/>
            <sz val="8"/>
            <color indexed="81"/>
            <rFont val="Tahoma"/>
            <family val="2"/>
          </rPr>
          <t>East</t>
        </r>
        <r>
          <rPr>
            <sz val="8"/>
            <color indexed="81"/>
            <rFont val="Tahoma"/>
            <family val="2"/>
          </rPr>
          <t xml:space="preserve">:          lte-ccf1.njbb.vzims.com  lte-ccf2.njbb.vzims.com
</t>
        </r>
        <r>
          <rPr>
            <b/>
            <sz val="8"/>
            <color indexed="81"/>
            <rFont val="Tahoma"/>
            <family val="2"/>
          </rPr>
          <t>MidWest</t>
        </r>
        <r>
          <rPr>
            <sz val="8"/>
            <color indexed="81"/>
            <rFont val="Tahoma"/>
            <family val="2"/>
          </rPr>
          <t>: lte-</t>
        </r>
        <r>
          <rPr>
            <b/>
            <sz val="8"/>
            <color indexed="81"/>
            <rFont val="Tahoma"/>
            <family val="2"/>
          </rPr>
          <t>ccf2</t>
        </r>
        <r>
          <rPr>
            <sz val="8"/>
            <color indexed="81"/>
            <rFont val="Tahoma"/>
            <family val="2"/>
          </rPr>
          <t>.njbb.vzims.com  lte-ccf1.njbb.vzims.com</t>
        </r>
      </text>
    </comment>
    <comment ref="D557" authorId="3" shapeId="0" xr:uid="{6F351832-15A7-4B3C-AB77-47F848B9442B}">
      <text>
        <r>
          <rPr>
            <b/>
            <sz val="8"/>
            <color indexed="81"/>
            <rFont val="Tahoma"/>
            <family val="2"/>
          </rPr>
          <t>Vinas Sujanthan:</t>
        </r>
        <r>
          <rPr>
            <sz val="8"/>
            <color indexed="81"/>
            <rFont val="Tahoma"/>
            <family val="2"/>
          </rPr>
          <t xml:space="preserve">
1200 - 172800 sec</t>
        </r>
      </text>
    </comment>
    <comment ref="D558" authorId="3" shapeId="0" xr:uid="{1ABB26BD-099B-478B-8AA9-9B238F3C4C90}">
      <text>
        <r>
          <rPr>
            <b/>
            <sz val="8"/>
            <color indexed="81"/>
            <rFont val="Tahoma"/>
            <family val="2"/>
          </rPr>
          <t>Vinas Sujanthan:</t>
        </r>
        <r>
          <rPr>
            <sz val="8"/>
            <color indexed="81"/>
            <rFont val="Tahoma"/>
            <family val="2"/>
          </rPr>
          <t xml:space="preserve">
1200 - 172800 sec</t>
        </r>
      </text>
    </comment>
  </commentList>
</comments>
</file>

<file path=xl/sharedStrings.xml><?xml version="1.0" encoding="utf-8"?>
<sst xmlns="http://schemas.openxmlformats.org/spreadsheetml/2006/main" count="4247" uniqueCount="2140">
  <si>
    <t>name</t>
  </si>
  <si>
    <t>location</t>
  </si>
  <si>
    <t>coordinates</t>
  </si>
  <si>
    <t>rollback_loc</t>
  </si>
  <si>
    <t>ga_peer</t>
  </si>
  <si>
    <t>pri_ipv4_dns</t>
  </si>
  <si>
    <t>sec_ipv4_dns</t>
  </si>
  <si>
    <t>sec_ipv6_dns</t>
  </si>
  <si>
    <t>Gx_peer</t>
  </si>
  <si>
    <t>pdn_type</t>
  </si>
  <si>
    <t>pri_ipv6_dns</t>
  </si>
  <si>
    <t>apnid</t>
  </si>
  <si>
    <t>Port</t>
  </si>
  <si>
    <t>PortDescription</t>
  </si>
  <si>
    <t>PortMode</t>
  </si>
  <si>
    <t>PortEncapType</t>
  </si>
  <si>
    <t>PortMtu</t>
  </si>
  <si>
    <t>UserName</t>
  </si>
  <si>
    <t>UserPassword</t>
  </si>
  <si>
    <t>DefaultConsoleMember</t>
  </si>
  <si>
    <t>ConsoleMember1</t>
  </si>
  <si>
    <t>ConsoleMember2</t>
  </si>
  <si>
    <t>Access</t>
  </si>
  <si>
    <t>Aging</t>
  </si>
  <si>
    <t>LogID</t>
  </si>
  <si>
    <t>LogDescription</t>
  </si>
  <si>
    <t>TimeFormatLocal</t>
  </si>
  <si>
    <t>FileID</t>
  </si>
  <si>
    <t>FileDescription</t>
  </si>
  <si>
    <t>FileLocation</t>
  </si>
  <si>
    <t>FileRollover</t>
  </si>
  <si>
    <t>FileRetention</t>
  </si>
  <si>
    <t>ToSyslog</t>
  </si>
  <si>
    <t>SyslogID</t>
  </si>
  <si>
    <t>SyslogDescription</t>
  </si>
  <si>
    <t>SyslogServerIP</t>
  </si>
  <si>
    <t>SyslogServerPort</t>
  </si>
  <si>
    <t>AccountingPolicy</t>
  </si>
  <si>
    <t>KPIDescription</t>
  </si>
  <si>
    <t>Record</t>
  </si>
  <si>
    <t>CollectionInterval</t>
  </si>
  <si>
    <t>KPIFileID</t>
  </si>
  <si>
    <t>complete-kpi-kci</t>
  </si>
  <si>
    <t>InstanceType</t>
  </si>
  <si>
    <t>MCC</t>
  </si>
  <si>
    <t>MNC</t>
  </si>
  <si>
    <t>EpcNodeID</t>
  </si>
  <si>
    <t>HomePlmnList</t>
  </si>
  <si>
    <t>DiaOriginHost</t>
  </si>
  <si>
    <t>DiaOriginRealm</t>
  </si>
  <si>
    <t>vprnName</t>
  </si>
  <si>
    <t>vprnId</t>
  </si>
  <si>
    <t>customer</t>
  </si>
  <si>
    <t>description</t>
  </si>
  <si>
    <t>ecmp</t>
  </si>
  <si>
    <t>as-number</t>
  </si>
  <si>
    <t>route-distinguisher</t>
  </si>
  <si>
    <t>interface</t>
  </si>
  <si>
    <t>interface_description</t>
  </si>
  <si>
    <t>interface_stats</t>
  </si>
  <si>
    <t>interface_ip</t>
  </si>
  <si>
    <t>bfd</t>
  </si>
  <si>
    <t>sap</t>
  </si>
  <si>
    <t>interface_type</t>
  </si>
  <si>
    <t>static-route</t>
  </si>
  <si>
    <t>bfd-enable</t>
  </si>
  <si>
    <t>collect-stats</t>
  </si>
  <si>
    <t>accounting-policy</t>
  </si>
  <si>
    <t>min-route-adv</t>
  </si>
  <si>
    <t>multipath</t>
  </si>
  <si>
    <t>group-name</t>
  </si>
  <si>
    <t>group-type</t>
  </si>
  <si>
    <t>export-policy</t>
  </si>
  <si>
    <t>local-as</t>
  </si>
  <si>
    <t>peer-as</t>
  </si>
  <si>
    <t>neighbor</t>
  </si>
  <si>
    <t>local-address</t>
  </si>
  <si>
    <t>prefix</t>
  </si>
  <si>
    <t>prefix-list</t>
  </si>
  <si>
    <t>policy-statement</t>
  </si>
  <si>
    <t>entry</t>
  </si>
  <si>
    <t>action</t>
  </si>
  <si>
    <t>default-action</t>
  </si>
  <si>
    <t>prefix-type</t>
  </si>
  <si>
    <t>router</t>
  </si>
  <si>
    <t>port</t>
  </si>
  <si>
    <t>plmn-list</t>
  </si>
  <si>
    <t>mnc</t>
  </si>
  <si>
    <t>mcc</t>
  </si>
  <si>
    <t>node</t>
  </si>
  <si>
    <t>charging-id</t>
  </si>
  <si>
    <t>enable-offline</t>
  </si>
  <si>
    <t>exclude-zero-vol-cdr</t>
  </si>
  <si>
    <t>charging-info-trigger</t>
  </si>
  <si>
    <t>prct_plmn-change</t>
  </si>
  <si>
    <t>prct_rat-change</t>
  </si>
  <si>
    <t>prct_time-limit(sec)</t>
  </si>
  <si>
    <t>prct_vol-limit(kb)</t>
  </si>
  <si>
    <t>sgw-change-cause-record-closure</t>
  </si>
  <si>
    <t>ID</t>
  </si>
  <si>
    <t>Description</t>
  </si>
  <si>
    <t>include1</t>
  </si>
  <si>
    <t>include2</t>
  </si>
  <si>
    <t>include3</t>
  </si>
  <si>
    <t>include4</t>
  </si>
  <si>
    <t>include5</t>
  </si>
  <si>
    <t>include6</t>
  </si>
  <si>
    <t>include7</t>
  </si>
  <si>
    <t>include8</t>
  </si>
  <si>
    <t>include9</t>
  </si>
  <si>
    <t>include10</t>
  </si>
  <si>
    <t>include11</t>
  </si>
  <si>
    <t>include12</t>
  </si>
  <si>
    <t>include13</t>
  </si>
  <si>
    <t>include14</t>
  </si>
  <si>
    <t>include15</t>
  </si>
  <si>
    <t>include16</t>
  </si>
  <si>
    <t>include17</t>
  </si>
  <si>
    <t>include18</t>
  </si>
  <si>
    <t>include19</t>
  </si>
  <si>
    <t>include20</t>
  </si>
  <si>
    <t>include21</t>
  </si>
  <si>
    <t>include22</t>
  </si>
  <si>
    <t>include23</t>
  </si>
  <si>
    <t>include24</t>
  </si>
  <si>
    <t>include25</t>
  </si>
  <si>
    <t>include26</t>
  </si>
  <si>
    <t>include27</t>
  </si>
  <si>
    <t>include28</t>
  </si>
  <si>
    <t>include29</t>
  </si>
  <si>
    <t>include30</t>
  </si>
  <si>
    <t>include31</t>
  </si>
  <si>
    <t>include32</t>
  </si>
  <si>
    <t>include33</t>
  </si>
  <si>
    <t>include34</t>
  </si>
  <si>
    <t>include35</t>
  </si>
  <si>
    <t>include36</t>
  </si>
  <si>
    <t>include37</t>
  </si>
  <si>
    <t>include38</t>
  </si>
  <si>
    <t>include39</t>
  </si>
  <si>
    <t>include40</t>
  </si>
  <si>
    <t>include41</t>
  </si>
  <si>
    <t>include42</t>
  </si>
  <si>
    <t>include43</t>
  </si>
  <si>
    <t>include44</t>
  </si>
  <si>
    <t>include45</t>
  </si>
  <si>
    <t>include46</t>
  </si>
  <si>
    <t>include47</t>
  </si>
  <si>
    <t>include48</t>
  </si>
  <si>
    <t>include49</t>
  </si>
  <si>
    <t>Profile-name</t>
  </si>
  <si>
    <t>Ip-dscp</t>
  </si>
  <si>
    <t>keep-alive-retry</t>
  </si>
  <si>
    <t>gtpv2-node-features</t>
  </si>
  <si>
    <t>Group-name</t>
  </si>
  <si>
    <t>server-ip</t>
  </si>
  <si>
    <t>priority</t>
  </si>
  <si>
    <t>retries</t>
  </si>
  <si>
    <t>timeout</t>
  </si>
  <si>
    <t>echo-interval</t>
  </si>
  <si>
    <t>max-outstanding-requests</t>
  </si>
  <si>
    <t>idle-timeout</t>
  </si>
  <si>
    <t>Base</t>
  </si>
  <si>
    <t>ip-reassembly</t>
  </si>
  <si>
    <t>system</t>
  </si>
  <si>
    <t>iesid</t>
  </si>
  <si>
    <t>Router</t>
  </si>
  <si>
    <t>sd-container</t>
  </si>
  <si>
    <t>default</t>
  </si>
  <si>
    <t>Speed</t>
  </si>
  <si>
    <t>vrf-import</t>
  </si>
  <si>
    <t>vrf-export</t>
  </si>
  <si>
    <t>from-protocol</t>
  </si>
  <si>
    <t>from-prefix-list</t>
  </si>
  <si>
    <t>to-protocol</t>
  </si>
  <si>
    <t>From</t>
  </si>
  <si>
    <t>To</t>
  </si>
  <si>
    <t>closure-rec-num</t>
  </si>
  <si>
    <t>closure-size</t>
  </si>
  <si>
    <t>closure-time</t>
  </si>
  <si>
    <t>max-number-subdirectories</t>
  </si>
  <si>
    <t>snmp</t>
  </si>
  <si>
    <t>packet-size</t>
  </si>
  <si>
    <t>lsr-load-balancing</t>
  </si>
  <si>
    <t>l4-load-balancing</t>
  </si>
  <si>
    <t>mc-enh-load-balancing</t>
  </si>
  <si>
    <t>service-id-lag-hashing</t>
  </si>
  <si>
    <t>system-ip-load-balancing</t>
  </si>
  <si>
    <t>lbl-only</t>
  </si>
  <si>
    <t>lbl-ip</t>
  </si>
  <si>
    <t>ip-only</t>
  </si>
  <si>
    <t>eth-encap-ip</t>
  </si>
  <si>
    <t>lbl-ip-l4-teid</t>
  </si>
  <si>
    <t>vplsId</t>
  </si>
  <si>
    <t>vplsName</t>
  </si>
  <si>
    <t>connect-retry</t>
  </si>
  <si>
    <t>loop-detect</t>
  </si>
  <si>
    <t>discard-route</t>
  </si>
  <si>
    <t>drop-peer</t>
  </si>
  <si>
    <t>ignore-loop</t>
  </si>
  <si>
    <t>rapid-withdrawal</t>
  </si>
  <si>
    <t>initial-send-delay-zero</t>
  </si>
  <si>
    <t>allow-ip-int-bind</t>
  </si>
  <si>
    <t>Match</t>
  </si>
  <si>
    <t>dscp-preserve</t>
  </si>
  <si>
    <t>QciPolicy</t>
  </si>
  <si>
    <t>Qci</t>
  </si>
  <si>
    <t>Arp</t>
  </si>
  <si>
    <t>dscp</t>
  </si>
  <si>
    <t>preserve-user-plane</t>
  </si>
  <si>
    <t>no dscp-preserve</t>
  </si>
  <si>
    <t>ip-alloc-method</t>
  </si>
  <si>
    <t>session-timeout</t>
  </si>
  <si>
    <t>dedicated-bearer-create-retry-wait-timer</t>
  </si>
  <si>
    <t>static-local-pcc</t>
  </si>
  <si>
    <t>policy-rule</t>
  </si>
  <si>
    <t>dedicated-bearers</t>
  </si>
  <si>
    <t>s-default-bearer-qci</t>
  </si>
  <si>
    <t>s-default-bearer-arp</t>
  </si>
  <si>
    <t>hybrid-access</t>
  </si>
  <si>
    <t>kpi-accounting-policy</t>
  </si>
  <si>
    <t>chrg-node-id</t>
  </si>
  <si>
    <t>chrg-pgw-node-id</t>
  </si>
  <si>
    <t>chrg-sgw-node-id</t>
  </si>
  <si>
    <t>up-peer-list</t>
  </si>
  <si>
    <t>Charging</t>
  </si>
  <si>
    <t>chrg-prof-home</t>
  </si>
  <si>
    <t>cc-ignore</t>
  </si>
  <si>
    <t>cdr-transfer</t>
  </si>
  <si>
    <t>gtpcProfile</t>
  </si>
  <si>
    <t>gtpuProfile</t>
  </si>
  <si>
    <t>qciUplink</t>
  </si>
  <si>
    <t>qciDownlink</t>
  </si>
  <si>
    <t>GroupID</t>
  </si>
  <si>
    <t>working-card</t>
  </si>
  <si>
    <t>protect-card</t>
  </si>
  <si>
    <t>service-name</t>
  </si>
  <si>
    <t>gtp-prime-group</t>
  </si>
  <si>
    <t>vprn-id</t>
  </si>
  <si>
    <t>instance-name</t>
  </si>
  <si>
    <t>interface-protocol</t>
  </si>
  <si>
    <t>interface-realm</t>
  </si>
  <si>
    <t>diameterProfile</t>
  </si>
  <si>
    <t>feature</t>
  </si>
  <si>
    <t>rescue-location</t>
  </si>
  <si>
    <t>ts-location</t>
  </si>
  <si>
    <t>ftp</t>
  </si>
  <si>
    <t>ssh</t>
  </si>
  <si>
    <t>telnet</t>
  </si>
  <si>
    <t>inbound-ftp-sessions</t>
  </si>
  <si>
    <t>inbound-ssh-sessions</t>
  </si>
  <si>
    <t>outbound-ftp-sessions</t>
  </si>
  <si>
    <t>outbound-ssh-sessions</t>
  </si>
  <si>
    <t>motd</t>
  </si>
  <si>
    <t>text</t>
  </si>
  <si>
    <t>exponential-backoff</t>
  </si>
  <si>
    <t>filter</t>
  </si>
  <si>
    <t>Filter</t>
  </si>
  <si>
    <t>Entry</t>
  </si>
  <si>
    <t>Action</t>
  </si>
  <si>
    <t>Application</t>
  </si>
  <si>
    <t>Number</t>
  </si>
  <si>
    <t>LogFilter</t>
  </si>
  <si>
    <t>LogsFrom</t>
  </si>
  <si>
    <t>LogsTo</t>
  </si>
  <si>
    <t>Card</t>
  </si>
  <si>
    <t>CardType</t>
  </si>
  <si>
    <t>MdaType</t>
  </si>
  <si>
    <t>Mda</t>
  </si>
  <si>
    <t>LagID</t>
  </si>
  <si>
    <t>Mode</t>
  </si>
  <si>
    <t>EncapType</t>
  </si>
  <si>
    <t>IpLocalPool</t>
  </si>
  <si>
    <t>keep-alive-interval</t>
  </si>
  <si>
    <t>gtpv2-options</t>
  </si>
  <si>
    <t>heart-beat</t>
  </si>
  <si>
    <t>msg-retransmit-timeout</t>
  </si>
  <si>
    <t>association-retry-timer</t>
  </si>
  <si>
    <t>peer-list-name</t>
  </si>
  <si>
    <t>peer-ip</t>
  </si>
  <si>
    <t>type</t>
  </si>
  <si>
    <t>profile-name</t>
  </si>
  <si>
    <t>ref-point</t>
  </si>
  <si>
    <t>size-limit</t>
  </si>
  <si>
    <t>time-limit</t>
  </si>
  <si>
    <t>all</t>
  </si>
  <si>
    <t>events</t>
  </si>
  <si>
    <t>plmn-id-stats</t>
  </si>
  <si>
    <t>Accounting Policy</t>
  </si>
  <si>
    <t>gtp-u</t>
  </si>
  <si>
    <t>pause-charging</t>
  </si>
  <si>
    <t>pgw-pause-charging</t>
  </si>
  <si>
    <t>send-end-marker</t>
  </si>
  <si>
    <t>pfcp-association-list</t>
  </si>
  <si>
    <t>pfcp-profile</t>
  </si>
  <si>
    <t>Redundancy</t>
  </si>
  <si>
    <t>isa-cpu-high-threshold</t>
  </si>
  <si>
    <t>isa-cpu-low-threshold</t>
  </si>
  <si>
    <t>Threshold</t>
  </si>
  <si>
    <t>Interval</t>
  </si>
  <si>
    <t>Service</t>
  </si>
  <si>
    <t>router-id</t>
  </si>
  <si>
    <t>ibgp-multipath</t>
  </si>
  <si>
    <t>enable-peer-tracking</t>
  </si>
  <si>
    <t>Services</t>
  </si>
  <si>
    <t>ip-local-pool</t>
  </si>
  <si>
    <t>ipv4-prefix</t>
  </si>
  <si>
    <t>ipv6-prefix</t>
  </si>
  <si>
    <t>remote</t>
  </si>
  <si>
    <t>pool-name</t>
  </si>
  <si>
    <t>NTP</t>
  </si>
  <si>
    <t>time-zone</t>
  </si>
  <si>
    <t>primary</t>
  </si>
  <si>
    <t>secondary</t>
  </si>
  <si>
    <t>EntryDescription</t>
  </si>
  <si>
    <t>IpMtu</t>
  </si>
  <si>
    <t>Qos</t>
  </si>
  <si>
    <t>IngressQos</t>
  </si>
  <si>
    <t>EgressQos</t>
  </si>
  <si>
    <t>interface_ipv6</t>
  </si>
  <si>
    <t>bfd_ipv6</t>
  </si>
  <si>
    <t>nexthop</t>
  </si>
  <si>
    <t>admin</t>
  </si>
  <si>
    <t>local-max-checkpoints</t>
  </si>
  <si>
    <t>Rollback</t>
  </si>
  <si>
    <t>ScriptName</t>
  </si>
  <si>
    <t>OutputLocation</t>
  </si>
  <si>
    <t>ScriptPolicyName</t>
  </si>
  <si>
    <t>ResultLocation</t>
  </si>
  <si>
    <t>max-completed</t>
  </si>
  <si>
    <t>lifetime</t>
  </si>
  <si>
    <t>CronName</t>
  </si>
  <si>
    <t>interval</t>
  </si>
  <si>
    <t>script-policy</t>
  </si>
  <si>
    <t>day-of-month</t>
  </si>
  <si>
    <t>hour</t>
  </si>
  <si>
    <t>minute</t>
  </si>
  <si>
    <t xml:space="preserve">login-exec </t>
  </si>
  <si>
    <t>RSA-Key-Value</t>
  </si>
  <si>
    <t>cf1:</t>
  </si>
  <si>
    <t>syslogID</t>
  </si>
  <si>
    <t>address</t>
  </si>
  <si>
    <t>facility</t>
  </si>
  <si>
    <t>level</t>
  </si>
  <si>
    <t>snmp-trap-group</t>
  </si>
  <si>
    <t>trap-target</t>
  </si>
  <si>
    <t>snmp-version</t>
  </si>
  <si>
    <t>notify-community</t>
  </si>
  <si>
    <t>DefaultAction</t>
  </si>
  <si>
    <t>ssh-preserve-key</t>
  </si>
  <si>
    <t>synchronise</t>
  </si>
  <si>
    <t>IP-FilterID</t>
  </si>
  <si>
    <t>dst-ip</t>
  </si>
  <si>
    <t>log</t>
  </si>
  <si>
    <t>src-ip</t>
  </si>
  <si>
    <t>protocol</t>
  </si>
  <si>
    <t>IPAddress</t>
  </si>
  <si>
    <t>AddrListName</t>
  </si>
  <si>
    <t>IngressIP</t>
  </si>
  <si>
    <t>EgressIP</t>
  </si>
  <si>
    <t>diameter_name</t>
  </si>
  <si>
    <t>connection-timer</t>
  </si>
  <si>
    <t>dpr-timeout</t>
  </si>
  <si>
    <t>ip-dscp</t>
  </si>
  <si>
    <t>transaction-timer</t>
  </si>
  <si>
    <t>perm-fail-retry-timeout</t>
  </si>
  <si>
    <t>dns-refresh-interval</t>
  </si>
  <si>
    <t>diameter-peer</t>
  </si>
  <si>
    <t>application-type</t>
  </si>
  <si>
    <t>destination-realm</t>
  </si>
  <si>
    <t>diameter-profile</t>
  </si>
  <si>
    <t>sig-rate-limit-profile</t>
  </si>
  <si>
    <t>switchover-source-port-consistent</t>
  </si>
  <si>
    <t>transport</t>
  </si>
  <si>
    <t>multi-homing_router</t>
  </si>
  <si>
    <t>multi-homing_interface</t>
  </si>
  <si>
    <t>peer</t>
  </si>
  <si>
    <t>gx</t>
  </si>
  <si>
    <t>load-balance</t>
  </si>
  <si>
    <t>enable-dra</t>
  </si>
  <si>
    <t>diamPeerGrpList</t>
  </si>
  <si>
    <t>PeerGroup</t>
  </si>
  <si>
    <t>PriDiamPeer</t>
  </si>
  <si>
    <t>SecDiamPeer</t>
  </si>
  <si>
    <t>Priority</t>
  </si>
  <si>
    <t>Radius</t>
  </si>
  <si>
    <t>deadtime</t>
  </si>
  <si>
    <t>acct-retry-timeout</t>
  </si>
  <si>
    <t>acct-retry-count</t>
  </si>
  <si>
    <t>auth-retry-timeout</t>
  </si>
  <si>
    <t>auth-retry-count</t>
  </si>
  <si>
    <t>nas-port-type</t>
  </si>
  <si>
    <t>RadiusGroup</t>
  </si>
  <si>
    <t>server-type</t>
  </si>
  <si>
    <t>radiusProfile</t>
  </si>
  <si>
    <t>fh-session-no-response</t>
  </si>
  <si>
    <t>Peer</t>
  </si>
  <si>
    <t>auth-server-port</t>
  </si>
  <si>
    <t>failure-detection-time</t>
  </si>
  <si>
    <t>secret</t>
  </si>
  <si>
    <t>continue</t>
  </si>
  <si>
    <t>interim-update-interval</t>
  </si>
  <si>
    <t>ignore-acct-response</t>
  </si>
  <si>
    <t>acct-server-port</t>
  </si>
  <si>
    <t>RadiusProfile</t>
  </si>
  <si>
    <t>home</t>
  </si>
  <si>
    <t>prioritizedAddressList</t>
  </si>
  <si>
    <t>sliceInstanceList</t>
  </si>
  <si>
    <t>slice-instance</t>
  </si>
  <si>
    <t>sliceList</t>
  </si>
  <si>
    <t>sst</t>
  </si>
  <si>
    <t>nf-id-list</t>
  </si>
  <si>
    <t>ccfh-profile</t>
  </si>
  <si>
    <t>cc-failure-handling</t>
  </si>
  <si>
    <t>disable-cc-session-failover</t>
  </si>
  <si>
    <t>chf-profile</t>
  </si>
  <si>
    <t>default-chf-charging-profile</t>
  </si>
  <si>
    <t>smf-legacy-nr-rattype</t>
  </si>
  <si>
    <t>include-bearer-charging</t>
  </si>
  <si>
    <t>prct_vol-limit-eutran(kb)</t>
  </si>
  <si>
    <t>dcca-profile</t>
  </si>
  <si>
    <t>enable-online</t>
  </si>
  <si>
    <t>diameter-peer-group-list</t>
  </si>
  <si>
    <t>final-unit-indication</t>
  </si>
  <si>
    <t>quota-unavailable</t>
  </si>
  <si>
    <t>event-triggers-fbc</t>
  </si>
  <si>
    <t>default-charging-method</t>
  </si>
  <si>
    <t>smf-charging</t>
  </si>
  <si>
    <t>quota-management</t>
  </si>
  <si>
    <t>apn-network-id</t>
  </si>
  <si>
    <t>message-retransmit</t>
  </si>
  <si>
    <t>timeout-msec</t>
  </si>
  <si>
    <t>retry-count</t>
  </si>
  <si>
    <t>storage</t>
  </si>
  <si>
    <t>location1</t>
  </si>
  <si>
    <t>location2</t>
  </si>
  <si>
    <t>location1Limit</t>
  </si>
  <si>
    <t>location2limit</t>
  </si>
  <si>
    <t>duplicate-prevention</t>
  </si>
  <si>
    <t>duplicate-prevention-storage</t>
  </si>
  <si>
    <t>gxProfile</t>
  </si>
  <si>
    <t>forced-triggers</t>
  </si>
  <si>
    <t>fh-session-no-resp</t>
  </si>
  <si>
    <t>ap-action-profile</t>
  </si>
  <si>
    <t>s6b-profile</t>
  </si>
  <si>
    <t>s6b-avp-options1</t>
  </si>
  <si>
    <t>s6b-avp-options2</t>
  </si>
  <si>
    <t>s6b-avp-options3</t>
  </si>
  <si>
    <t>pcscf-group</t>
  </si>
  <si>
    <t>pcscf-server</t>
  </si>
  <si>
    <t>pcscf-server-type</t>
  </si>
  <si>
    <t>pcscf-server1</t>
  </si>
  <si>
    <t>pcscf-server1-weight</t>
  </si>
  <si>
    <t>pcscf-server2</t>
  </si>
  <si>
    <t>pcscf-server2-weight</t>
  </si>
  <si>
    <t>format</t>
  </si>
  <si>
    <t>live-ouput</t>
  </si>
  <si>
    <t>user-traffic</t>
  </si>
  <si>
    <t>metadata</t>
  </si>
  <si>
    <t>statistics</t>
  </si>
  <si>
    <t>internal</t>
  </si>
  <si>
    <t>ingress</t>
  </si>
  <si>
    <t>egress</t>
  </si>
  <si>
    <t>path-mng-ref-point</t>
  </si>
  <si>
    <t>sba-service</t>
  </si>
  <si>
    <t>namf-comm</t>
  </si>
  <si>
    <t>namf-evts</t>
  </si>
  <si>
    <t>nchf-convergedcharging</t>
  </si>
  <si>
    <t>npcf-smpolicycontrol</t>
  </si>
  <si>
    <t>nsmf-pdusession</t>
  </si>
  <si>
    <t>nudm-sdm</t>
  </si>
  <si>
    <t>nudm-uecm</t>
  </si>
  <si>
    <t>pcmd</t>
  </si>
  <si>
    <t>pcmdProfileName</t>
  </si>
  <si>
    <t>reportVerbosity</t>
  </si>
  <si>
    <t>destination</t>
  </si>
  <si>
    <t>dedicated-bearer-idle-timeout-profile</t>
  </si>
  <si>
    <t>qci</t>
  </si>
  <si>
    <t>cloud-db</t>
  </si>
  <si>
    <t>cloud-db-port</t>
  </si>
  <si>
    <t>cloud-db-server</t>
  </si>
  <si>
    <t>qos-profile</t>
  </si>
  <si>
    <t>ul-ambr</t>
  </si>
  <si>
    <t>dl-ambr</t>
  </si>
  <si>
    <t>qfi-mapping-profile</t>
  </si>
  <si>
    <t>average-window</t>
  </si>
  <si>
    <t>max-data-burst-vol</t>
  </si>
  <si>
    <t>priority-level</t>
  </si>
  <si>
    <t>qnc</t>
  </si>
  <si>
    <t>qfi-mapping-profile-dynamic-mapping</t>
  </si>
  <si>
    <t>npcf</t>
  </si>
  <si>
    <t>npcfProfile</t>
  </si>
  <si>
    <t>send-mbr-for-bbai-emergency</t>
  </si>
  <si>
    <t>pcscf-srvr-v6-group</t>
  </si>
  <si>
    <t>primary-pcscf</t>
  </si>
  <si>
    <t>secondary-pcscf</t>
  </si>
  <si>
    <t>selection-mode</t>
  </si>
  <si>
    <t>acct-fixed</t>
  </si>
  <si>
    <t>user-name</t>
  </si>
  <si>
    <t>kpi-kci</t>
  </si>
  <si>
    <t>qci-apn-stat</t>
  </si>
  <si>
    <t>arp-traffic-stats</t>
  </si>
  <si>
    <t>enhanced-traffic-stats</t>
  </si>
  <si>
    <t>allow-emergency</t>
  </si>
  <si>
    <t>any</t>
  </si>
  <si>
    <t>gtp-precedence-mapping</t>
  </si>
  <si>
    <t>application</t>
  </si>
  <si>
    <t>parameter</t>
  </si>
  <si>
    <t>visiting</t>
  </si>
  <si>
    <t>roaming</t>
  </si>
  <si>
    <t>link-mtu</t>
  </si>
  <si>
    <t>static-predefined-pcc</t>
  </si>
  <si>
    <t>access-type</t>
  </si>
  <si>
    <t>default-qos-profile</t>
  </si>
  <si>
    <t>radius-nas-identifier</t>
  </si>
  <si>
    <t>radius-nas-ip-address</t>
  </si>
  <si>
    <t>min-advertisement-interval</t>
  </si>
  <si>
    <t>max-advertisement-interval</t>
  </si>
  <si>
    <t>router-advertisements</t>
  </si>
  <si>
    <t>radius-accounting-on-off</t>
  </si>
  <si>
    <t>messages-sent</t>
  </si>
  <si>
    <t>dynamic-pcc</t>
  </si>
  <si>
    <t>fh-session</t>
  </si>
  <si>
    <t>fh-3xxx</t>
  </si>
  <si>
    <t>fh-4xxx</t>
  </si>
  <si>
    <t>resource-pool</t>
  </si>
  <si>
    <t>redundancy</t>
  </si>
  <si>
    <t>gateway</t>
  </si>
  <si>
    <t>card</t>
  </si>
  <si>
    <t>indirect-forwarding-timeout</t>
  </si>
  <si>
    <t>n3-interface-realm</t>
  </si>
  <si>
    <t>s5-ref-point</t>
  </si>
  <si>
    <t>allowed-nf-types</t>
  </si>
  <si>
    <t>version</t>
  </si>
  <si>
    <t>patch</t>
  </si>
  <si>
    <t>amf-client</t>
  </si>
  <si>
    <t>n1-profile</t>
  </si>
  <si>
    <t>pcf-client</t>
  </si>
  <si>
    <t>nrf-client</t>
  </si>
  <si>
    <t>nnrf-nfm</t>
  </si>
  <si>
    <t>nfm-nrf-blocklist_retry</t>
  </si>
  <si>
    <t>nfm-nrf-blocklist_wait_timer</t>
  </si>
  <si>
    <t>heartbeat-nrf-blocklist_retry</t>
  </si>
  <si>
    <t>heartbeat-nrf-blocklist_wait_timer</t>
  </si>
  <si>
    <t>suppress-discovery</t>
  </si>
  <si>
    <t>nnrf-disc</t>
  </si>
  <si>
    <t>udm-client</t>
  </si>
  <si>
    <t>accounting-on-off-level</t>
  </si>
  <si>
    <t>apn</t>
  </si>
  <si>
    <t>mip6-agent-info</t>
  </si>
  <si>
    <t>use-fqdn</t>
  </si>
  <si>
    <t>use-realm</t>
  </si>
  <si>
    <t>multi-homing-interface</t>
  </si>
  <si>
    <t>origin-host</t>
  </si>
  <si>
    <t>alt-peer-rar</t>
  </si>
  <si>
    <t>supported-vendor</t>
  </si>
  <si>
    <t>Outage Location</t>
  </si>
  <si>
    <t>dns-profile</t>
  </si>
  <si>
    <t>refresh-interval-sec</t>
  </si>
  <si>
    <t>PCMD</t>
  </si>
  <si>
    <t>pcmd-profile</t>
  </si>
  <si>
    <t>session-deletion-rate</t>
  </si>
  <si>
    <t>slice-list</t>
  </si>
  <si>
    <t>call-procedure-retry-time</t>
  </si>
  <si>
    <t>call-procedure-retry-attempts</t>
  </si>
  <si>
    <t>nf-profile-attributes</t>
  </si>
  <si>
    <t>capacity</t>
  </si>
  <si>
    <t>tai-list</t>
  </si>
  <si>
    <t>realm</t>
  </si>
  <si>
    <t>cloud-db-profile</t>
  </si>
  <si>
    <t>username-leading-digit</t>
  </si>
  <si>
    <t>secondary-diameter-peer</t>
  </si>
  <si>
    <t>peer-group</t>
  </si>
  <si>
    <t>primary-diameter-peer</t>
  </si>
  <si>
    <t>include-system-info</t>
  </si>
  <si>
    <t>dst-zone</t>
  </si>
  <si>
    <t>Zone</t>
  </si>
  <si>
    <t>start</t>
  </si>
  <si>
    <t>end</t>
  </si>
  <si>
    <t>Worksheet</t>
  </si>
  <si>
    <t>Provisioning Action</t>
  </si>
  <si>
    <t>NOACTION</t>
  </si>
  <si>
    <t>users</t>
  </si>
  <si>
    <t>login-control</t>
  </si>
  <si>
    <t>pdn-interfaces-gtp</t>
  </si>
  <si>
    <t>CREATE</t>
  </si>
  <si>
    <t>group-specific</t>
  </si>
  <si>
    <t>gtpProfile-c</t>
  </si>
  <si>
    <t>gtpProfile-u</t>
  </si>
  <si>
    <t>ScriptControl</t>
  </si>
  <si>
    <t>ScriptPolicy</t>
  </si>
  <si>
    <t>Cron</t>
  </si>
  <si>
    <t>logs</t>
  </si>
  <si>
    <t>kpilogs</t>
  </si>
  <si>
    <t>Snmp-Trap</t>
  </si>
  <si>
    <t>log-id</t>
  </si>
  <si>
    <t>isa-aa-group</t>
  </si>
  <si>
    <t>ports</t>
  </si>
  <si>
    <t>lag</t>
  </si>
  <si>
    <t>IP-Filter</t>
  </si>
  <si>
    <t>service</t>
  </si>
  <si>
    <t>AddrList</t>
  </si>
  <si>
    <t>interfaces</t>
  </si>
  <si>
    <t>loopbacks</t>
  </si>
  <si>
    <t>bgpBasic</t>
  </si>
  <si>
    <t>bgpGroup</t>
  </si>
  <si>
    <t>bgpNeighbor</t>
  </si>
  <si>
    <t>prefixlist</t>
  </si>
  <si>
    <t>community</t>
  </si>
  <si>
    <t>qci-list</t>
  </si>
  <si>
    <t>charging-profile</t>
  </si>
  <si>
    <t>gtp-profile</t>
  </si>
  <si>
    <t>pcscfGroup</t>
  </si>
  <si>
    <t>call-insight</t>
  </si>
  <si>
    <t>mgbasic</t>
  </si>
  <si>
    <t>pdn-gx-interface</t>
  </si>
  <si>
    <t>pdn-gy-interface</t>
  </si>
  <si>
    <t>overrideProfile</t>
  </si>
  <si>
    <t>pdn-sx-interface</t>
  </si>
  <si>
    <t>override-redundancy</t>
  </si>
  <si>
    <t>Syslog</t>
  </si>
  <si>
    <t>log-filter</t>
  </si>
  <si>
    <t>diameter</t>
  </si>
  <si>
    <t>staticRoutes</t>
  </si>
  <si>
    <t>cdr-avp-option</t>
  </si>
  <si>
    <t>s6bProfile</t>
  </si>
  <si>
    <t>profiles</t>
  </si>
  <si>
    <t>sba-server-services</t>
  </si>
  <si>
    <t>sba-service-realm</t>
  </si>
  <si>
    <t>dns-client</t>
  </si>
  <si>
    <t>pdn-s2b-interface</t>
  </si>
  <si>
    <t>pdn-ga-interface</t>
  </si>
  <si>
    <t>pdn-s6b-interface</t>
  </si>
  <si>
    <t>cdbx</t>
  </si>
  <si>
    <t>resourcepoolRedundancy</t>
  </si>
  <si>
    <t>ospfBasic</t>
  </si>
  <si>
    <t>ospfInterfaces</t>
  </si>
  <si>
    <t>lsa-arrival</t>
  </si>
  <si>
    <t>spf-wait</t>
  </si>
  <si>
    <t>spf-initial-wait</t>
  </si>
  <si>
    <t>spf-second-wait</t>
  </si>
  <si>
    <t>area</t>
  </si>
  <si>
    <t>interface-type</t>
  </si>
  <si>
    <t>acct-interim-avp-options</t>
  </si>
  <si>
    <t>disconnect-ack-avp-options</t>
  </si>
  <si>
    <t>disconnect-nak-avp-options</t>
  </si>
  <si>
    <t>avp</t>
  </si>
  <si>
    <t>RadiusAvpOptions</t>
  </si>
  <si>
    <t>inbound-telnet-sessions</t>
  </si>
  <si>
    <t>outbound-telnet-sessions</t>
  </si>
  <si>
    <t>Port2</t>
  </si>
  <si>
    <t>nf-id</t>
  </si>
  <si>
    <t>prioritized-address-list</t>
  </si>
  <si>
    <t>nf-priority</t>
  </si>
  <si>
    <t>uuid</t>
  </si>
  <si>
    <t>local-ecmp-mgGroup</t>
  </si>
  <si>
    <t>from-community</t>
  </si>
  <si>
    <t>active-mg</t>
  </si>
  <si>
    <t>community-expression1</t>
  </si>
  <si>
    <t>community-expression2</t>
  </si>
  <si>
    <t>next-hop</t>
  </si>
  <si>
    <t>keepalive</t>
  </si>
  <si>
    <t>hold-time</t>
  </si>
  <si>
    <t>multihop</t>
  </si>
  <si>
    <t>family</t>
  </si>
  <si>
    <t>tai-lai-list</t>
  </si>
  <si>
    <t>tac</t>
  </si>
  <si>
    <t>default-policy-rule-base</t>
  </si>
  <si>
    <t>request-quota-before-traffic</t>
  </si>
  <si>
    <t>uuc-options-with-quota</t>
  </si>
  <si>
    <t>uplink</t>
  </si>
  <si>
    <t>downlink</t>
  </si>
  <si>
    <t>group</t>
  </si>
  <si>
    <t>rising-threshold</t>
  </si>
  <si>
    <t>falling-threshold</t>
  </si>
  <si>
    <t xml:space="preserve">cflash-cap-alarm in % </t>
  </si>
  <si>
    <t>cflash</t>
  </si>
  <si>
    <t>profileName</t>
  </si>
  <si>
    <t>defaultAction</t>
  </si>
  <si>
    <t>back</t>
  </si>
  <si>
    <t>permit</t>
  </si>
  <si>
    <t>exit</t>
  </si>
  <si>
    <t>securityProfile</t>
  </si>
  <si>
    <t>import-policy</t>
  </si>
  <si>
    <t>primary-dns</t>
  </si>
  <si>
    <t>secondary-dns</t>
  </si>
  <si>
    <t>dnsProfile</t>
  </si>
  <si>
    <t>APN</t>
  </si>
  <si>
    <t>up-peer-list-name</t>
  </si>
  <si>
    <t>networkRealm</t>
  </si>
  <si>
    <t>network-realm</t>
  </si>
  <si>
    <t>ip-pool</t>
  </si>
  <si>
    <t>hold-timer</t>
  </si>
  <si>
    <t>ip-pool-list</t>
  </si>
  <si>
    <t>Network-Realm</t>
  </si>
  <si>
    <t>pcf-selection</t>
  </si>
  <si>
    <t>npcf-profile</t>
  </si>
  <si>
    <t>from-family</t>
  </si>
  <si>
    <t>members</t>
  </si>
  <si>
    <t>QCI VALUES</t>
  </si>
  <si>
    <t>ims-qci-list</t>
  </si>
  <si>
    <t>msg-retry-count</t>
  </si>
  <si>
    <t>system-redundancy</t>
  </si>
  <si>
    <t>chf-client</t>
  </si>
  <si>
    <t>li-profile</t>
  </si>
  <si>
    <t>configure li</t>
  </si>
  <si>
    <t>show li</t>
  </si>
  <si>
    <t>info</t>
  </si>
  <si>
    <t>liuser</t>
  </si>
  <si>
    <t>5620sam</t>
  </si>
  <si>
    <t>*</t>
  </si>
  <si>
    <t>ef</t>
  </si>
  <si>
    <t>pgw</t>
  </si>
  <si>
    <t>fc</t>
  </si>
  <si>
    <t>pcscf-srvr-ipv4</t>
  </si>
  <si>
    <t>pcscf-srvr-ipv6</t>
  </si>
  <si>
    <t>min-data-threshold</t>
  </si>
  <si>
    <t>max-change-condition</t>
  </si>
  <si>
    <t>serving-node-change-limit</t>
  </si>
  <si>
    <t>partial-record-closure-trigger</t>
  </si>
  <si>
    <t>sctp-alternate-address</t>
  </si>
  <si>
    <t>allow-udm-sdm</t>
  </si>
  <si>
    <t>default-5qi</t>
  </si>
  <si>
    <t>default-arp</t>
  </si>
  <si>
    <t>emergency-profile</t>
  </si>
  <si>
    <t>emergency-profile-name</t>
  </si>
  <si>
    <t>secondary_Gx_peer</t>
  </si>
  <si>
    <t>ipv4</t>
  </si>
  <si>
    <t>ipv6</t>
  </si>
  <si>
    <t>snmpv3</t>
  </si>
  <si>
    <t>disable</t>
  </si>
  <si>
    <t>default-ambr-dl-rate</t>
  </si>
  <si>
    <t>default-ambr-ul-rate</t>
  </si>
  <si>
    <t>CMG Parameters</t>
  </si>
  <si>
    <t>Color Codes</t>
  </si>
  <si>
    <t>CMG System Parameters</t>
  </si>
  <si>
    <t>Parameter</t>
  </si>
  <si>
    <t>Range Default</t>
  </si>
  <si>
    <t>Value</t>
  </si>
  <si>
    <t>32 chars max</t>
  </si>
  <si>
    <t>chassis serial</t>
  </si>
  <si>
    <t>80 chars max</t>
  </si>
  <si>
    <t>none</t>
  </si>
  <si>
    <t>N/A</t>
  </si>
  <si>
    <t>user defined or selected value</t>
  </si>
  <si>
    <t>utc/gmt</t>
  </si>
  <si>
    <t xml:space="preserve"> </t>
  </si>
  <si>
    <t>PORT</t>
  </si>
  <si>
    <t>IPv4 Address</t>
  </si>
  <si>
    <t>IPv6 Address</t>
  </si>
  <si>
    <t>DNS Server (primary)</t>
  </si>
  <si>
    <t>DNS Server (secondary)</t>
  </si>
  <si>
    <t>NTP Server (primary)</t>
  </si>
  <si>
    <t>NTP Server (secondary)</t>
  </si>
  <si>
    <t>SNMP trap-target (primary)</t>
  </si>
  <si>
    <t>SNMP trap-target (secondary)</t>
  </si>
  <si>
    <t>OAM IP Address and Physical Connectivity</t>
  </si>
  <si>
    <t>Network</t>
  </si>
  <si>
    <t>OAM</t>
  </si>
  <si>
    <t>CPM Management</t>
  </si>
  <si>
    <t>OOB</t>
  </si>
  <si>
    <t>Console</t>
  </si>
  <si>
    <t>VLAN/VPLS</t>
  </si>
  <si>
    <t>IP Address</t>
  </si>
  <si>
    <t>DC Router - 1 IP Address</t>
  </si>
  <si>
    <t>DC Router - 2 IP Address</t>
  </si>
  <si>
    <t>AIM Config Questionnaire</t>
  </si>
  <si>
    <t>Prompt</t>
  </si>
  <si>
    <t>Default</t>
  </si>
  <si>
    <t xml:space="preserve">Do you want to use SNMPv2 or SNMPv3 protocol? </t>
  </si>
  <si>
    <t>SNMPv3</t>
  </si>
  <si>
    <t>Please enter SNMPv3 user</t>
  </si>
  <si>
    <t>privUserApp</t>
  </si>
  <si>
    <t>Please enter SNMPv3 authentication protocol MD5/SHA</t>
  </si>
  <si>
    <t>MD5</t>
  </si>
  <si>
    <t>Please enter SNMPv3 authentication password</t>
  </si>
  <si>
    <t>authUser</t>
  </si>
  <si>
    <t>Please enter SNMPv3 privacy password</t>
  </si>
  <si>
    <t>privUser</t>
  </si>
  <si>
    <t>Please enter syslocation</t>
  </si>
  <si>
    <t>None</t>
  </si>
  <si>
    <t>Please enter syscontact</t>
  </si>
  <si>
    <t>Please enter CMG IP address</t>
  </si>
  <si>
    <t>Please enter CMG SNMP port</t>
  </si>
  <si>
    <t>Please enter NSP IP address</t>
  </si>
  <si>
    <t>Please enter AIM IP address with network prefix</t>
  </si>
  <si>
    <t>198.168.1.1/24</t>
  </si>
  <si>
    <t>Please enter interface for AIM IP address</t>
  </si>
  <si>
    <t>breth0</t>
  </si>
  <si>
    <t>Please enter AIM SNMP listening port</t>
  </si>
  <si>
    <t>Please enter AIM GW IP address</t>
  </si>
  <si>
    <t>192.168.1.254</t>
  </si>
  <si>
    <t>System and Loopback Interfaces</t>
  </si>
  <si>
    <t>Interface Name</t>
  </si>
  <si>
    <t>Signaling Interfaces</t>
  </si>
  <si>
    <t>VPRN Context</t>
  </si>
  <si>
    <t>NA</t>
  </si>
  <si>
    <t>Card/MDA</t>
  </si>
  <si>
    <t>Slot</t>
  </si>
  <si>
    <t>Card Type</t>
  </si>
  <si>
    <t>MDA</t>
  </si>
  <si>
    <t>MDA Type</t>
  </si>
  <si>
    <t xml:space="preserve"> Logical interfaces (802.1Q)</t>
  </si>
  <si>
    <t>VRF</t>
  </si>
  <si>
    <t>LB Slot/Port</t>
  </si>
  <si>
    <t>IPv4 
Interface Name</t>
  </si>
  <si>
    <t>IPv4 
VLAN ID</t>
  </si>
  <si>
    <t>IPv6
VLAN ID</t>
  </si>
  <si>
    <t>BFD rcv</t>
  </si>
  <si>
    <t>VPRN 
Context</t>
  </si>
  <si>
    <t>Mobile Gateway</t>
  </si>
  <si>
    <t>CMG Information</t>
  </si>
  <si>
    <t>PDN Gateway #</t>
  </si>
  <si>
    <t>EPC Node Name ([30 chars max] - &lt;MCC&gt;.&lt;MNC&gt;.&lt;PGW&gt;.&lt;Region String&gt;.&lt;Group Id&gt;.&lt;Node Id&gt;)</t>
  </si>
  <si>
    <t>CMG Charging Information</t>
  </si>
  <si>
    <t>Charging Profile Type</t>
  </si>
  <si>
    <t>Charging Profile ID</t>
  </si>
  <si>
    <t>Charging cc-ignore</t>
  </si>
  <si>
    <t>CMG KPI-KCI Information</t>
  </si>
  <si>
    <t>Accounting Policy ID</t>
  </si>
  <si>
    <t>Node-id</t>
  </si>
  <si>
    <t>Charging CDR Transfer Method</t>
  </si>
  <si>
    <t>Need to create a user in CMG for Billing domian to SFTP file from CF1/CF2</t>
  </si>
  <si>
    <t>GTP-Prime Server IP</t>
  </si>
  <si>
    <t>GTP-Port</t>
  </si>
  <si>
    <t>GTP version</t>
  </si>
  <si>
    <t>Server1</t>
  </si>
  <si>
    <t>Server2</t>
  </si>
  <si>
    <t>Log Configuration ( KPI/KCI Configuration )</t>
  </si>
  <si>
    <t>file-id</t>
  </si>
  <si>
    <t>rollover</t>
  </si>
  <si>
    <t>retention</t>
  </si>
  <si>
    <t>record</t>
  </si>
  <si>
    <t>collection-interval</t>
  </si>
  <si>
    <t>CMG Signaling Information</t>
  </si>
  <si>
    <t>Diameter Origin Host</t>
  </si>
  <si>
    <t>Diameter Origin Realm</t>
  </si>
  <si>
    <t>Diameter Profile</t>
  </si>
  <si>
    <t>Signaling Interface</t>
  </si>
  <si>
    <t>Interface</t>
  </si>
  <si>
    <t>Interface Type</t>
  </si>
  <si>
    <t>Mobile Gateway Profile</t>
  </si>
  <si>
    <t>Diameter Peer  Application Type</t>
  </si>
  <si>
    <t>Destination Realm</t>
  </si>
  <si>
    <t>Diameter-Peer</t>
  </si>
  <si>
    <t>Dual-Homing</t>
  </si>
  <si>
    <t>DRA (Y/N)</t>
  </si>
  <si>
    <t>Y</t>
  </si>
  <si>
    <t>CALEA</t>
  </si>
  <si>
    <t>CALEA (without Ipsec)</t>
  </si>
  <si>
    <t>IPSec Security Association 
Parameters</t>
  </si>
  <si>
    <t>IPSec ike-version</t>
  </si>
  <si>
    <t>df-peer ID</t>
  </si>
  <si>
    <t>df2-addr</t>
  </si>
  <si>
    <t>df2-port</t>
  </si>
  <si>
    <t>df3-addr</t>
  </si>
  <si>
    <t>df3-port</t>
  </si>
  <si>
    <t>ike-mode</t>
  </si>
  <si>
    <t>main</t>
  </si>
  <si>
    <t>IPSec  auth-algorithm (Phase-1)</t>
  </si>
  <si>
    <t>sha512</t>
  </si>
  <si>
    <t>IPSec encryption-algorithm (Phase-1)</t>
  </si>
  <si>
    <t>aes256</t>
  </si>
  <si>
    <t>auth-method</t>
  </si>
  <si>
    <t>PSK</t>
  </si>
  <si>
    <t>IPSec ike-lifetime</t>
  </si>
  <si>
    <t>1200 (sec)</t>
  </si>
  <si>
    <t>IPSec isakmp-lifetime</t>
  </si>
  <si>
    <t>3600 (sec)</t>
  </si>
  <si>
    <t>IPSec  esp-auth-algorithm(Phase-2)</t>
  </si>
  <si>
    <t>IPSec esp-encryption-algorithm (Phase-2)</t>
  </si>
  <si>
    <t>IPSec IP Addresses</t>
  </si>
  <si>
    <t>IPSec Connection Type</t>
  </si>
  <si>
    <t>Tunnel</t>
  </si>
  <si>
    <t>IPSec Redirect Subnet (/31)</t>
  </si>
  <si>
    <t>IPSec Public Address</t>
  </si>
  <si>
    <t>IPSec Private Address (Local Gateway)</t>
  </si>
  <si>
    <t>Peer-1 X2 Tunnel Destination/loopback</t>
  </si>
  <si>
    <t>Peer-1 X3 Tunnel Destination/loopback</t>
  </si>
  <si>
    <t>Peer-2 X2 Tunnel Destination/loopback</t>
  </si>
  <si>
    <t>Peer-2 X3 Tunnel Destination/loopback</t>
  </si>
  <si>
    <t>LIG Parameters</t>
  </si>
  <si>
    <t>X3 Transport Type</t>
  </si>
  <si>
    <t>TCP</t>
  </si>
  <si>
    <t>ULIC Header</t>
  </si>
  <si>
    <t>V1</t>
  </si>
  <si>
    <t>SGW- DF2-peer port</t>
  </si>
  <si>
    <t>SGW- DF3-peer port</t>
  </si>
  <si>
    <t>PGW- DF3-peer port</t>
  </si>
  <si>
    <t>LIG QoS Parameters</t>
  </si>
  <si>
    <t>X2 (IRI) DSCP</t>
  </si>
  <si>
    <t>CS4</t>
  </si>
  <si>
    <t>X3 (CC) DSCP</t>
  </si>
  <si>
    <t>EF</t>
  </si>
  <si>
    <t>VPRN</t>
  </si>
  <si>
    <t>QoS</t>
  </si>
  <si>
    <t>QCI</t>
  </si>
  <si>
    <t>DSCP</t>
  </si>
  <si>
    <t>ARP</t>
  </si>
  <si>
    <t>Syslog Storage</t>
  </si>
  <si>
    <t>from</t>
  </si>
  <si>
    <t>file id</t>
  </si>
  <si>
    <t>EPC Domain</t>
  </si>
  <si>
    <t>VPRN Name</t>
  </si>
  <si>
    <t>IPv4 Address /32</t>
  </si>
  <si>
    <t>IPv6 Address /128</t>
  </si>
  <si>
    <t>IP Routing Parameters</t>
  </si>
  <si>
    <t>multi-hop</t>
  </si>
  <si>
    <t>Note1</t>
  </si>
  <si>
    <t>Note2</t>
  </si>
  <si>
    <t>Note1: bgp-import/bgp-export</t>
  </si>
  <si>
    <t>Note2: ipv4/ipv6</t>
  </si>
  <si>
    <t>Note3: Base/ VPRN #/ default</t>
  </si>
  <si>
    <t>default-ipv4</t>
  </si>
  <si>
    <t>default-ipv6</t>
  </si>
  <si>
    <t>UPF IMPORT/EXPORT - MG/LB</t>
  </si>
  <si>
    <t>UPF BGP IMPORT/EXPORT</t>
  </si>
  <si>
    <t>SPGW/SMF BGP IMPORT/EXPORT</t>
  </si>
  <si>
    <t>Loadbalance</t>
  </si>
  <si>
    <t>Diameter Peer</t>
  </si>
  <si>
    <t xml:space="preserve"> FQDN</t>
  </si>
  <si>
    <t>IP-Address</t>
  </si>
  <si>
    <t>Protocol</t>
  </si>
  <si>
    <t>PLMN Name</t>
  </si>
  <si>
    <t>TOR Loopback Peers</t>
  </si>
  <si>
    <t>VPRN 
Context CNF/Router</t>
  </si>
  <si>
    <t>TOR1 BGP Peer
IPv4 Address/32</t>
  </si>
  <si>
    <t>TOR2 BGP Peer
IPv4 Address/32</t>
  </si>
  <si>
    <t>TOR1 BGP Peer
IPv6 Address/128</t>
  </si>
  <si>
    <t>TOR2 BGP Peer
IPv6 Address/128</t>
  </si>
  <si>
    <t>LAG Number</t>
  </si>
  <si>
    <t>WBX Number</t>
  </si>
  <si>
    <t>Port / MDA / Slot</t>
  </si>
  <si>
    <t>Connector Type</t>
  </si>
  <si>
    <t>MTU</t>
  </si>
  <si>
    <t>Encap-type</t>
  </si>
  <si>
    <t>mode</t>
  </si>
  <si>
    <t>WBX Port</t>
  </si>
  <si>
    <t>Port Description</t>
  </si>
  <si>
    <t>local-as number</t>
  </si>
  <si>
    <t>remote-as number</t>
  </si>
  <si>
    <t>Lag-ID</t>
  </si>
  <si>
    <t>loopback (to TOR1)</t>
  </si>
  <si>
    <t>loopback (to TOR2)</t>
  </si>
  <si>
    <t>BFD xmt</t>
  </si>
  <si>
    <t>BFD mult</t>
  </si>
  <si>
    <r>
      <t>CMG
IPv4 Address/</t>
    </r>
    <r>
      <rPr>
        <b/>
        <sz val="10"/>
        <color rgb="FFFF0000"/>
        <rFont val="Arial"/>
        <family val="2"/>
      </rPr>
      <t>Mask</t>
    </r>
  </si>
  <si>
    <r>
      <t>DC Router
IPv4 Address/</t>
    </r>
    <r>
      <rPr>
        <b/>
        <sz val="10"/>
        <color rgb="FFFF0000"/>
        <rFont val="Arial"/>
        <family val="2"/>
      </rPr>
      <t>Mask</t>
    </r>
  </si>
  <si>
    <r>
      <t>CMG IPv6 Address/</t>
    </r>
    <r>
      <rPr>
        <b/>
        <sz val="10"/>
        <color rgb="FFFF0000"/>
        <rFont val="Arial"/>
        <family val="2"/>
      </rPr>
      <t>Mask</t>
    </r>
  </si>
  <si>
    <r>
      <t>DC Router
IPv6  Address/</t>
    </r>
    <r>
      <rPr>
        <b/>
        <sz val="10"/>
        <color rgb="FFFF0000"/>
        <rFont val="Arial"/>
        <family val="2"/>
      </rPr>
      <t>Mask</t>
    </r>
  </si>
  <si>
    <t>CMG SBI</t>
  </si>
  <si>
    <t>NFType</t>
  </si>
  <si>
    <t>UUID</t>
  </si>
  <si>
    <t>sliceInstance</t>
  </si>
  <si>
    <t>suspend</t>
  </si>
  <si>
    <t>sd</t>
  </si>
  <si>
    <t>GENERIC</t>
  </si>
  <si>
    <t>SMF</t>
  </si>
  <si>
    <t>Slice Name</t>
  </si>
  <si>
    <t>Slice Type</t>
  </si>
  <si>
    <t>Slice Differentiator</t>
  </si>
  <si>
    <t>UPF Peer IP</t>
  </si>
  <si>
    <t>total</t>
  </si>
  <si>
    <t>time</t>
  </si>
  <si>
    <t>inherit</t>
  </si>
  <si>
    <t>uuc-reporting-enh</t>
  </si>
  <si>
    <t>profile-id</t>
  </si>
  <si>
    <t>volume-limit</t>
  </si>
  <si>
    <t>online</t>
  </si>
  <si>
    <t>Slicing</t>
  </si>
  <si>
    <t>Log/File-ID</t>
  </si>
  <si>
    <t>Diameter</t>
  </si>
  <si>
    <t>GTP Profile</t>
  </si>
  <si>
    <t>Profile</t>
  </si>
  <si>
    <t>extension</t>
  </si>
  <si>
    <t>dat</t>
  </si>
  <si>
    <t>obsolete-time</t>
  </si>
  <si>
    <t>private-info</t>
  </si>
  <si>
    <t>done</t>
  </si>
  <si>
    <t>cf1</t>
  </si>
  <si>
    <t>cf2</t>
  </si>
  <si>
    <t>tac-range-start</t>
  </si>
  <si>
    <t>tac-range-end</t>
  </si>
  <si>
    <t>PDN Instance- type</t>
  </si>
  <si>
    <t>TAI Information</t>
  </si>
  <si>
    <t>Tai List</t>
  </si>
  <si>
    <t>TAC Number</t>
  </si>
  <si>
    <t>TAC Range (start)</t>
  </si>
  <si>
    <t>TAC Range (End)</t>
  </si>
  <si>
    <t>PCSCF</t>
  </si>
  <si>
    <t>PCSCF-Group name</t>
  </si>
  <si>
    <t>pcscf-srvr-v4-group</t>
  </si>
  <si>
    <t>NF-ID-List</t>
  </si>
  <si>
    <t>amf</t>
  </si>
  <si>
    <t>sx-n4</t>
  </si>
  <si>
    <t>Interface-Realm</t>
  </si>
  <si>
    <t>Instance Name</t>
  </si>
  <si>
    <t>PDN Interface</t>
  </si>
  <si>
    <t>pfcp</t>
  </si>
  <si>
    <t>Customer Number</t>
  </si>
  <si>
    <t>Router-ID (IPv6)</t>
  </si>
  <si>
    <t>Subnet IP Address/Mask</t>
  </si>
  <si>
    <t>GW IP Address</t>
  </si>
  <si>
    <t>CMG IP Address</t>
  </si>
  <si>
    <t>Lag</t>
  </si>
  <si>
    <t>LAG  Connectivity</t>
  </si>
  <si>
    <t>loopback</t>
  </si>
  <si>
    <t>fail-num-retries</t>
  </si>
  <si>
    <t>ga/bp</t>
  </si>
  <si>
    <t>GTP-Prime-Group name</t>
  </si>
  <si>
    <t>ga</t>
  </si>
  <si>
    <t>gx-profile</t>
  </si>
  <si>
    <t>Interface-gtp-prime</t>
  </si>
  <si>
    <t>PCSCF IP4 Address</t>
  </si>
  <si>
    <t>QCI-Policy name</t>
  </si>
  <si>
    <t>FC</t>
  </si>
  <si>
    <t>QFI Profile</t>
  </si>
  <si>
    <t>VPRN name</t>
  </si>
  <si>
    <t>Tunnel Group</t>
  </si>
  <si>
    <t>LI Network/30</t>
  </si>
  <si>
    <t>Public-Interface Addr</t>
  </si>
  <si>
    <t>Local Gateway Addr</t>
  </si>
  <si>
    <t>Weight</t>
  </si>
  <si>
    <t>logs to</t>
  </si>
  <si>
    <t>suppress-dotzero-broadcast-address</t>
  </si>
  <si>
    <t>ue-pool-routing</t>
  </si>
  <si>
    <t>aa-group</t>
  </si>
  <si>
    <t>ip-pool-distribution</t>
  </si>
  <si>
    <t>Port3</t>
  </si>
  <si>
    <t>Intreface BGP</t>
  </si>
  <si>
    <t>loopback BGP</t>
  </si>
  <si>
    <t>BGP Export</t>
  </si>
  <si>
    <t>IPv4</t>
  </si>
  <si>
    <t>IPv4 (BGP import defaut): Y/N</t>
  </si>
  <si>
    <t>IPv6 (BGP import defaut): Y/N</t>
  </si>
  <si>
    <t>external BGP Import/Export</t>
  </si>
  <si>
    <t>primary-pcscf-v4</t>
  </si>
  <si>
    <t>secondary-pcscf-v4</t>
  </si>
  <si>
    <t>local-cdr-storage file-params</t>
  </si>
  <si>
    <t>message</t>
  </si>
  <si>
    <t>result-code</t>
  </si>
  <si>
    <t>transaction-timer-timeout-msec</t>
  </si>
  <si>
    <t>h1</t>
  </si>
  <si>
    <t>nc</t>
  </si>
  <si>
    <t>l1</t>
  </si>
  <si>
    <t>h2</t>
  </si>
  <si>
    <t>slice</t>
  </si>
  <si>
    <t>override-profile</t>
  </si>
  <si>
    <t>ref-point-type</t>
  </si>
  <si>
    <t>instance</t>
  </si>
  <si>
    <t>with</t>
  </si>
  <si>
    <t>Node: SMFx/UPFx</t>
  </si>
  <si>
    <t>PFCP Association</t>
  </si>
  <si>
    <t>PFCP Association List</t>
  </si>
  <si>
    <t>PFCP Assocation List</t>
  </si>
  <si>
    <t>Speed (BareMetal)</t>
  </si>
  <si>
    <t>up-peer-list-realms</t>
  </si>
  <si>
    <t>up-peer-list-apns</t>
  </si>
  <si>
    <t>performance</t>
  </si>
  <si>
    <t>partitions divert-fc</t>
  </si>
  <si>
    <t>primary1</t>
  </si>
  <si>
    <t>primary2</t>
  </si>
  <si>
    <t>tcp-adv-func</t>
  </si>
  <si>
    <t>web-service-url-filter</t>
  </si>
  <si>
    <t>af</t>
  </si>
  <si>
    <t>be</t>
  </si>
  <si>
    <t>l2</t>
  </si>
  <si>
    <t>user for UPF / contol for SMF / blank for saegw</t>
  </si>
  <si>
    <t>Inputs needed</t>
  </si>
  <si>
    <t>DO NOT CHANGE</t>
  </si>
  <si>
    <t>External IP Addresses (DNS/NTP/SNMP)</t>
  </si>
  <si>
    <t>OAM IP Addresses</t>
  </si>
  <si>
    <t>Service Based Interface</t>
  </si>
  <si>
    <t>pgw-address</t>
  </si>
  <si>
    <t>pgw-plmn-id</t>
  </si>
  <si>
    <t>start-time</t>
  </si>
  <si>
    <t>stop-time</t>
  </si>
  <si>
    <t>egress-scheduler-policy</t>
  </si>
  <si>
    <t>use for MOTD</t>
  </si>
  <si>
    <t>17/1/1</t>
  </si>
  <si>
    <t>17/1/2</t>
  </si>
  <si>
    <t>GTP Interface (s5/s11/s8/…... All gtp)</t>
  </si>
  <si>
    <t>s5</t>
  </si>
  <si>
    <t>s8</t>
  </si>
  <si>
    <t>Prioritized-IP-address-list</t>
  </si>
  <si>
    <t>echo-receive</t>
  </si>
  <si>
    <t>s2b</t>
  </si>
  <si>
    <t>BGP Export Policy Name (IPv4)</t>
  </si>
  <si>
    <t>BGP Export Policy Name (IPv6)</t>
  </si>
  <si>
    <t>Mobile Gateway PDN sba-client-services</t>
  </si>
  <si>
    <t>sba client</t>
  </si>
  <si>
    <t>sba-client service</t>
  </si>
  <si>
    <t xml:space="preserve"> service-instance</t>
  </si>
  <si>
    <t>interface &lt;interface-name&gt;</t>
  </si>
  <si>
    <t>router &lt;router-instance&gt;</t>
  </si>
  <si>
    <t>Mobile Gateway PDN sba-server-services</t>
  </si>
  <si>
    <t>sba-server service</t>
  </si>
  <si>
    <t>value</t>
  </si>
  <si>
    <t>n9-interface-realm</t>
  </si>
  <si>
    <t>Mobile Gateway PDN sba-service-realm</t>
  </si>
  <si>
    <t>service-realm</t>
  </si>
  <si>
    <t>server/ client service</t>
  </si>
  <si>
    <t>sbaServices</t>
  </si>
  <si>
    <t>server-service</t>
  </si>
  <si>
    <t>client-service</t>
  </si>
  <si>
    <t xml:space="preserve"> dynamic-mapping</t>
  </si>
  <si>
    <t>Resource Pool Redundancy</t>
  </si>
  <si>
    <t>MG Redundancy</t>
  </si>
  <si>
    <t>Resource-Pool</t>
  </si>
  <si>
    <t>Group Number</t>
  </si>
  <si>
    <t>card (working)</t>
  </si>
  <si>
    <t>card (protect)</t>
  </si>
  <si>
    <t>one-to-one</t>
  </si>
  <si>
    <t>gtpv2-session-rejection-cause</t>
  </si>
  <si>
    <t xml:space="preserve"> retry-count</t>
  </si>
  <si>
    <t xml:space="preserve"> timeout-msec</t>
  </si>
  <si>
    <t>apn-shutdown</t>
  </si>
  <si>
    <t>gw-suspend</t>
  </si>
  <si>
    <t>PFCP Profile</t>
  </si>
  <si>
    <t>Profile Name</t>
  </si>
  <si>
    <t>heart-beat interval</t>
  </si>
  <si>
    <t>message re-transmit timeout</t>
  </si>
  <si>
    <t>message rety-count</t>
  </si>
  <si>
    <t>DSF</t>
  </si>
  <si>
    <t>(values.yaml)</t>
  </si>
  <si>
    <t>Network Name</t>
  </si>
  <si>
    <t>VLAN name</t>
  </si>
  <si>
    <t>VLAN ID_New</t>
  </si>
  <si>
    <t>VLAN count</t>
  </si>
  <si>
    <t xml:space="preserve">IPv4 NetMask </t>
  </si>
  <si>
    <t>Max Hosts</t>
  </si>
  <si>
    <t>DB_Proxy</t>
  </si>
  <si>
    <t>(cdb-values.yaml)</t>
  </si>
  <si>
    <t>CMG IPv4</t>
  </si>
  <si>
    <t>Gateway</t>
  </si>
  <si>
    <t>Network Address</t>
  </si>
  <si>
    <t>Cloud DB Profile</t>
  </si>
  <si>
    <t>CMG CDB port</t>
  </si>
  <si>
    <t>interface BGP</t>
  </si>
  <si>
    <t>policy name to be updated</t>
  </si>
  <si>
    <t>smfList</t>
  </si>
  <si>
    <t>1:1</t>
  </si>
  <si>
    <t>Router-ID (IPv4/IPv6)</t>
  </si>
  <si>
    <t>SMF Charging Profile</t>
  </si>
  <si>
    <t>report-serving-node-supplied-cc
(yes/no)</t>
  </si>
  <si>
    <t>default-charging-method
(online/offline/disabled)</t>
  </si>
  <si>
    <t>chf-profile
(0 to 225)</t>
  </si>
  <si>
    <t>CHF Profile</t>
  </si>
  <si>
    <t>uuc-options-no-quota-initial</t>
  </si>
  <si>
    <t>uuc-options-no-quota-mid-session</t>
  </si>
  <si>
    <t>Event Triggers</t>
  </si>
  <si>
    <t>qos-change</t>
  </si>
  <si>
    <t>plmn-change</t>
  </si>
  <si>
    <t>rat-type-change</t>
  </si>
  <si>
    <t>serving-node-change</t>
  </si>
  <si>
    <t>user-loc-change</t>
  </si>
  <si>
    <t>Credit Control Failure Handling</t>
  </si>
  <si>
    <t>ccfh-fh-action</t>
  </si>
  <si>
    <t>fh-continue-action</t>
  </si>
  <si>
    <t>fh-session-continue-timer</t>
  </si>
  <si>
    <t>fh-volume-limit</t>
  </si>
  <si>
    <t>SGW/PGW Charging Profile</t>
  </si>
  <si>
    <t>patial-record-closure-trigger</t>
  </si>
  <si>
    <t>charging profile</t>
  </si>
  <si>
    <t>ms-time-zone-change</t>
  </si>
  <si>
    <t>rat-change</t>
  </si>
  <si>
    <t>CDR AVPs</t>
  </si>
  <si>
    <t>CDR-AVP-OPTIONS</t>
  </si>
  <si>
    <t>profile</t>
  </si>
  <si>
    <t>QCI-List Profile</t>
  </si>
  <si>
    <t>QCI-list</t>
  </si>
  <si>
    <t>Dedicated-bearer-idle-timeout-profile</t>
  </si>
  <si>
    <t>Timeout</t>
  </si>
  <si>
    <t>PDN Prameters</t>
  </si>
  <si>
    <t>VPRN Routing Context</t>
  </si>
  <si>
    <t>loopback-interface</t>
  </si>
  <si>
    <t>pdn-interface group specific</t>
  </si>
  <si>
    <t>vprn</t>
  </si>
  <si>
    <t>BGP (IPv4) : Y/N(Blank)</t>
  </si>
  <si>
    <t>BGP (IPv6): Y/N(Blank)</t>
  </si>
  <si>
    <t>IPv4 Static: Y/N(Blank)</t>
  </si>
  <si>
    <t>IPv6 Static: Y/N(Blank)</t>
  </si>
  <si>
    <t>VRF Import: Y/N (Blank)</t>
  </si>
  <si>
    <t>VRF export: Y/N(Blank)</t>
  </si>
  <si>
    <t/>
  </si>
  <si>
    <t>AS:VPRN / VPRN:VPRN</t>
  </si>
  <si>
    <t xml:space="preserve"> ipv4/blank</t>
  </si>
  <si>
    <t xml:space="preserve"> ipv6/blank</t>
  </si>
  <si>
    <t>BGP Group type</t>
  </si>
  <si>
    <t xml:space="preserve"> external</t>
  </si>
  <si>
    <t xml:space="preserve"> bgp enable / group enable/ neighbor enable</t>
  </si>
  <si>
    <t>prefix-limit ipv4</t>
  </si>
  <si>
    <t>numerical value</t>
  </si>
  <si>
    <t>prefix-limit threshold</t>
  </si>
  <si>
    <t>Y / N(blank)</t>
  </si>
  <si>
    <t>17/2/2</t>
  </si>
  <si>
    <t>dot1q</t>
  </si>
  <si>
    <t>access</t>
  </si>
  <si>
    <t>18/2/2</t>
  </si>
  <si>
    <t>17/2/1</t>
  </si>
  <si>
    <t>network</t>
  </si>
  <si>
    <t>18/2/1</t>
  </si>
  <si>
    <t>Access LAG for redundant pkt-reassembly ISA MDAs</t>
  </si>
  <si>
    <t>Network LAG for redundant pkt-reassembly ISA MDAs</t>
  </si>
  <si>
    <t>slice-instance-list</t>
  </si>
  <si>
    <t>Service Summary</t>
  </si>
  <si>
    <t>MG Group Number (UPF Only): Numeric Value/Space if no value</t>
  </si>
  <si>
    <t>epc.mnc340.mcc313.3gppnetwork.org</t>
  </si>
  <si>
    <t>bgp-Loopback</t>
  </si>
  <si>
    <t>Sig-bgp-Loopback</t>
  </si>
  <si>
    <t>EPC-bgp-Loopback</t>
  </si>
  <si>
    <t>test</t>
  </si>
  <si>
    <t>/27</t>
  </si>
  <si>
    <t>17/1/3</t>
  </si>
  <si>
    <t>17/1/4</t>
  </si>
  <si>
    <t>to-Leaf-Router-Signaling-v4</t>
  </si>
  <si>
    <t>18/1/3</t>
  </si>
  <si>
    <t>18/1/4</t>
  </si>
  <si>
    <t>17/1/7</t>
  </si>
  <si>
    <t>17/1/8</t>
  </si>
  <si>
    <t>18/1/7</t>
  </si>
  <si>
    <t>18/1/8</t>
  </si>
  <si>
    <t>17/1/5</t>
  </si>
  <si>
    <t>17/1/6</t>
  </si>
  <si>
    <t>18/1/5</t>
  </si>
  <si>
    <t>18/1/6</t>
  </si>
  <si>
    <t>Export</t>
  </si>
  <si>
    <t>pfcpProfile</t>
  </si>
  <si>
    <t>9</t>
  </si>
  <si>
    <t>enable-ingress-stats</t>
  </si>
  <si>
    <t>route-distinguisher format (AS:VPRN or VPRN:VPRN)</t>
  </si>
  <si>
    <t>BGP Group family (ipv4)</t>
  </si>
  <si>
    <t>BGP Group family (ipv6)</t>
  </si>
  <si>
    <t>18/1/1</t>
  </si>
  <si>
    <t>18/1/2</t>
  </si>
  <si>
    <t>BGP IPv4 authentication-key</t>
  </si>
  <si>
    <t>BGP IPv6 authentication-key</t>
  </si>
  <si>
    <t>BGP Loopback (IPV4): Y/N  Blank</t>
  </si>
  <si>
    <t>BGP Loopback (IPV6): Y/N  Blank</t>
  </si>
  <si>
    <t>UPF BGP (INTERFACE)</t>
  </si>
  <si>
    <t>UPF BGP (LOOPBACK)</t>
  </si>
  <si>
    <t>iom-v</t>
  </si>
  <si>
    <t>m20-v</t>
  </si>
  <si>
    <t>isa-ip-reas-v</t>
  </si>
  <si>
    <t>iom-v-mg</t>
  </si>
  <si>
    <t>isa-mg-v</t>
  </si>
  <si>
    <t>Number of ports</t>
  </si>
  <si>
    <t>note</t>
  </si>
  <si>
    <t>sap-ingress/egress</t>
  </si>
  <si>
    <t>Forwarding Class</t>
  </si>
  <si>
    <t>Dot1p</t>
  </si>
  <si>
    <t>Qos PolicyType</t>
  </si>
  <si>
    <t>queue</t>
  </si>
  <si>
    <t>fc-dot1p</t>
  </si>
  <si>
    <t>dot1p</t>
  </si>
  <si>
    <t>dot1p-fc</t>
  </si>
  <si>
    <t>dscp-fc</t>
  </si>
  <si>
    <t>sap-ingress</t>
  </si>
  <si>
    <t>cs4</t>
  </si>
  <si>
    <t>sap-egress</t>
  </si>
  <si>
    <t>base-prefix-v4</t>
  </si>
  <si>
    <t>lag-1:1</t>
  </si>
  <si>
    <t>destination-prefix</t>
  </si>
  <si>
    <t>block-limit</t>
  </si>
  <si>
    <t>nat-policy</t>
  </si>
  <si>
    <t>nat-group</t>
  </si>
  <si>
    <t>subscriber-limit</t>
  </si>
  <si>
    <t>address-range</t>
  </si>
  <si>
    <t>port-reservation ports</t>
  </si>
  <si>
    <t>broadcast</t>
  </si>
  <si>
    <t>pool</t>
  </si>
  <si>
    <t>nat-inside</t>
  </si>
  <si>
    <t>destinaion-prefix</t>
  </si>
  <si>
    <t>next-policy</t>
  </si>
  <si>
    <t>ue</t>
  </si>
  <si>
    <t>active-mda-limit</t>
  </si>
  <si>
    <t>local-nat</t>
  </si>
  <si>
    <t>mda</t>
  </si>
  <si>
    <t>secondary1</t>
  </si>
  <si>
    <t>QoS Profile</t>
  </si>
  <si>
    <t>Emergency Profile</t>
  </si>
  <si>
    <t>NPCF Profile</t>
  </si>
  <si>
    <t>supported-features</t>
  </si>
  <si>
    <t>Banner</t>
  </si>
  <si>
    <t>Instance-ID</t>
  </si>
  <si>
    <t>own instance-id</t>
  </si>
  <si>
    <t>Use Local-AS number in BGP group?</t>
  </si>
  <si>
    <t>Leaf/Spine/Router #</t>
  </si>
  <si>
    <t>cli-engine</t>
  </si>
  <si>
    <t>shutdown</t>
  </si>
  <si>
    <t>no authentication-check</t>
  </si>
  <si>
    <t>config</t>
  </si>
  <si>
    <t>RemoteIpList</t>
  </si>
  <si>
    <t>DPI</t>
  </si>
  <si>
    <t>UrrProfile</t>
  </si>
  <si>
    <t>StatRuleUnit</t>
  </si>
  <si>
    <t>ChargeRuleUnit</t>
  </si>
  <si>
    <t>PolicyRuleUnit</t>
  </si>
  <si>
    <t>PolicyRuleBase</t>
  </si>
  <si>
    <t>RemoteListName</t>
  </si>
  <si>
    <t>Prefix</t>
  </si>
  <si>
    <t>fpt-mode</t>
  </si>
  <si>
    <t>fpt</t>
  </si>
  <si>
    <t>URR-ID</t>
  </si>
  <si>
    <t>URR-Profile</t>
  </si>
  <si>
    <t>sru-data</t>
  </si>
  <si>
    <t>SRU_static</t>
  </si>
  <si>
    <t>sru-voice-video</t>
  </si>
  <si>
    <t>RatingGroup</t>
  </si>
  <si>
    <t>SRU</t>
  </si>
  <si>
    <t>ChargingMethod</t>
  </si>
  <si>
    <t>MonitoringKey</t>
  </si>
  <si>
    <t>Monitoring-SRU</t>
  </si>
  <si>
    <t>ServiceIdentifier</t>
  </si>
  <si>
    <t>rg5</t>
  </si>
  <si>
    <t>rg100</t>
  </si>
  <si>
    <t>PDR-ID</t>
  </si>
  <si>
    <t>Flow-Description</t>
  </si>
  <si>
    <t>Direction</t>
  </si>
  <si>
    <t>Remote-IP</t>
  </si>
  <si>
    <t>Remote-Port</t>
  </si>
  <si>
    <t>tos-tc</t>
  </si>
  <si>
    <t>AA-charging-group</t>
  </si>
  <si>
    <t>Flow-Gate-Status</t>
  </si>
  <si>
    <t>shallow-inspection-only</t>
  </si>
  <si>
    <t>aa-advanced-functions</t>
  </si>
  <si>
    <t>D-gbr</t>
  </si>
  <si>
    <t>D-mbr</t>
  </si>
  <si>
    <t>U-gbr</t>
  </si>
  <si>
    <t>U-mbr</t>
  </si>
  <si>
    <t>anyAny</t>
  </si>
  <si>
    <t>dpiRule</t>
  </si>
  <si>
    <t>CG_1</t>
  </si>
  <si>
    <t>pru-anyany</t>
  </si>
  <si>
    <t>Default rule for allow all</t>
  </si>
  <si>
    <t>pru-ims-voice</t>
  </si>
  <si>
    <t>IMS voice with Static Dedicated Brr policy</t>
  </si>
  <si>
    <t>10.133.68.86/32</t>
  </si>
  <si>
    <t>PolicyRuleName</t>
  </si>
  <si>
    <t>TriggerRuleUnit</t>
  </si>
  <si>
    <t>Precedence</t>
  </si>
  <si>
    <t>priAny</t>
  </si>
  <si>
    <t>PR-VOICE</t>
  </si>
  <si>
    <t>dpiPolicy</t>
  </si>
  <si>
    <t>PR-VOICE-Default</t>
  </si>
  <si>
    <t>PR-5Ginternet-Data</t>
  </si>
  <si>
    <t>RuleBaseName</t>
  </si>
  <si>
    <t>dpi</t>
  </si>
  <si>
    <t>PRB-VOICE</t>
  </si>
  <si>
    <t>PRB-5Ginternet-Data</t>
  </si>
  <si>
    <t>all-ues</t>
  </si>
  <si>
    <t>path-mng-sba-service</t>
  </si>
  <si>
    <t>sru-nocharge</t>
  </si>
  <si>
    <t>srulist-data</t>
  </si>
  <si>
    <t>srulist-voice-video</t>
  </si>
  <si>
    <t>li</t>
  </si>
  <si>
    <t>permit-all</t>
  </si>
  <si>
    <t>environment</t>
  </si>
  <si>
    <t>Nat-Policy</t>
  </si>
  <si>
    <t>ALG</t>
  </si>
  <si>
    <t>tcp-established</t>
  </si>
  <si>
    <t>deterministic-script-location</t>
  </si>
  <si>
    <t>Name</t>
  </si>
  <si>
    <t>rstp</t>
  </si>
  <si>
    <t>pptp</t>
  </si>
  <si>
    <t>min</t>
  </si>
  <si>
    <t>tcp-mss-adjust</t>
  </si>
  <si>
    <t>Inside</t>
  </si>
  <si>
    <t>MAP</t>
  </si>
  <si>
    <t>classic-lsn-max-subscriber-limit</t>
  </si>
  <si>
    <t>subscriber-type</t>
  </si>
  <si>
    <t>to</t>
  </si>
  <si>
    <t>Outside</t>
  </si>
  <si>
    <t>port-reservation-ports</t>
  </si>
  <si>
    <t>deterministic-port-reservation</t>
  </si>
  <si>
    <t>isa-nat</t>
  </si>
  <si>
    <t>Nat-Inside</t>
  </si>
  <si>
    <t>Nat-Outside</t>
  </si>
  <si>
    <t>authentication-key</t>
  </si>
  <si>
    <t>SruList</t>
  </si>
  <si>
    <t>ServerAddress</t>
  </si>
  <si>
    <t>Expression</t>
  </si>
  <si>
    <t>ServerIP</t>
  </si>
  <si>
    <t>ServerPrefixList</t>
  </si>
  <si>
    <t>ServerPort</t>
  </si>
  <si>
    <t>http-uri</t>
  </si>
  <si>
    <t>http-host</t>
  </si>
  <si>
    <t>FlowSetupDirection</t>
  </si>
  <si>
    <t>GroupId</t>
  </si>
  <si>
    <t>ChargingGroup</t>
  </si>
  <si>
    <t>ApplicationName</t>
  </si>
  <si>
    <t>AppDescription</t>
  </si>
  <si>
    <t>AppGroup</t>
  </si>
  <si>
    <t>ChargeGroup</t>
  </si>
  <si>
    <t>unknown_udp</t>
  </si>
  <si>
    <t>APP_1</t>
  </si>
  <si>
    <t>1</t>
  </si>
  <si>
    <t>AAFilters</t>
  </si>
  <si>
    <t>console ftp li</t>
  </si>
  <si>
    <t>no member "default"</t>
  </si>
  <si>
    <t>ipv4 ipv6 vpn-ipv6</t>
  </si>
  <si>
    <t>StatRuleUnitList</t>
  </si>
  <si>
    <t>app-profile</t>
  </si>
  <si>
    <t>AppProfile</t>
  </si>
  <si>
    <t>PolicyRuleCmgu</t>
  </si>
  <si>
    <t>nfIdList</t>
  </si>
  <si>
    <t>StatRuleUnit1</t>
  </si>
  <si>
    <t>StatRuleUnit2</t>
  </si>
  <si>
    <t>BGP-Group-Name-ipv4</t>
  </si>
  <si>
    <t>BGP-Group-Name-ipv6</t>
  </si>
  <si>
    <t>eBGP-Signaling-v4</t>
  </si>
  <si>
    <t>eBGP-EPC-v4</t>
  </si>
  <si>
    <t>nf-instance-id</t>
  </si>
  <si>
    <t>Prefix-list name (IPv4)</t>
  </si>
  <si>
    <t>Prefix-list name (IPv6)</t>
  </si>
  <si>
    <t>(IPv6) Advertised: Y / or Blank if N</t>
  </si>
  <si>
    <t>(IPv4) Advertised: Y / or Blank if N</t>
  </si>
  <si>
    <t>Note: include Prefix-list name for IP-pool in corresponding VPRN</t>
  </si>
  <si>
    <t>base-prefix-v6</t>
  </si>
  <si>
    <t xml:space="preserve">/configure system name "{{per["name"]}}" </t>
  </si>
  <si>
    <t>/configure system management-interface cli cli-engine {{per["cli-engine"]}}</t>
  </si>
  <si>
    <t>/configure system rollback local-max-checkpoints {{per["local-max-checkpoints"]}}</t>
  </si>
  <si>
    <t xml:space="preserve">/configure system contact "{{per["contact"]}}" </t>
  </si>
  <si>
    <t xml:space="preserve">/configure system location "{{per["location"]}}" </t>
  </si>
  <si>
    <t xml:space="preserve">/configure system coordinates "{{per["coordinates"]}}" </t>
  </si>
  <si>
    <t xml:space="preserve">/configure system load-balancing {{per["l4-load-balancing"]}} </t>
  </si>
  <si>
    <t>/configure system load-balancing lsr-load-balancing {{per["lbl-ip"]}}</t>
  </si>
  <si>
    <t>/configure system load-balancing lsr-load-balancing {{per["lbl-only"]}}</t>
  </si>
  <si>
    <t>/configure system load-balancing lsr-load-balancing {{per["ip-only"]}}</t>
  </si>
  <si>
    <t>/configure system load-balancing lsr-load-balancing {{per["eth-encap-ip"]}}</t>
  </si>
  <si>
    <t>/configure system load-balancing lsr-load-balancing {{per["lbl-ip-l4-teid"]}}</t>
  </si>
  <si>
    <t xml:space="preserve">/configure system load-balancing {{per["system-ip-load-balancing"]}} </t>
  </si>
  <si>
    <t xml:space="preserve">/configure system load-balancing {{per["service-id-lag-hashing"]}} </t>
  </si>
  <si>
    <t>/configure system load-balancing {{per["mc-enh-load-balancing"]}}</t>
  </si>
  <si>
    <t>/configure system rollback rollback-location "{{per["rollback_loc"]}}"</t>
  </si>
  <si>
    <t>/configure system rollback rescue-location "{{per["rescue-location"]}}"</t>
  </si>
  <si>
    <t>/configure system snmp packet-size {{per["packet-size"]}}</t>
  </si>
  <si>
    <t>/configure system snmp engineID "{{per["engine id"]}}"</t>
  </si>
  <si>
    <t>/configure system snmp no shutdown</t>
  </si>
  <si>
    <t>/configure system snmp {{per["shutdown"]}}</t>
  </si>
  <si>
    <t>/configure system time ntp no shutdown</t>
  </si>
  <si>
    <t>/configure system time sntp shutdown</t>
  </si>
  <si>
    <t>/configure system time zone {{per["time-zone"]}}</t>
  </si>
  <si>
    <t>/configure system time dst-zone {{per["Zone"]}}</t>
  </si>
  <si>
    <t>/configure system time dst-zone {{per["Zone"]}} start {{per["start"]}}</t>
  </si>
  <si>
    <t>/configure system time dst-zone {{per["Zone"]}} end {{per["end"]}}</t>
  </si>
  <si>
    <t>/configure system time ntp server {{per["primary"]}} prefer</t>
  </si>
  <si>
    <t>/configure system time ntp server {{per["secondary"]}}</t>
  </si>
  <si>
    <t>/configure system time ntp server {{per["secondary1"]}}</t>
  </si>
  <si>
    <t>/configure system time ntp server {{per["secondary2"]}}</t>
  </si>
  <si>
    <t>/configure system time ntp {{per["no authentication-check"]}}</t>
  </si>
  <si>
    <t>/configure system security tech-support ts-location "{{per["ts-location"]}}"</t>
  </si>
  <si>
    <t>/configure system thresholds kb-memory-use-alarm rising-threshold {{per["alarm-rising-threshold"]}} falling-threshold {{per["alarm-falling-threshold"]}} interval {{per["alarm-threshold-interval"]}}</t>
  </si>
  <si>
    <t>/configure system thresholds kb-memory-use-warn rising-threshold {{per["warn-rising-threshold"]}} falling-threshold {{per["warn-falling-threshold"]}} interval {{per["warn-threshold-interval"]}}</t>
  </si>
  <si>
    <t>/configure system thresholds cflash-cap-alarm-pct {{per["cflash"]}} rising-threshold {{per["rising-threshold"]}} falling-threshold {{per["falling-threshold"]}} interval {{per["interval"]}}</t>
  </si>
  <si>
    <t>/configure system security ssh {{per["ssh-preserve-key"]}}</t>
  </si>
  <si>
    <t>/configure redundancy synchronize {{per["synchronise"]}}</t>
  </si>
  <si>
    <t>/configure system security dist-cpu-protection policy "_default-access-policy" create</t>
  </si>
  <si>
    <t>/configure system security dist-cpu-protection policy "_default-network-policy" create</t>
  </si>
  <si>
    <t>engine id</t>
  </si>
  <si>
    <t>streaming</t>
  </si>
  <si>
    <t>no shutdown</t>
  </si>
  <si>
    <t>10.133.164.180</t>
  </si>
  <si>
    <t>10.133.164.178</t>
  </si>
  <si>
    <t>bandwidth-shaper-buffer</t>
  </si>
  <si>
    <t>/configure isa application-assurance-group {{per["aa-group"]}} aa-sub-scale mobile-gateway create</t>
  </si>
  <si>
    <t>/configure isa application-assurance-group {{per["aa-group"]}} aa-sub-scale mobile-gateway primary {{per["primary1"]}}</t>
  </si>
  <si>
    <t>/configure isa application-assurance-group {{per["aa-group"]}} aa-sub-scale mobile-gateway primary {{per["primary2"]}}</t>
  </si>
  <si>
    <t>/configure isa application-assurance-group {{per["aa-group"]}} aa-sub-scale mobile-gateway shared-resources tcp-adv-func {{per["tcp-adv-func"]}}</t>
  </si>
  <si>
    <t>/configure isa application-assurance-group {{per["aa-group"]}} aa-sub-scale mobile-gateway shared-resources web-service-url-filter {{per["web-service-url-filter"]}}</t>
  </si>
  <si>
    <t>/configure isa application-assurance-group {{per["aa-group"]}} aa-sub-scale mobile-gateway partitions divert-fc {{per["af"]}}</t>
  </si>
  <si>
    <t>/configure isa application-assurance-group {{per["aa-group"]}} aa-sub-scale mobile-gateway partitions divert-fc {{per["be"]}}</t>
  </si>
  <si>
    <t>/configure isa application-assurance-group {{per["aa-group"]}} aa-sub-scale mobile-gateway partitions divert-fc {{per["ef"]}}</t>
  </si>
  <si>
    <t>/configure isa application-assurance-group {{per["aa-group"]}} aa-sub-scale mobile-gateway partitions divert-fc {{per["h1"]}}</t>
  </si>
  <si>
    <t>/configure isa application-assurance-group {{per["aa-group"]}} aa-sub-scale mobile-gateway partitions divert-fc {{per["h2"]}}</t>
  </si>
  <si>
    <t>/configure isa application-assurance-group {{per["aa-group"]}} aa-sub-scale mobile-gateway partitions divert-fc {{per["l1"]}}</t>
  </si>
  <si>
    <t>/configure isa application-assurance-group {{per["aa-group"]}} aa-sub-scale mobile-gateway partitions divert-fc {{per["l2"]}}</t>
  </si>
  <si>
    <t>/configure isa application-assurance-group {{per["aa-group"]}} aa-sub-scale mobile-gateway partitions divert-fc {{per["nc"]}}</t>
  </si>
  <si>
    <t>/configure isa application-assurance-group {{per["aa-group"]}} aa-sub-scale mobile-gateway statistics performance {{per["collect-stats"]}}</t>
  </si>
  <si>
    <t>/configure isa application-assurance-group {{per["aa-group"]}} aa-sub-scale mobile-gateway no shutdown</t>
  </si>
  <si>
    <t>/configure isa application-assurance-group {{per["aa-group"]}} aa-sub-scale mobile-gateway shared-resources bandwidth-shaper-buffer {{per["bandwidth-shaper-buffer"]}}</t>
  </si>
  <si>
    <t>/configure mobile-gateway system group {{per["GroupID"]}} redundancy one-to-one gateway 1 card {{per["working-card"]}} working</t>
  </si>
  <si>
    <t>/configure mobile-gateway system group {{per["GroupID"]}} redundancy one-to-one gateway 1 card {{per["protect-card"]}} protect</t>
  </si>
  <si>
    <t>/configure mobile-gateway system group {{per["GroupID"]}} redundancy one-to-one gateway 1 shutdown</t>
  </si>
  <si>
    <t>/configure mobile-gateway system group {{per["GroupID"]}} redundancy one-to-one gateway 1 override-profile {{per["override-profile"]}}</t>
  </si>
  <si>
    <t>/configure mobile-gateway system thresholds system-mg-ism {{per["GroupID"]}}  counter cp-isa-cpu high-threshold {{per["isa-cpu-high-threshold"]}} low-threshold {{per["isa-cpu-low-threshold"]}}</t>
  </si>
  <si>
    <t>/configure mobile-gateway system thresholds system-mg-ism {{per["GroupID"]}}  interval {{per["Interval"]}}</t>
  </si>
  <si>
    <t>/configure mobile-gateway system call-insight location {{per["location"]}} limit {{per["limit"]}}</t>
  </si>
  <si>
    <t>/configure mobile-gateway system group {{per["GroupID"]}} redundancy one-to-one gateway 1 no shutdown</t>
  </si>
  <si>
    <t>limit</t>
  </si>
  <si>
    <t>005056BA134E:main1</t>
  </si>
  <si>
    <t>005056BA134E:main2</t>
  </si>
  <si>
    <t>/configure system snmp streaming {{per["streaming"]}}</t>
  </si>
  <si>
    <t>mirror-dest</t>
  </si>
  <si>
    <t>pcap</t>
  </si>
  <si>
    <t>file-url</t>
  </si>
  <si>
    <t>mirror-source</t>
  </si>
  <si>
    <t>/configure mirror mirror-dest {{per["mirror-dest"]}} name "{{per["name"]}}" create pcap "{{per["pcap"]}}" create file-url "{{per["file-url"]}}"</t>
  </si>
  <si>
    <t>/configure mirror mirror-dest {{per["mirror-dest"]}} name "{{per["name"]}}" create no shutdown</t>
  </si>
  <si>
    <t>/configure mirror mirror-source {{per["mirror-source"]}} no shutdown</t>
  </si>
  <si>
    <t>mirroring</t>
  </si>
  <si>
    <t>/configure mirror mirror-source {{per["mirror-source"]}} port {{per["port"]}} {{per["egress"]}} {{per["ingress"]}}</t>
  </si>
  <si>
    <t>/configure log snmp-trap-group {{per["snmp-trap-group"]}}</t>
  </si>
  <si>
    <t>/configure log snmp-trap-group {{per["snmp-trap-group"]}} description "{{per["description"]}}"</t>
  </si>
  <si>
    <t>security-level</t>
  </si>
  <si>
    <t>privacy</t>
  </si>
  <si>
    <t>snmpV3User</t>
  </si>
  <si>
    <t>nat-policy-vprn301</t>
  </si>
  <si>
    <t>nat-pool-vprn301-1</t>
  </si>
  <si>
    <t>large-scale</t>
  </si>
  <si>
    <t>161.188.152.0 161.188.152.63</t>
  </si>
  <si>
    <t>lag-1:3</t>
  </si>
  <si>
    <t>lag-1:2</t>
  </si>
  <si>
    <t>ca-profile</t>
  </si>
  <si>
    <t>cert-file</t>
  </si>
  <si>
    <t>revocation-check</t>
  </si>
  <si>
    <t>client-cert-profile</t>
  </si>
  <si>
    <t>cert-entry</t>
  </si>
  <si>
    <t>client-cert</t>
  </si>
  <si>
    <t>client-key</t>
  </si>
  <si>
    <t>trust-profile</t>
  </si>
  <si>
    <t>server-cert-profile</t>
  </si>
  <si>
    <t>server-cert</t>
  </si>
  <si>
    <t>server-key</t>
  </si>
  <si>
    <t>trust-anchor</t>
  </si>
  <si>
    <t>client-cipher-list</t>
  </si>
  <si>
    <t>cipher-name</t>
  </si>
  <si>
    <t>client-tls-profile</t>
  </si>
  <si>
    <t>server-cipher-list</t>
  </si>
  <si>
    <t>server-tls-profile</t>
  </si>
  <si>
    <t>admin-password</t>
  </si>
  <si>
    <t>li-rootCa</t>
  </si>
  <si>
    <t>crl-optional</t>
  </si>
  <si>
    <t>li-client-prof</t>
  </si>
  <si>
    <t>li_client</t>
  </si>
  <si>
    <t>li_client_key</t>
  </si>
  <si>
    <t>li-server-prof</t>
  </si>
  <si>
    <t>liSvr_cert</t>
  </si>
  <si>
    <t>liSvr_key</t>
  </si>
  <si>
    <t>li-client-cipher</t>
  </si>
  <si>
    <t>tls-rsa-with-aes128-cbc-sha</t>
  </si>
  <si>
    <t>li-client</t>
  </si>
  <si>
    <t>li-server-cipher</t>
  </si>
  <si>
    <t>liSrv-tls</t>
  </si>
  <si>
    <t>N0k1@D1sh</t>
  </si>
  <si>
    <t>/configure system security telnet-server</t>
  </si>
  <si>
    <t>/configure system security telnet6-server</t>
  </si>
  <si>
    <t>/configure system security profile "{{per["profileName"]}}" default-action {{per["defaultAction"]}}</t>
  </si>
  <si>
    <t>/configure system security profile "{{per["profileName"]}}" li</t>
  </si>
  <si>
    <t xml:space="preserve">/configure system security profile "{{per["profileName"]}}"  entry {{per["Entry"]}} match "{{per["Match"]}}" </t>
  </si>
  <si>
    <t xml:space="preserve">/configure system security profile "{{per["profileName"]}}"  entry {{per["Entry"]}} action {{per["Action"]}} </t>
  </si>
  <si>
    <t>/configure system security password admin-password "{{per["admin-password"]}}"</t>
  </si>
  <si>
    <t>/configure system security pki ca-profile "{{per["ca-profile"]}}" create cert-file "{{per["cert-file"]}}"</t>
  </si>
  <si>
    <t>/configure system security pki ca-profile "{{per["ca-profile"]}}" create revocation-check "{{per["revocation-check"]}}"</t>
  </si>
  <si>
    <t>/configure system security pki ca-profile "{{per["ca-profile"]}}" no shutdown</t>
  </si>
  <si>
    <t>/configure system security tls cert-profile "{{per["client-cert-profile"]}}" create entry "{{per["cert-entry"]}}" create cert "{{per["client-cert"]}}"</t>
  </si>
  <si>
    <t>/configure system security tls cert-profile "{{per["client-cert-profile"]}}" create entry "{{per["cert-entry"]}}" create key "{{per["client-key"]}}"</t>
  </si>
  <si>
    <t>/configure system security tls cert-profile "{{per["client-cert-profile"]}}"  no shutdown</t>
  </si>
  <si>
    <t>/configure system security tls cert-profile "{{per["server-cert-profile"]}}" create entry "{{per["cert-entry"]}}" create cert "{{per["server-cert"]}}"</t>
  </si>
  <si>
    <t>/configure system security tls cert-profile "{{per["server-cert-profile"]}}" create entry "{{per["cert-entry"]}}" create key "{{per["server-key"]}}"</t>
  </si>
  <si>
    <t>/configure system security tls cert-profile "{{per["server-cert-profile"]}}"  no shutdown</t>
  </si>
  <si>
    <t>/configure system security tls trust-anchor-profile "{{per["trust-profile"]}}" create trust-anchor "{{per["trust-anchor"]}}"</t>
  </si>
  <si>
    <t>/configure system security tls client-cipher-list "{{per["client-cipher-list"]}}" create cipher 1 name "{{per["cipher-name"]}}"</t>
  </si>
  <si>
    <t xml:space="preserve">/configure system security tls client-tls-profile "{{per["client-tls-profile"]}}" create cert-profile "{{per["client-cert-profile"]}}" </t>
  </si>
  <si>
    <t xml:space="preserve">/configure system security tls client-tls-profile "{{per["client-tls-profile"]}}" create cipher-list "{{per["client-cipher-list"]}}" </t>
  </si>
  <si>
    <t xml:space="preserve">/configure system security tls client-tls-profile "{{per["client-tls-profile"]}}" create trust-anchor-profile "{{per["trust-profile"]}}" </t>
  </si>
  <si>
    <t>/configure system security tls client-tls-profile "{{per["client-tls-profile"]}}" no shutdown</t>
  </si>
  <si>
    <t>/configure system security tls server-cipher-list "{{per["server-cipher-list"]}}" create cipher 1 name "{{per["cipher-name"]}}"</t>
  </si>
  <si>
    <t xml:space="preserve">/configure system security tls server-tls-profile "{{per["server-tls-profile"]}}" create cert-profile "{{per["server-cert-profile"]}}" </t>
  </si>
  <si>
    <t xml:space="preserve">/configure system security tls server-tls-profile "{{per["server-tls-profile"]}}" create cipher-list "{{per["server-cipher-list"]}}" </t>
  </si>
  <si>
    <t xml:space="preserve">/configure system security tls server-tls-profile "{{per["server-tls-profile"]}}" create authenticate-client trust-anchor-profile "{{per["trust-profile"]}}" </t>
  </si>
  <si>
    <t>/configure system security tls server-tls-profile "{{per["server-tls-profile"]}}" no shutdown</t>
  </si>
  <si>
    <t>snmp security</t>
  </si>
  <si>
    <t>security-model</t>
  </si>
  <si>
    <t>context</t>
  </si>
  <si>
    <t>read</t>
  </si>
  <si>
    <t>prefix-read</t>
  </si>
  <si>
    <t>write</t>
  </si>
  <si>
    <t>prefix-write</t>
  </si>
  <si>
    <t>notify</t>
  </si>
  <si>
    <t>snmpV3Access</t>
  </si>
  <si>
    <t>usm</t>
  </si>
  <si>
    <t>iso</t>
  </si>
  <si>
    <t>cV3ISTw2V5pbEWmVEA9jXgB/1EERXQA=</t>
  </si>
  <si>
    <t>vprn-view</t>
  </si>
  <si>
    <t>76HzdddhlPpRo1Vql+ZB5spLqccgYQ==</t>
  </si>
  <si>
    <t>/configure system security user "{{per["UserName"]}}" password "{{per["UserPassword"]}}"</t>
  </si>
  <si>
    <t>/configure system security user "{{per["UserName"]}}" access {{per["Access"]}}</t>
  </si>
  <si>
    <t>/configure system security user "{{per["UserName"]}}" public-keys rsa rsa-key 2 create key-value "{{per["RSA-Key-Value"]}}"</t>
  </si>
  <si>
    <t xml:space="preserve">/configure system security user "{{per["UserName"]}}" console {{per["DefaultConsoleMember"]}}  </t>
  </si>
  <si>
    <t>/configure system security user "{{per["UserName"]}}" console member "{{per["ConsoleMember1"]}}"</t>
  </si>
  <si>
    <t>/configure system security user "{{per["UserName"]}}" console member "{{per["ConsoleMember2"]}}"</t>
  </si>
  <si>
    <t>/configure system security user "{{per["UserName"]}}" snmp authentication hash2 md5 "{{per["md5Hash"]}}" privacy des-key "{{per["desKey"]}}"</t>
  </si>
  <si>
    <t>/configure system security user "{{per["UserName"]}}" snmp group "{{per["snmpGroup"]}}"</t>
  </si>
  <si>
    <t>/configure system security user "{{per["UserName"]}}" password-parameters aging {{per["Aging"]}}</t>
  </si>
  <si>
    <t>md5Hash</t>
  </si>
  <si>
    <t>desKey</t>
  </si>
  <si>
    <t>snmpGroup</t>
  </si>
  <si>
    <t>never-expire</t>
  </si>
  <si>
    <t>0.0.0.0/0</t>
  </si>
  <si>
    <t>y</t>
  </si>
  <si>
    <t>17/1</t>
  </si>
  <si>
    <t>18/1</t>
  </si>
  <si>
    <t>1/3</t>
  </si>
  <si>
    <t>2/3</t>
  </si>
  <si>
    <t>3/3</t>
  </si>
  <si>
    <t>IAhNPWhl2fuh3I6YvSltWD+n2eddxeFK6mY6DiQHkIk=</t>
  </si>
  <si>
    <t>IAhNPWhl2fuh3I6YvSltWOLksd387CQJmG5KrwmsWNc=</t>
  </si>
  <si>
    <t>change-storage</t>
  </si>
  <si>
    <t>isa-ipsmg-v</t>
  </si>
  <si>
    <t>1/2</t>
  </si>
  <si>
    <t>2/2</t>
  </si>
  <si>
    <t>IPSecMgGroup</t>
  </si>
  <si>
    <t>External access for DNS</t>
  </si>
  <si>
    <t>VePDG-port-Scheduler</t>
  </si>
  <si>
    <t>External access for swm, s2b-c</t>
  </si>
  <si>
    <t>External access for swu</t>
  </si>
  <si>
    <t>External access for s2b-u</t>
  </si>
  <si>
    <t>Service Ingress QoS For Sx Interfaces</t>
  </si>
  <si>
    <t>af22</t>
  </si>
  <si>
    <t>Service Egress QoS For Sx Interfaces</t>
  </si>
  <si>
    <t>Base-LB17-XVR1-EPG01</t>
  </si>
  <si>
    <t>Base-LB17-XVR2-EPG01</t>
  </si>
  <si>
    <t>Base-LB18-XVR1-EPG01</t>
  </si>
  <si>
    <t>Base-LB18-XVR2-EPG01</t>
  </si>
  <si>
    <t>lag-2:1</t>
  </si>
  <si>
    <t>Sig-LB17-XVR1-EPG01</t>
  </si>
  <si>
    <t>Sig-LB18-XVR1-EPG01</t>
  </si>
  <si>
    <t>Sig-LB17-XVR2-EPG01</t>
  </si>
  <si>
    <t>Sig-LB18-XVR2-EPG01</t>
  </si>
  <si>
    <t>SWu-int-loopback</t>
  </si>
  <si>
    <t>SWm-loopback-1</t>
  </si>
  <si>
    <t>SWm-loopback-2</t>
  </si>
  <si>
    <t>Access-LB17-XVR1-EPG01</t>
  </si>
  <si>
    <t>Access-LB18-XVR1-EPG01</t>
  </si>
  <si>
    <t>Access-LB17-XVR2-EPG01</t>
  </si>
  <si>
    <t>Access-LB18-XVR2-EPG01</t>
  </si>
  <si>
    <t>SWu-pub-loopback</t>
  </si>
  <si>
    <t>acc-bgp-Loopback</t>
  </si>
  <si>
    <t>eBGP-dmz-v4</t>
  </si>
  <si>
    <t>to-Leaf-Router-dmz-v4</t>
  </si>
  <si>
    <t>EPC-LB17-XVR1-EPG01</t>
  </si>
  <si>
    <t>EPC-LB18-XVR1-EPG01</t>
  </si>
  <si>
    <t>EPC-LB17-XVR2-EPG01</t>
  </si>
  <si>
    <t>EPC-LB18-XVR2-EPG01</t>
  </si>
  <si>
    <t>S2bu-loopback</t>
  </si>
  <si>
    <t>lag-1:4</t>
  </si>
  <si>
    <t>to-Leaf-Router-EPC-v4</t>
  </si>
  <si>
    <t>169.254.169.123</t>
  </si>
  <si>
    <t>DRA-1</t>
  </si>
  <si>
    <t>swm</t>
  </si>
  <si>
    <t>ims.mnc340.mcc313.3gppnetwork.org</t>
  </si>
  <si>
    <t>Comments (s6b1/s6b2/gx1/gx2) 
for Primary and Secondary</t>
  </si>
  <si>
    <t>Diameter-Profile-SWm</t>
  </si>
  <si>
    <t>DISH-home</t>
  </si>
  <si>
    <t>DISH-ePDG-QCI-Policy</t>
  </si>
  <si>
    <t>DISH</t>
  </si>
  <si>
    <t>epdg-5gs-compatibility</t>
  </si>
  <si>
    <t>dns_profile</t>
  </si>
  <si>
    <t>gtp-c</t>
  </si>
  <si>
    <t>swu</t>
  </si>
  <si>
    <t>/configure system security snmp community "{{per["community"]}}" hash2 rwa version both</t>
  </si>
  <si>
    <t>change</t>
  </si>
  <si>
    <t>AS:VPRN</t>
  </si>
  <si>
    <t>to-Leaf-Router-base-v4</t>
  </si>
  <si>
    <t>eBGP-base-v4</t>
  </si>
  <si>
    <t>preserve-key</t>
  </si>
  <si>
    <t>/configure log snmp-trap-group {{per["snmp-trap-group"]}} trap-target "{{per["trap-target"]}}" address {{per["address"]}} {{per["snmp-version"]}} notify-community "{{per["notify-community"]}}" security-level {{per["level"]}}</t>
  </si>
  <si>
    <t>/configure qos {{per["Qos PolicyType"]}} {{per["ID"]}} name "{{per["name"]}}" create description "{{per["description"]}}"</t>
  </si>
  <si>
    <t>/configure qos {{per["Qos PolicyType"]}} {{per["ID"]}} name "{{per["name"]}}" create fc "{{per["fc"]}}" queue {{per["queue"]}}</t>
  </si>
  <si>
    <t>/configure qos {{per["Qos PolicyType"]}} {{per["ID"]}} name "{{per["name"]}}" create fc "{{per["fc"]}}" dot1p {{per["fc-dot1p"]}}</t>
  </si>
  <si>
    <t>/configure qos {{per["Qos PolicyType"]}} {{per["ID"]}} name "{{per["name"]}}" create dot1p {{per["dot1p"]}} fc "{{per["dot1p-fc"]}}"</t>
  </si>
  <si>
    <t>policy to be applied to VePDG Ports</t>
  </si>
  <si>
    <t>qos 101</t>
  </si>
  <si>
    <t>Signaling VRF: S2b-c to SMF</t>
  </si>
  <si>
    <t>Internet VRF: SWu public to WLAN/UE</t>
  </si>
  <si>
    <t>EPC VRF - S2b-u</t>
  </si>
  <si>
    <t>/configure qos {{per["Qos PolicyType"]}} {{per["ID"]}} name "{{per["name"]}}" create queue {{per["queue"]}} create</t>
  </si>
  <si>
    <t>/configure qos {{per["Qos PolicyType"]}} {{per["ID"]}} name "{{per["name"]}}" create fc "{{per["fc"]}}" create</t>
  </si>
  <si>
    <t>scheduler-policy</t>
  </si>
  <si>
    <t>policy-name</t>
  </si>
  <si>
    <t>/configure qos port-scheduler-policy "{{per["policy-name"]}}" create description "{{per["policy-description"]}}"</t>
  </si>
  <si>
    <t>policy-description</t>
  </si>
  <si>
    <t>N0k1@d1sh!</t>
  </si>
  <si>
    <t>isa-ipsmg-group</t>
  </si>
  <si>
    <t>ipsmg-group</t>
  </si>
  <si>
    <t>/configure isa ipsmg-group {{per["ipsmg-group"]}} create description "{{per["description"]}}"</t>
  </si>
  <si>
    <t>/configure isa ipsmg-group {{per["ipsmg-group"]}} create mda {{per["mda"]}}</t>
  </si>
  <si>
    <t xml:space="preserve">/configure system security snmp access group "{{per["group-name"]}}" security-model {{per["security-model"]}} security-level {{per["security-level"]}} read "{{per["read"]}}" write "{{per["write"]}}" notify "{{per["notify"]}}" </t>
  </si>
  <si>
    <t>DNS-loopback</t>
  </si>
  <si>
    <t>sig-bgp-Loopback</t>
  </si>
  <si>
    <t>S2bc-loopback</t>
  </si>
  <si>
    <t>vprn400</t>
  </si>
  <si>
    <t>vprn100-sig-prefix-v4</t>
  </si>
  <si>
    <t>vprn200-dmz-prefix-v4</t>
  </si>
  <si>
    <t>vprn400-ims-prefix-v4</t>
  </si>
  <si>
    <t>user</t>
  </si>
  <si>
    <t>weight</t>
  </si>
  <si>
    <t>ref-pt</t>
  </si>
  <si>
    <t>ipsec-profile</t>
  </si>
  <si>
    <t>replay-window</t>
  </si>
  <si>
    <t>ipsec-profile-esp</t>
  </si>
  <si>
    <t>prop-entry</t>
  </si>
  <si>
    <t>integrity</t>
  </si>
  <si>
    <t>dh-group</t>
  </si>
  <si>
    <t>encryption</t>
  </si>
  <si>
    <t>ipsec-profile-ike</t>
  </si>
  <si>
    <t>dpd-interval</t>
  </si>
  <si>
    <t>retrans-timeout</t>
  </si>
  <si>
    <t>prf</t>
  </si>
  <si>
    <t>Mobile-gateway profile list</t>
  </si>
  <si>
    <t>candidate-list</t>
  </si>
  <si>
    <t>candidate</t>
  </si>
  <si>
    <t>/configure mobile-gateway profile ipsec-profile "{{per["profile-name"]}}" esp-sa lifetime {{per["lifetime"]}}</t>
  </si>
  <si>
    <t>/configure mobile-gateway profile ipsec-profile "{{per["profile-name"]}}" esp-sa replay-window {{per["replay-window"]}}</t>
  </si>
  <si>
    <t>/configure mobile-gateway profile ipsec-profile "{{per["profile-name"]}}" esp-sa nat-traversal-dynamic-updates</t>
  </si>
  <si>
    <t>/configure mobile-gateway profile ipsec-profile "{{per["profile-name"]}}" ike-sa dpd-interval {{per["dpd-interval"]}}</t>
  </si>
  <si>
    <t>/configure mobile-gateway profile ipsec-profile "{{per["profile-name"]}}" ike-sa lifetime {{per["lifetime"]}}</t>
  </si>
  <si>
    <t>/configure mobile-gateway profile ipsec-profile "{{per["profile-name"]}}" ike-sa message-retransmit timeout {{per["retrans-timeout"]}} retry-count {{per["retry-count"]}}</t>
  </si>
  <si>
    <t>/configure mobile-gateway profile ipsec-profile "{{per["profile-name"]}}" ike-sa nat-traversal-dynamic-updates</t>
  </si>
  <si>
    <t>ims</t>
  </si>
  <si>
    <t>10.255.52.141</t>
  </si>
  <si>
    <t>DISH-PGW-Candidate</t>
  </si>
  <si>
    <t>ePDG-Profile</t>
  </si>
  <si>
    <t>sha256</t>
  </si>
  <si>
    <t>aes192cbc</t>
  </si>
  <si>
    <t>md5</t>
  </si>
  <si>
    <t>3des</t>
  </si>
  <si>
    <t>aes-xcbc</t>
  </si>
  <si>
    <t>aes256cbc</t>
  </si>
  <si>
    <t>ePDG-specific</t>
  </si>
  <si>
    <t>/configure mobile-gateway profile list pgw-selection-candidate-list "{{per["candidate-list"]}}"  candidate {{per["candidate"]}} priority {{per["priority"]}} weight {{per["weight"]}} ref-pt {{per["ref-pt"]}}</t>
  </si>
  <si>
    <t>/configure mobile-gateway profile list pgw-selection-candidate-list "{{per["candidate-list"]}}" candidate {{per["candidate"]}} priority {{per["priority"]}} weight {{per["weight"]}} ref-pt {{per["ref-pt"]}}</t>
  </si>
  <si>
    <t>prop-entry-ike</t>
  </si>
  <si>
    <t>integrity-ike</t>
  </si>
  <si>
    <t>dh-group-ike</t>
  </si>
  <si>
    <t>encryption-ike</t>
  </si>
  <si>
    <t>wlan</t>
  </si>
  <si>
    <t>wlan-profile</t>
  </si>
  <si>
    <t>pgw-id</t>
  </si>
  <si>
    <t>/configure mobile-gateway profile wlan-emergency "{{per["wlan-profile"]}}" ecd-table pgw-id "{{per["pgw-id"]}}"</t>
  </si>
  <si>
    <t>Ipsec MG config</t>
  </si>
  <si>
    <t>/configure mobile-gateway profile list plmn "{{per["HomePlmnList"]}}" mcc {{per["MCC"]}} mnc {{per["MNC"]}}</t>
  </si>
  <si>
    <t>/configure mobile-gateway pdn 1 instance-type {{per["InstanceType"]}}</t>
  </si>
  <si>
    <t>/configure mobile-gateway pdn 1 {{per["feature"]}}</t>
  </si>
  <si>
    <t>/configure mobile-gateway pdn 1 pfcp-node-id-type {{per["pfcp-node-id-type"]}}</t>
  </si>
  <si>
    <t>/configure mobile-gateway pdn 1 epc-node "{{per["EpcNodeID"]}}"</t>
  </si>
  <si>
    <t>/configure mobile-gateway pdn 1 home-plmn-list "{{per["HomePlmnList"]}}"</t>
  </si>
  <si>
    <t>/configure mobile-gateway pdn 1 radius accounting-on-off-level {{per["accounting-on-off-level"]}}</t>
  </si>
  <si>
    <t>/configure mobile-gateway pdn 1 radius interface {{per["Radius-interface"]}} router {{per["Radius-router"]}}</t>
  </si>
  <si>
    <t>/configure mobile-gateway pdn 1 kpi-kci accounting-policy "{{per["kpi-accounting-policy"]}}"</t>
  </si>
  <si>
    <t>/configure mobile-gateway pdn 1 kpi-kci accounting-policy "{{per["kpi-accounting-policy"]}}" {{per["collect-stats"]}}</t>
  </si>
  <si>
    <t>/configure mobile-gateway pdn 1 kpi-kci accounting-policy "{{per["kpi-accounting-policy"]}}" {{per["arp-traffic-stats"]}}</t>
  </si>
  <si>
    <t>/configure mobile-gateway pdn 1 kpi-kci accounting-policy "{{per["kpi-accounting-policy"]}}" {{per["enhanced-traffic-stats"]}}</t>
  </si>
  <si>
    <t>/configure mobile-gateway pdn 1 charging charging-prof home {{per['chrg-prof-home']}}</t>
  </si>
  <si>
    <t>/configure mobile-gateway pdn 1 charging charging-prof visiting {{per['chrg-prof-visiting']}}</t>
  </si>
  <si>
    <t>/configure mobile-gateway pdn 1 charging charging-prof roaming {{per['chrg-prof-roam']}}</t>
  </si>
  <si>
    <t>/configure mobile-gateway pdn 1 charging pgw-node-id "{{per["chrg-pgw-node-id"]}}"</t>
  </si>
  <si>
    <t>/configure mobile-gateway pdn 1 charging sgw-node-id "{{per["chrg-sgw-node-id"]}}"</t>
  </si>
  <si>
    <t>/configure mobile-gateway pdn 1 charging {{per["volume-limit-enh"]}}</t>
  </si>
  <si>
    <t>/configure mobile-gateway pdn 1 charging cc-ignore {{per['cc-ignore']}}</t>
  </si>
  <si>
    <t>/configure mobile-gateway pdn 1 charging {{per['enable-nchf-charging']}}</t>
  </si>
  <si>
    <t>/configure mobile-gateway pdn 1 charging node-id "{{per['chrg-node-id']}}"</t>
  </si>
  <si>
    <t>/configure mobile-gateway pdn 1 charging cdr-transfer {{per['cdr-transfer']}}</t>
  </si>
  <si>
    <t>/configure mobile-gateway pdn 1 charging cdr-avp-options-profile {{per['cdr-avp-options-profile']}}</t>
  </si>
  <si>
    <t>/configure mobile-gateway pdn 1 signaling diameter mip6-agent-info use-fqdn "{{per['use-fqdn']}}" use-realm "{{per['use-realm']}}"</t>
  </si>
  <si>
    <t>/configure mobile-gateway pdn 1 signaling diameter profile "{{per['diameterProfile']}}"</t>
  </si>
  <si>
    <t>/configure mobile-gateway pdn 1 signaling diameter origin-host "{{per["DiaOriginHost"]}}"</t>
  </si>
  <si>
    <t>/configure mobile-gateway pdn 1 signaling diameter origin-realm "{{per["DiaOriginRealm"]}}"</t>
  </si>
  <si>
    <t>/configure mobile-gateway pdn 1 signaling gtp-c profile "{{per['gtpcProfile']}}"</t>
  </si>
  <si>
    <t>/configure mobile-gateway pdn 1 signaling gtp-u profile "{{per['gtpuProfile']}}"</t>
  </si>
  <si>
    <t>/configure mobile-gateway pdn 1 signaling interface router "{{per['router']}}" "{{per['interface']}}"</t>
  </si>
  <si>
    <t xml:space="preserve">/configure mobile-gateway pdn 1 qci-policy "{{per["QciPolicy"]}}" </t>
  </si>
  <si>
    <t xml:space="preserve">/configure mobile-gateway pdn 1 qci-policy uplink "{{per["qciUplink"]}}" </t>
  </si>
  <si>
    <t>/configure mobile-gateway pdn 1 qci-policy downlink "{{per["qciDownlink"]}}"</t>
  </si>
  <si>
    <t>/configure mobile-gateway pdn 1 pcmd profile "{{per["pcmd-profile"]}}"</t>
  </si>
  <si>
    <t>/configure mobile-gateway pdn 1 session-deletion-rate "{{per["session-deletion-rate"]}}""</t>
  </si>
  <si>
    <t>/configure mobile-gateway pdn 1 slices slice-list "{{per["slice-list"]}}"</t>
  </si>
  <si>
    <t>/configure mobile-gateway pdn 1 slices slice-instance-list "{{per["slice-instance-list"]}}"</t>
  </si>
  <si>
    <t>/configure mobile-gateway pdn 1 call-procedure-retry retry-time {{per["call-procedure-retry-time"]}} retry-attempts {{per["call-procedure-retry-attempts"]}}</t>
  </si>
  <si>
    <t>/configure mobile-gateway pdn 1 nf-profile-attributes capacity {{per["capacity"]}}</t>
  </si>
  <si>
    <t>/configure mobile-gateway pdn 1 nf-profile-attributes locality {{per["locality"]}}</t>
  </si>
  <si>
    <t>/configure mobile-gateway pdn 1 nf-profile-attributes priority {{per["priority"]}}</t>
  </si>
  <si>
    <t>/configure mobile-gateway pdn 1 nf-profile-attributes tai-list "{{per["tai-list"]}}"</t>
  </si>
  <si>
    <t>/configure mobile-gateway pdn 1 nf-profile-attributes nf-instance-id "{{per["nf-instance-id"]}}"</t>
  </si>
  <si>
    <t>/configure mobile-gateway pdn 1 qfi-mapping-profile "{{per["qfi-mapping-profile"]}}"</t>
  </si>
  <si>
    <t>/configure mobile-gateway pdn 1 ipsmg-group "{{per["ipsmg-group"]}}"</t>
  </si>
  <si>
    <t>PGW-Selection</t>
  </si>
  <si>
    <t>/configure mobile-gateway pdn 1 pgw-selection apn "{{per["apn"]}}" pgw-selection-candidate-list "{{per["candidate-list"]}}"</t>
  </si>
  <si>
    <t>/configure mobile-gateway pdn 1 pgw-selection apn "{{per["apn"]}}" topology-match-disable</t>
  </si>
  <si>
    <t>ims.apn.epc.mnc340.mcc313.3gppnetwork.org</t>
  </si>
  <si>
    <t>xcap.apn.epc.mnc340.mcc313.3gppnetwork.org</t>
  </si>
  <si>
    <t>E911-profile</t>
  </si>
  <si>
    <t>wlan-emergency</t>
  </si>
  <si>
    <t>/configure mobile-gateway pdn 1 wlan-emergency "{{per["wlan-emergency"]}}"</t>
  </si>
  <si>
    <t>gtp-overload-control</t>
  </si>
  <si>
    <t>enable-gtp-overload-control</t>
  </si>
  <si>
    <t>bgp</t>
  </si>
  <si>
    <t>/configure router {{per["Router"]}} interface "{{per["interface"]}}" address {{per["interface_ip"]}}</t>
  </si>
  <si>
    <t>/configure router {{per["Router"]}} interface "{{per["interface"]}}" ipv6 address {{per["interface_ipv6"]}}</t>
  </si>
  <si>
    <t>/configure router {{per["Router"]}} interface "{{per["interface"]}}" description "{{per["interface_description"]}}"</t>
  </si>
  <si>
    <t>/configure router {{per["Router"]}} interface "{{per["interface"]}}" {{per["interface_type"]}}</t>
  </si>
  <si>
    <t>/configure router {{per["Router"]}} interface "{{per["interface"]}}" ip-reassembly {{per["ip-reassembly"]}}</t>
  </si>
  <si>
    <t>/configure router {{per["Router"]}} interface "{{per["interface"]}}" {{per["interface_stats"]}}</t>
  </si>
  <si>
    <t>/configure router {{per["Router"]}} interface "{{per["interface"]}}" no shutdown</t>
  </si>
  <si>
    <t>/configure service vprn {{per["vprnId"]}} name "{{per["vprnName"]}}" customer {{per["customer"]}} create interface "{{per["interface"]}}" create description "{{per["interface_description"]}}"</t>
  </si>
  <si>
    <t>/configure service vprn {{per["vprnId"]}} name "{{per["vprnName"]}}" customer {{per["customer"]}} create interface "{{per["interface"]}}" create address {{per["interface_ip"]}}</t>
  </si>
  <si>
    <t>/configure service vprn {{per["vprnId"]}} name "{{per["vprnName"]}}" customer {{per["customer"]}} create interface "{{per["interface"]}}" create ipv6 address {{per["interface_ipv6"]}}</t>
  </si>
  <si>
    <t>/configure service vprn {{per["vprnId"]}} name "{{per["vprnName"]}}" customer {{per["customer"]}} create interface "{{per["interface"]}}" create {{per["interface_type"]}}</t>
  </si>
  <si>
    <t>/configure service vprn {{per["vprnId"]}} name "{{per["vprnName"]}}" customer {{per["customer"]}} create interface "{{per["interface"]}}" create ip-mtu {{per["IpMtu"]}}</t>
  </si>
  <si>
    <t>/configure service vprn {{per["vprnId"]}} name "{{per["vprnName"]}}" customer {{per["customer"]}} create interface "{{per["interface"]}}" create ip-reassembly {{per["ip-reassembly"]}}</t>
  </si>
  <si>
    <t>/configure service vprn {{per["vprnId"]}} name "{{per["vprnName"]}}" customer {{per["customer"]}} create interface "{{per["interface"]}}" create {{per["interface_stats"]}}</t>
  </si>
  <si>
    <t>/configure service vprn {{per["vprnId"]}} name "{{per["vprnName"]}}" customer {{per["customer"]}} create interface "{{per["interface"]}}" create bfd {{per["bfd"]}}</t>
  </si>
  <si>
    <t>/configure router {{per["Router"]}} interface "{{per["interface"]}}" bfd {{per["bfd"]}}</t>
  </si>
  <si>
    <t>port-parent</t>
  </si>
  <si>
    <t>percent-rate</t>
  </si>
  <si>
    <t>/configure qos {{per["Qos PolicyType"]}} {{per["ID"]}} name "{{per["name"]}}" create queue {{per["queue"]}} create percent-rate {{per["percent-rate"]}} local-limit</t>
  </si>
  <si>
    <t>high</t>
  </si>
  <si>
    <t>/configure qos {{per["Qos PolicyType"]}} {{per["ID"]}} name "{{per["name"]}}" create dscp {{per["dscp"]}} fc "{{per["dscp-fc"]}}" priority {{per["priority"]}}</t>
  </si>
  <si>
    <t>/configure mobile-gateway pdn 1 gtp-overload-control {{per["gtp-overload-control"]}}</t>
  </si>
  <si>
    <t>activate-aaa-failure-indication</t>
  </si>
  <si>
    <t>enable</t>
  </si>
  <si>
    <t>to-Leaf-Router-ims-v4</t>
  </si>
  <si>
    <t>interface-name</t>
  </si>
  <si>
    <t>pdn-swu-interface</t>
  </si>
  <si>
    <t>pdn-swm-interface</t>
  </si>
  <si>
    <t>/configure qos {{per["Qos PolicyType"]}} {{per["ID"]}} name "{{per["name"]}}" create queue {{per["queue"]}} create port-parent</t>
  </si>
  <si>
    <t>/configure qos {{per["Qos PolicyType"]}} {{per["ID"]}} name "{{per["name"]}}" create queue {{per["queue"]}} create port-parent level {{per["port-parent"]}}</t>
  </si>
  <si>
    <t>/configure mobile-gateway pdn 1 {{per["service-name"]}} "{{per["instance-name"]}}" interface router "{{per["vprn-id"]}}" "{{per["interface-name"]}}"</t>
  </si>
  <si>
    <t>/configure mobile-gateway pdn 1 {{per["service-name"]}} "{{per["instance-name"]}}" ipsec-profile "{{per["ipsec-profile"]}}"</t>
  </si>
  <si>
    <t>/configure mobile-gateway pdn 1 {{per["service-name"]}} interface {{per["interface-protocol"]}} router "{{per["vprn-id"]}}" "{{per["interface-name"]}}"</t>
  </si>
  <si>
    <t>/configure mobile-gateway pdn 1 {{per["service-name"]}} activate-aaa-failure-indication {{per["activate-aaa-failure-indication"]}}</t>
  </si>
  <si>
    <t>/configure mobile-gateway pdn 1 {{per["service-name"]}} peer-group {{per["peer-group"]}} primary-diameter-peer "{{per["peer"]}}"</t>
  </si>
  <si>
    <t>ePDG Security Profile</t>
  </si>
  <si>
    <t>Profile name</t>
  </si>
  <si>
    <t>Default action</t>
  </si>
  <si>
    <t>/configure mobile-gateway pdn 1 {{per["service-name"]}} "{{per["instance-name"]}}" interface gtp-c router "{{per["router"]}}" "{{per["interface"]}}" interface-realm "{{per["realm"]}}"</t>
  </si>
  <si>
    <t>/configure mobile-gateway pdn 1 dns-client refresh-interval pcscf refresh-interval-sec {{per["refresh-interval-sec"]}} use-dns-ttl</t>
  </si>
  <si>
    <t>/configure mobile-gateway pdn 1 dns-client dns-interface router "{{per["router"]}}" "{{per["interface"]}}"</t>
  </si>
  <si>
    <t>/configure mobile-gateway pdn 1 dns-client dns-profile "{{per["dns-profile"]}}"</t>
  </si>
  <si>
    <t>/configure mobile-gateway pdn 1 no shutdown</t>
  </si>
  <si>
    <t>contact</t>
  </si>
  <si>
    <t>NTP Server (Tertiary)</t>
  </si>
  <si>
    <t>SNMP Engine ID</t>
  </si>
  <si>
    <t>Trap Target</t>
  </si>
  <si>
    <t>proposal-entry 1</t>
  </si>
  <si>
    <t>proposal-entry 2</t>
  </si>
  <si>
    <t>proposal-entry 3</t>
  </si>
  <si>
    <t>esp-sa</t>
  </si>
  <si>
    <t>integrity sha256</t>
  </si>
  <si>
    <t>dh-group 14</t>
  </si>
  <si>
    <t>encryption aes256cbc</t>
  </si>
  <si>
    <t>ike-sa</t>
  </si>
  <si>
    <t>prf sha256</t>
  </si>
  <si>
    <t>proposal-entry 4</t>
  </si>
  <si>
    <t>proposal-entry 5</t>
  </si>
  <si>
    <t>proposal-entry 6</t>
  </si>
  <si>
    <t>proposal-entry 7</t>
  </si>
  <si>
    <t>proposal-entry 8</t>
  </si>
  <si>
    <t>proposal-entry 9</t>
  </si>
  <si>
    <t>pgw-selection</t>
  </si>
  <si>
    <t>scheduler-policy name</t>
  </si>
  <si>
    <t>/configure mobile-gateway profile ipsec-profile "{{per["profile-name"]}}" esp-sa {{per["prop-entry"]}} {{per["dh-group"]}}</t>
  </si>
  <si>
    <t>/configure mobile-gateway profile ipsec-profile "{{per["profile-name"]}}" esp-sa {{per["prop-entry"]}} {{per["integrity"]}}</t>
  </si>
  <si>
    <t>/configure mobile-gateway profile ipsec-profile "{{per["profile-name"]}}" esp-sa {{per["prop-entry"]}} {{per["encryption"]}}</t>
  </si>
  <si>
    <t>/configure mobile-gateway profile ipsec-profile "{{per["profile-name"]}}" ike-sa {{per["prop-entry-ike"]}} {{per["integrity-ike"]}}</t>
  </si>
  <si>
    <t>/configure mobile-gateway profile ipsec-profile "{{per["profile-name"]}}" ike-sa {{per["prop-entry-ike"]}} {{per["dh-group-ike"]}}</t>
  </si>
  <si>
    <t>/configure mobile-gateway profile ipsec-profile "{{per["profile-name"]}}" ike-sa {{per["prop-entry-ike"]}} {{per["encryption-ike"]}}</t>
  </si>
  <si>
    <t>/configure mobile-gateway profile ipsec-profile "{{per["profile-name"]}}" ike-sa {{per["prop-entry-ike"]}} {{per["prf"]}}</t>
  </si>
  <si>
    <t>vprn400-EPC-prefix-v4</t>
  </si>
  <si>
    <t>10.222.3.14</t>
  </si>
  <si>
    <t>ftp://100.64.30.144/cf1:/epdg.pcap</t>
  </si>
  <si>
    <t>Mirror config</t>
  </si>
  <si>
    <t>File URL</t>
  </si>
  <si>
    <t>Mirror source port</t>
  </si>
  <si>
    <t xml:space="preserve">/configure system security snmp access group "{{per["group-name"]}}" security-model {{per["security-model"]}} security-level {{per["security-level"]}} context "{{per["context"]}}" prefix read "{{per["prefix-read"]}}" write "{{per["prefix-write"]}}" notify "{{per["notify"]}}" </t>
  </si>
  <si>
    <t>N0k1AE@5GDISH</t>
  </si>
  <si>
    <t>neighbor enable</t>
  </si>
  <si>
    <t>/configure port {{per["Port"]}} shutdown</t>
  </si>
  <si>
    <t>/configure port {{per["Port"]}} description "{{per["PortDescription"]}}"</t>
  </si>
  <si>
    <t>/configure port {{per["Port"]}} ethernet mode {{per["PortMode"]}}</t>
  </si>
  <si>
    <t>/configure port {{per["Port"]}} ethernet encap-type {{per["PortEncapType"]}}</t>
  </si>
  <si>
    <t>/configure port {{per["Port"]}} ethernet mtu {{per["PortMtu"]}}</t>
  </si>
  <si>
    <t>/configure port {{per["Port"]}} ethernet speed {{per["Speed"]}}</t>
  </si>
  <si>
    <t>/configure port {{per["Port"]}} ethernet egress-scheduler-policy {{per["egress-scheduler-policy"]}}</t>
  </si>
  <si>
    <t xml:space="preserve">/configure port {{per["Port"]}} {{per["shutdown"]}} 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</si>
  <si>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</si>
  <si>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</si>
  <si>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</si>
  <si>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</si>
  <si>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</si>
  <si>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</si>
  <si>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</si>
  <si>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</si>
  <si>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</si>
  <si>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</si>
  <si>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</si>
  <si>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</si>
  <si>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snmp.engineId</t>
  </si>
  <si>
    <t>snmp.authKey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</si>
  <si>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</si>
  <si>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</si>
  <si>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</si>
  <si>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</si>
  <si>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</si>
  <si>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</si>
  <si>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</si>
  <si>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</si>
  <si>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</si>
  <si>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</si>
  <si>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eth1</t>
  </si>
  <si>
    <t>multus.loam.cniVersion</t>
  </si>
  <si>
    <t>0.3.1</t>
  </si>
  <si>
    <t>multus.lmg.numDevices</t>
  </si>
  <si>
    <t>multus.lmg.resourceName[0]</t>
  </si>
  <si>
    <t>intel.com/intel_sriov_netdevice_1</t>
  </si>
  <si>
    <t>multus.lmg.envName[0]</t>
  </si>
  <si>
    <t>PCIDEVICE_INTEL_COM_INTEL_SRIOV_NETDEVICE_1</t>
  </si>
  <si>
    <t>multus.llb.numDevices</t>
  </si>
  <si>
    <t>multus.llb.resourceName[0]</t>
  </si>
  <si>
    <t>multus.llb.resourceName[1]</t>
  </si>
  <si>
    <t>intel.com/intel_sriov_netdevice_2</t>
  </si>
  <si>
    <t>multus.llb.resourceName[2]</t>
  </si>
  <si>
    <t>intel.com/intel_sriov_netdevice_3</t>
  </si>
  <si>
    <t>multus.llb.resourceName[3]</t>
  </si>
  <si>
    <t>intel.com/intel_sriov_netdevice_4</t>
  </si>
  <si>
    <t>multus.llb.resourceName[4]</t>
  </si>
  <si>
    <t>intel.com/intel_sriov_netdevice_5</t>
  </si>
  <si>
    <t>multus.llb.resourceName[5]</t>
  </si>
  <si>
    <t>intel.com/intel_sriov_netdevice_6</t>
  </si>
  <si>
    <t>multus.llb.resourceName[6]</t>
  </si>
  <si>
    <t>intel.com/intel_sriov_netdevice_7</t>
  </si>
  <si>
    <t>multus.llb.resourceName[7]</t>
  </si>
  <si>
    <t>intel.com/intel_sriov_netdevice_8</t>
  </si>
  <si>
    <t>multus.llb.resourceName[8]</t>
  </si>
  <si>
    <t>intel.com/intel_sriov_netdevice_9</t>
  </si>
  <si>
    <t>multus.llb.envName[0]</t>
  </si>
  <si>
    <t>multus.llb.envName[1]</t>
  </si>
  <si>
    <t>PCIDEVICE_INTEL_COM_INTEL_SRIOV_NETDEVICE_2</t>
  </si>
  <si>
    <t>multus.llb.envName[2]</t>
  </si>
  <si>
    <t>PCIDEVICE_INTEL_COM_INTEL_SRIOV_NETDEVICE_3</t>
  </si>
  <si>
    <t>multus.llb.envName[3]</t>
  </si>
  <si>
    <t>PCIDEVICE_INTEL_COM_INTEL_SRIOV_NETDEVICE_4</t>
  </si>
  <si>
    <t>multus.llb.envName[4]</t>
  </si>
  <si>
    <t>PCIDEVICE_INTEL_COM_INTEL_SRIOV_NETDEVICE_5</t>
  </si>
  <si>
    <t>multus.llb.envName[5]</t>
  </si>
  <si>
    <t>PCIDEVICE_INTEL_COM_INTEL_SRIOV_NETDEVICE_6</t>
  </si>
  <si>
    <t>multus.llb.envName[6]</t>
  </si>
  <si>
    <t>PCIDEVICE_INTEL_COM_INTEL_SRIOV_NETDEVICE_7</t>
  </si>
  <si>
    <t>multus.llb.envName[7]</t>
  </si>
  <si>
    <t>PCIDEVICE_INTEL_COM_INTEL_SRIOV_NETDEVICE_8</t>
  </si>
  <si>
    <t>multus.llb.envName[8]</t>
  </si>
  <si>
    <t>PCIDEVICE_INTEL_COM_INTEL_SRIOV_NETDEVICE_9</t>
  </si>
  <si>
    <t>multus.groFlag</t>
  </si>
  <si>
    <t>multus.dsf.enable</t>
  </si>
  <si>
    <t>multus.dsf.numDsfDevices</t>
  </si>
  <si>
    <t>multus.xdp.enable</t>
  </si>
  <si>
    <t>multus.dpdk.enable</t>
  </si>
  <si>
    <t>multus.dpdk.dpdkRxDesc</t>
  </si>
  <si>
    <t>multus.dpdk.dpdkTxDesc</t>
  </si>
  <si>
    <t>k8DualStack</t>
  </si>
  <si>
    <t>ipv6Sysctl</t>
  </si>
  <si>
    <t>lmgScale.minReplicas</t>
  </si>
  <si>
    <t>lmgScale.maxReplicas</t>
  </si>
  <si>
    <t>lmgScale.targetCPUUtilizationPercentage</t>
  </si>
  <si>
    <t>llbScale.minReplicas</t>
  </si>
  <si>
    <t>llbScale.maxReplicas</t>
  </si>
  <si>
    <t>llbScale.targetCPUUtilizationPercentage</t>
  </si>
  <si>
    <t>resources.loam.cpu</t>
  </si>
  <si>
    <t>resources.loam.memory</t>
  </si>
  <si>
    <t>24Gi</t>
  </si>
  <si>
    <t>resources.lmg.cpu</t>
  </si>
  <si>
    <t>resources.lmg.memory</t>
  </si>
  <si>
    <t>64Gi</t>
  </si>
  <si>
    <t>resources.lmg.hugepages1Gi</t>
  </si>
  <si>
    <t>2Gi</t>
  </si>
  <si>
    <t>resources.lmg.multus[0].resourceName</t>
  </si>
  <si>
    <t>resources.lmg.multus[0].numDevices</t>
  </si>
  <si>
    <t>resources.llb.cpu</t>
  </si>
  <si>
    <t>resources.llb.memory</t>
  </si>
  <si>
    <t>resources.llb.hugepages1Gi</t>
  </si>
  <si>
    <t>resources.llb.multus[0].resourceName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</si>
  <si>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</si>
  <si>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</si>
  <si>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</si>
  <si>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</si>
  <si>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</si>
  <si>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</si>
  <si>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</si>
  <si>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</si>
  <si>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</si>
  <si>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resources.llb.multus[5].resourceName</t>
  </si>
  <si>
    <t>resources.llb.multus[5].numDevices</t>
  </si>
  <si>
    <t>resources.llb.multus[6].resourceName</t>
  </si>
  <si>
    <t>resources.llb.multus[6].numDevices</t>
  </si>
  <si>
    <t>resources.llb.multus[7].resourceName</t>
  </si>
  <si>
    <t>resources.llb.multus[7].numDevices</t>
  </si>
  <si>
    <t>resources.llb.multus[8].resourceName</t>
  </si>
  <si>
    <t>resources.llb.multus[8].numDevices</t>
  </si>
  <si>
    <t>resources.nasc.cpu</t>
  </si>
  <si>
    <t>resources.nasc.memory</t>
  </si>
  <si>
    <t>1Gi</t>
  </si>
  <si>
    <t>resources.logging.cpu</t>
  </si>
  <si>
    <t>10m</t>
  </si>
  <si>
    <t>resources.logging.memory</t>
  </si>
  <si>
    <t>100Mi</t>
  </si>
  <si>
    <t>resources.aws.cpu</t>
  </si>
  <si>
    <t>100m</t>
  </si>
  <si>
    <t>resources.aws.memory</t>
  </si>
  <si>
    <t>500Mi</t>
  </si>
  <si>
    <t>storage.pvCreation</t>
  </si>
  <si>
    <t>storage.parentPath</t>
  </si>
  <si>
    <t>/mnt/glusterfs/</t>
  </si>
  <si>
    <t>storage.pvLogsName</t>
  </si>
  <si>
    <t>logs-volume-epd</t>
  </si>
  <si>
    <t>storage.pvStorageClass</t>
  </si>
  <si>
    <t>efs-sc-epd01</t>
  </si>
  <si>
    <t>storage.pvLogsClaimName</t>
  </si>
  <si>
    <t>logs-volume-claim</t>
  </si>
  <si>
    <t>storage.pvSize</t>
  </si>
  <si>
    <t>32Gi</t>
  </si>
  <si>
    <t>storage.cfSize</t>
  </si>
  <si>
    <t>storage.cfAInfo[0].pvcName</t>
  </si>
  <si>
    <t>cf1-a-volume-claim</t>
  </si>
  <si>
    <t>storage.cfAInfo[1].pvcName</t>
  </si>
  <si>
    <t>cf2-a-volume-claim</t>
  </si>
  <si>
    <t>storage.cfBInfo[0].pvcName</t>
  </si>
  <si>
    <t>cf1-b-volume-claim</t>
  </si>
  <si>
    <t>storage.cfBInfo[1].pvcName</t>
  </si>
  <si>
    <t>cf2-b-volume-claim</t>
  </si>
  <si>
    <t>bootString.ht</t>
  </si>
  <si>
    <t>bootString.fswo</t>
  </si>
  <si>
    <t>bootString.dsfInfo[0].dsfString</t>
  </si>
  <si>
    <t>bootString.lmg.cpcores</t>
  </si>
  <si>
    <t>bootString.lmg.cfp</t>
  </si>
  <si>
    <t>bootString.llb.cpcores</t>
  </si>
  <si>
    <t>bootString.llb.cfp</t>
  </si>
  <si>
    <t>loamB.enable</t>
  </si>
  <si>
    <t>podsecuritypolicy.create</t>
  </si>
  <si>
    <t>aws.enable</t>
  </si>
  <si>
    <t>aws.sidecarEnable</t>
  </si>
  <si>
    <t>aws.region</t>
  </si>
  <si>
    <t>aws.interval</t>
  </si>
  <si>
    <t>nodeSelector.loamA[0].key</t>
  </si>
  <si>
    <t>nodeSelector.loamA[0].value</t>
  </si>
  <si>
    <t>nodeSelector.loamB[0].key</t>
  </si>
  <si>
    <t>nodeSelector.loamB[0].value</t>
  </si>
  <si>
    <t>nodeSelector.lmg[0].key</t>
  </si>
  <si>
    <t>nodeSelector.lmg[0].value</t>
  </si>
  <si>
    <t>nodeSelector.llb[0].key</t>
  </si>
  <si>
    <t>nodeSelector.llb[0].value</t>
  </si>
  <si>
    <t>fabMtu</t>
  </si>
  <si>
    <t>DutAutoProvisioning.filename</t>
  </si>
  <si>
    <t>Values file input</t>
  </si>
  <si>
    <t>W2AZ1_prodEpdg01_values_v02</t>
  </si>
  <si>
    <t>/configure service vprn {{per["vprnId"]}} name "{{per["vprnName"]}}" customer {{per["customer"]}} create bgp group "{{per["group-name"]}}" neighbor {{per["neighbor"]}} local-address {{per["local-address"]}}</t>
  </si>
  <si>
    <t>/configure service vprn {{per["vprnId"]}} name "{{per["vprnName"]}}" customer {{per["customer"]}} create bgp group "{{per["group-name"]}}" neighbor {{per["neighbor"]}} description "{{per["description"]}}"</t>
  </si>
  <si>
    <t>/configure router {{per["Router"]}} create bgp group "{{per["group-name"]}}" neighbor {{per["neighbor"]}} local-address {{per["local-address"]}}</t>
  </si>
  <si>
    <t>/configure router {{per["Router"]}} create bgp group "{{per["group-name"]}}" neighbor {{per["neighbor"]}}  {{per["bfd-enable"]}}</t>
  </si>
  <si>
    <t>/configure router {{per["Router"]}} create bgp group "{{per["group-name"]}}" neighbor {{per["neighbor"]}} description "{{per["description"]}}"</t>
  </si>
  <si>
    <t>/configure service vprn {{per["vprnId"]}} name "{{per["vprnName"]}}" customer {{per["customer"]}} create bgp group "{{per["group-name"]}}" neighbor {{per["neighbor"]}} {{per["bfd-enable"]}}</t>
  </si>
  <si>
    <t>NK-EPG001V-USW2AZ2R02P1</t>
  </si>
  <si>
    <t>PST</t>
  </si>
  <si>
    <t>PDT</t>
  </si>
  <si>
    <t>77080788-13C8-4F12-E201-65D433B15B12</t>
  </si>
  <si>
    <t>0000197f0010025500530161</t>
  </si>
  <si>
    <t>10.255.53.161</t>
  </si>
  <si>
    <t>10.255.53.162</t>
  </si>
  <si>
    <t>10.255.53.163</t>
  </si>
  <si>
    <t>10.255.53.164</t>
  </si>
  <si>
    <t>10.255.53.165</t>
  </si>
  <si>
    <t>10.255.53.166</t>
  </si>
  <si>
    <t>35.89.42.233/32</t>
  </si>
  <si>
    <t>10.255.53.167</t>
  </si>
  <si>
    <t>10.255.53.176</t>
  </si>
  <si>
    <t>10.255.53.177</t>
  </si>
  <si>
    <t>10.255.53.178</t>
  </si>
  <si>
    <t>10.255.53.179</t>
  </si>
  <si>
    <t>10.222.72.217</t>
  </si>
  <si>
    <t>10.222.72.222</t>
  </si>
  <si>
    <t>10.222.72.249</t>
  </si>
  <si>
    <t>10.222.72.254</t>
  </si>
  <si>
    <t>10.222.74.153</t>
  </si>
  <si>
    <t>10.222.74.158</t>
  </si>
  <si>
    <t>10.222.74.185</t>
  </si>
  <si>
    <t>10.222.74.190</t>
  </si>
  <si>
    <t>10.222.74.217</t>
  </si>
  <si>
    <t>10.222.74.222</t>
  </si>
  <si>
    <t>10.222.74.249</t>
  </si>
  <si>
    <t>10.222.74.254</t>
  </si>
  <si>
    <t>10.222.75.25</t>
  </si>
  <si>
    <t>10.222.75.30</t>
  </si>
  <si>
    <t>10.222.75.57</t>
  </si>
  <si>
    <t>10.222.75.62</t>
  </si>
  <si>
    <t>10.222.75.89</t>
  </si>
  <si>
    <t>10.222.75.94</t>
  </si>
  <si>
    <t>10.222.75.121</t>
  </si>
  <si>
    <t>10.222.75.126</t>
  </si>
  <si>
    <t>10.222.75.153</t>
  </si>
  <si>
    <t>10.222.75.158</t>
  </si>
  <si>
    <t>10.222.75.185</t>
  </si>
  <si>
    <t>10.222.75.190</t>
  </si>
  <si>
    <t>10.222.75.217</t>
  </si>
  <si>
    <t>10.222.75.222</t>
  </si>
  <si>
    <t>10.222.75.249</t>
  </si>
  <si>
    <t>10.222.75.254</t>
  </si>
  <si>
    <t>10.222.76.25</t>
  </si>
  <si>
    <t>10.222.76.30</t>
  </si>
  <si>
    <t>10.222.76.57</t>
  </si>
  <si>
    <t>10.222.76.62</t>
  </si>
  <si>
    <t>10.255.51.248</t>
  </si>
  <si>
    <t>10.255.51.249</t>
  </si>
  <si>
    <t>10.255.51.250</t>
  </si>
  <si>
    <t>10.255.51.251</t>
  </si>
  <si>
    <t>10.255.51.252</t>
  </si>
  <si>
    <t>10.255.51.253</t>
  </si>
  <si>
    <t>10.255.51.254</t>
  </si>
  <si>
    <t>10.255.51.255</t>
  </si>
  <si>
    <t>340.313.SGW.EPDG.1.1.1</t>
  </si>
  <si>
    <t>NK-EPG001V-USW2AZ2R02P1.epc.mnc340.mcc313.3gppnetwork.org</t>
  </si>
  <si>
    <t xml:space="preserve">10.236.21.184	</t>
  </si>
  <si>
    <t>KPI-KCI-storage</t>
  </si>
  <si>
    <t>Syslog Storage on Cf2</t>
  </si>
  <si>
    <t xml:space="preserve">main security </t>
  </si>
  <si>
    <t>cf2:</t>
  </si>
  <si>
    <t>Change Storage on Cf2</t>
  </si>
  <si>
    <t>Debug-Storage</t>
  </si>
  <si>
    <t>Debug Storage on Cf2</t>
  </si>
  <si>
    <t>Debug</t>
  </si>
  <si>
    <t>10.222.74.0;26;0.0.0.0;1000;48</t>
  </si>
  <si>
    <t>10.255.53.141</t>
  </si>
  <si>
    <t>10.222.73.240</t>
  </si>
  <si>
    <t>10.222.73.241</t>
  </si>
  <si>
    <t>10.222.73.242</t>
  </si>
  <si>
    <t>10.222.73.243</t>
  </si>
  <si>
    <t>10.222.73.0</t>
  </si>
  <si>
    <t>10.222.73.254</t>
  </si>
  <si>
    <t>us-west-2</t>
  </si>
  <si>
    <t>cnf</t>
  </si>
  <si>
    <t>epd01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</si>
</sst>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#,##0\)"/>
    <numFmt numFmtId="167" formatCode="#,##0;\-#,##0;&quot;-&quot;"/>
    <numFmt numFmtId="168" formatCode="General_)"/>
    <numFmt numFmtId="169" formatCode="0.000"/>
    <numFmt numFmtId="170" formatCode="m/d"/>
    <numFmt numFmtId="171" formatCode="_(* #,##0.00000_);_(* \(#,##0.00000\);_(* &quot;-&quot;??_);_(@_)"/>
    <numFmt numFmtId="172" formatCode="mmm\-d"/>
    <numFmt numFmtId="173" formatCode="_(* #,##0.000000_);_(* \(#,##0.000000\);_(* &quot;-&quot;??_);_(@_)"/>
    <numFmt numFmtId="174" formatCode="#,###"/>
    <numFmt numFmtId="175" formatCode="0.0%"/>
    <numFmt numFmtId="176" formatCode="_-* #,##0.00\ &quot;F&quot;_-;\-* #,##0.00\ &quot;F&quot;_-;_-* &quot;-&quot;??\ &quot;F&quot;_-;_-@_-"/>
    <numFmt numFmtId="177" formatCode="0.00_);[Red]\(0.00\)"/>
    <numFmt numFmtId="178" formatCode="#,##0.00&quot; $&quot;;\-#,##0.00&quot; $&quot;"/>
    <numFmt numFmtId="179" formatCode="_-* #,##0\ _F_-;\-* #,##0\ _F_-;_-* &quot;-&quot;\ _F_-;_-@_-"/>
    <numFmt numFmtId="180" formatCode="mm/dd_)"/>
    <numFmt numFmtId="181" formatCode="000000"/>
    <numFmt numFmtId="182" formatCode="_(* #,##0.00000000000_);_(* \(#,##0.00000000000\);_(* &quot;-&quot;??_);_(@_)"/>
    <numFmt numFmtId="183" formatCode="#,##0;;0"/>
    <numFmt numFmtId="184" formatCode="_(* #,##0.0000000_);_(* \(#,##0.0000000\);_(* &quot;-&quot;??_);_(@_)"/>
    <numFmt numFmtId="185" formatCode="0.000%"/>
    <numFmt numFmtId="186" formatCode="#,##0.00;;0"/>
    <numFmt numFmtId="187" formatCode="0_);\(0\)"/>
  </numFmts>
  <fonts count="10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Nokia Sans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rebuchet MS"/>
      <family val="2"/>
    </font>
    <font>
      <sz val="10"/>
      <color indexed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2"/>
      <name val="Arial"/>
      <family val="2"/>
    </font>
    <font>
      <sz val="10"/>
      <color indexed="8"/>
      <name val="MS Sans Serif"/>
      <family val="2"/>
    </font>
    <font>
      <sz val="8"/>
      <name val="Times New Roman"/>
      <family val="1"/>
    </font>
    <font>
      <sz val="9"/>
      <name val="Times New Roman"/>
      <family val="1"/>
    </font>
    <font>
      <b/>
      <sz val="10"/>
      <color indexed="23"/>
      <name val="Helv"/>
      <family val="2"/>
    </font>
    <font>
      <sz val="10"/>
      <color indexed="22"/>
      <name val="Arial"/>
      <family val="2"/>
    </font>
    <font>
      <sz val="7"/>
      <name val="Small Fonts"/>
      <family val="2"/>
    </font>
    <font>
      <sz val="10"/>
      <name val="MS Serif"/>
      <family val="1"/>
    </font>
    <font>
      <sz val="8"/>
      <name val="Arial Narrow"/>
      <family val="2"/>
    </font>
    <font>
      <sz val="10"/>
      <color indexed="16"/>
      <name val="MS Serif"/>
      <family val="1"/>
    </font>
    <font>
      <b/>
      <sz val="10"/>
      <name val="MS Sans Serif"/>
      <family val="2"/>
    </font>
    <font>
      <b/>
      <i/>
      <sz val="10"/>
      <color indexed="10"/>
      <name val="Arial"/>
      <family val="2"/>
    </font>
    <font>
      <b/>
      <sz val="10"/>
      <color indexed="11"/>
      <name val="Arial"/>
      <family val="2"/>
    </font>
    <font>
      <i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6"/>
      <name val="Arial"/>
      <family val="2"/>
    </font>
    <font>
      <u/>
      <sz val="11"/>
      <color theme="10"/>
      <name val="Trebuchet MS"/>
      <family val="2"/>
    </font>
    <font>
      <sz val="10"/>
      <name val="Geneva"/>
    </font>
    <font>
      <sz val="10"/>
      <name val="MS Sans Serif"/>
      <family val="2"/>
    </font>
    <font>
      <b/>
      <sz val="10"/>
      <color indexed="21"/>
      <name val="Helv"/>
      <family val="2"/>
    </font>
    <font>
      <b/>
      <sz val="9"/>
      <name val="Courier"/>
      <family val="3"/>
    </font>
    <font>
      <b/>
      <sz val="12"/>
      <color indexed="16"/>
      <name val="Helv"/>
      <family val="2"/>
    </font>
    <font>
      <sz val="8"/>
      <color indexed="12"/>
      <name val="Arial"/>
      <family val="2"/>
    </font>
    <font>
      <sz val="9"/>
      <name val="Helv"/>
    </font>
    <font>
      <sz val="11"/>
      <name val="돋움"/>
      <charset val="129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indexed="5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theme="4" tint="-0.499984740745262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0"/>
      <color theme="0"/>
      <name val="Arial"/>
      <family val="2"/>
    </font>
    <font>
      <sz val="8"/>
      <color theme="1"/>
      <name val="Lucida Console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 tint="-0.499984740745262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rgb="FFE2EFD9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2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99CCFF"/>
      </patternFill>
    </fill>
    <fill>
      <patternFill patternType="solid">
        <fgColor rgb="FF99CCFF"/>
        <bgColor indexed="2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FF00"/>
      </patternFill>
    </fill>
    <fill>
      <patternFill patternType="solid">
        <fgColor rgb="FFFFC000"/>
        <bgColor rgb="FFFFFFFF"/>
      </patternFill>
    </fill>
    <fill>
      <patternFill patternType="solid">
        <fgColor theme="0" tint="-0.499984740745262"/>
        <bgColor rgb="FF00FF0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57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4" fillId="0" borderId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0" fontId="23" fillId="16" borderId="0" applyNumberFormat="0" applyBorder="0" applyAlignment="0" applyProtection="0"/>
    <xf numFmtId="0" fontId="24" fillId="33" borderId="19" applyNumberFormat="0" applyAlignment="0" applyProtection="0"/>
    <xf numFmtId="0" fontId="25" fillId="34" borderId="21" applyNumberFormat="0" applyAlignment="0" applyProtection="0"/>
    <xf numFmtId="0" fontId="26" fillId="0" borderId="0" applyNumberFormat="0" applyFill="0" applyBorder="0" applyAlignment="0" applyProtection="0"/>
    <xf numFmtId="0" fontId="27" fillId="17" borderId="0" applyNumberFormat="0" applyBorder="0" applyAlignment="0" applyProtection="0"/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1" fillId="20" borderId="19" applyNumberFormat="0" applyAlignment="0" applyProtection="0"/>
    <xf numFmtId="0" fontId="32" fillId="0" borderId="20" applyNumberFormat="0" applyFill="0" applyAlignment="0" applyProtection="0"/>
    <xf numFmtId="0" fontId="33" fillId="36" borderId="0" applyNumberFormat="0" applyBorder="0" applyAlignment="0" applyProtection="0"/>
    <xf numFmtId="0" fontId="14" fillId="35" borderId="22" applyNumberFormat="0" applyFont="0" applyAlignment="0" applyProtection="0"/>
    <xf numFmtId="0" fontId="34" fillId="33" borderId="26" applyNumberFormat="0" applyAlignment="0" applyProtection="0"/>
    <xf numFmtId="0" fontId="35" fillId="0" borderId="0" applyNumberFormat="0" applyFill="0" applyBorder="0" applyAlignment="0" applyProtection="0"/>
    <xf numFmtId="0" fontId="36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5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166" fontId="14" fillId="39" borderId="28">
      <alignment horizontal="center" vertical="center"/>
    </xf>
    <xf numFmtId="166" fontId="14" fillId="39" borderId="28">
      <alignment horizontal="center" vertical="center"/>
    </xf>
    <xf numFmtId="166" fontId="14" fillId="39" borderId="28">
      <alignment horizontal="center" vertical="center"/>
    </xf>
    <xf numFmtId="166" fontId="14" fillId="39" borderId="28">
      <alignment horizontal="center" vertical="center"/>
    </xf>
    <xf numFmtId="0" fontId="40" fillId="0" borderId="0">
      <alignment horizontal="center" wrapText="1"/>
      <protection locked="0"/>
    </xf>
    <xf numFmtId="0" fontId="37" fillId="0" borderId="0" applyNumberFormat="0" applyFill="0" applyBorder="0" applyAlignment="0" applyProtection="0"/>
    <xf numFmtId="0" fontId="23" fillId="16" borderId="0" applyNumberFormat="0" applyBorder="0" applyAlignment="0" applyProtection="0"/>
    <xf numFmtId="167" fontId="17" fillId="0" borderId="0" applyFill="0" applyBorder="0" applyAlignment="0"/>
    <xf numFmtId="168" fontId="41" fillId="0" borderId="0" applyFill="0" applyBorder="0" applyAlignment="0"/>
    <xf numFmtId="169" fontId="41" fillId="0" borderId="0" applyFill="0" applyBorder="0" applyAlignment="0"/>
    <xf numFmtId="170" fontId="14" fillId="0" borderId="0" applyFill="0" applyBorder="0" applyAlignment="0"/>
    <xf numFmtId="170" fontId="14" fillId="0" borderId="0" applyFill="0" applyBorder="0" applyAlignment="0"/>
    <xf numFmtId="170" fontId="14" fillId="0" borderId="0" applyFill="0" applyBorder="0" applyAlignment="0"/>
    <xf numFmtId="170" fontId="14" fillId="0" borderId="0" applyFill="0" applyBorder="0" applyAlignment="0"/>
    <xf numFmtId="171" fontId="14" fillId="0" borderId="0" applyFill="0" applyBorder="0" applyAlignment="0"/>
    <xf numFmtId="171" fontId="14" fillId="0" borderId="0" applyFill="0" applyBorder="0" applyAlignment="0"/>
    <xf numFmtId="171" fontId="14" fillId="0" borderId="0" applyFill="0" applyBorder="0" applyAlignment="0"/>
    <xf numFmtId="171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68" fontId="41" fillId="0" borderId="0" applyFill="0" applyBorder="0" applyAlignment="0"/>
    <xf numFmtId="0" fontId="24" fillId="33" borderId="19" applyNumberFormat="0" applyAlignment="0" applyProtection="0"/>
    <xf numFmtId="0" fontId="24" fillId="33" borderId="19" applyNumberFormat="0" applyAlignment="0" applyProtection="0"/>
    <xf numFmtId="0" fontId="32" fillId="0" borderId="20" applyNumberFormat="0" applyFill="0" applyAlignment="0" applyProtection="0"/>
    <xf numFmtId="0" fontId="25" fillId="34" borderId="21" applyNumberFormat="0" applyAlignment="0" applyProtection="0"/>
    <xf numFmtId="174" fontId="42" fillId="0" borderId="0" applyFill="0" applyBorder="0" applyProtection="0">
      <alignment horizontal="center"/>
    </xf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14" fillId="35" borderId="22" applyNumberFormat="0" applyFont="0" applyAlignment="0" applyProtection="0"/>
    <xf numFmtId="0" fontId="14" fillId="35" borderId="22" applyNumberFormat="0" applyFont="0" applyAlignment="0" applyProtection="0"/>
    <xf numFmtId="0" fontId="14" fillId="35" borderId="22" applyNumberFormat="0" applyFont="0" applyAlignment="0" applyProtection="0"/>
    <xf numFmtId="0" fontId="14" fillId="35" borderId="22" applyNumberFormat="0" applyFont="0" applyAlignment="0" applyProtection="0"/>
    <xf numFmtId="175" fontId="44" fillId="0" borderId="0" applyNumberFormat="0" applyFill="0" applyAlignment="0" applyProtection="0"/>
    <xf numFmtId="175" fontId="44" fillId="0" borderId="0" applyNumberFormat="0" applyFill="0" applyAlignment="0" applyProtection="0"/>
    <xf numFmtId="0" fontId="45" fillId="0" borderId="0" applyNumberFormat="0" applyAlignment="0">
      <alignment horizontal="left"/>
    </xf>
    <xf numFmtId="49" fontId="14" fillId="0" borderId="15" applyFill="0" applyBorder="0" applyProtection="0">
      <alignment horizontal="center"/>
    </xf>
    <xf numFmtId="49" fontId="14" fillId="0" borderId="15" applyFill="0" applyBorder="0" applyProtection="0">
      <alignment horizontal="center"/>
    </xf>
    <xf numFmtId="49" fontId="14" fillId="0" borderId="15" applyFill="0" applyBorder="0" applyProtection="0">
      <alignment horizontal="center"/>
    </xf>
    <xf numFmtId="49" fontId="14" fillId="0" borderId="15" applyFill="0" applyBorder="0" applyProtection="0">
      <alignment horizontal="center"/>
    </xf>
    <xf numFmtId="168" fontId="4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9" fontId="46" fillId="36" borderId="29">
      <alignment horizontal="center" vertical="center" wrapText="1"/>
      <protection locked="0"/>
    </xf>
    <xf numFmtId="49" fontId="14" fillId="0" borderId="29">
      <alignment horizontal="left" vertical="center"/>
      <protection locked="0"/>
    </xf>
    <xf numFmtId="49" fontId="14" fillId="0" borderId="29">
      <alignment horizontal="left" vertical="center"/>
      <protection locked="0"/>
    </xf>
    <xf numFmtId="49" fontId="14" fillId="0" borderId="29">
      <alignment horizontal="left" vertical="center"/>
      <protection locked="0"/>
    </xf>
    <xf numFmtId="49" fontId="14" fillId="0" borderId="29">
      <alignment horizontal="left" vertical="center"/>
      <protection locked="0"/>
    </xf>
    <xf numFmtId="49" fontId="46" fillId="0" borderId="29">
      <alignment horizontal="center" vertical="center" wrapText="1"/>
      <protection locked="0"/>
    </xf>
    <xf numFmtId="0" fontId="43" fillId="0" borderId="0" applyFont="0" applyFill="0" applyBorder="0" applyAlignment="0" applyProtection="0"/>
    <xf numFmtId="14" fontId="17" fillId="0" borderId="0" applyFill="0" applyBorder="0" applyAlignment="0"/>
    <xf numFmtId="177" fontId="14" fillId="0" borderId="30">
      <alignment vertical="center"/>
    </xf>
    <xf numFmtId="177" fontId="14" fillId="0" borderId="30">
      <alignment vertical="center"/>
    </xf>
    <xf numFmtId="177" fontId="14" fillId="0" borderId="30">
      <alignment vertical="center"/>
    </xf>
    <xf numFmtId="177" fontId="14" fillId="0" borderId="30">
      <alignment vertical="center"/>
    </xf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68" fontId="41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68" fontId="41" fillId="0" borderId="0" applyFill="0" applyBorder="0" applyAlignment="0"/>
    <xf numFmtId="0" fontId="47" fillId="0" borderId="0" applyNumberFormat="0" applyAlignment="0">
      <alignment horizontal="left"/>
    </xf>
    <xf numFmtId="0" fontId="31" fillId="20" borderId="19" applyNumberFormat="0" applyAlignment="0" applyProtection="0"/>
    <xf numFmtId="0" fontId="26" fillId="0" borderId="0" applyNumberFormat="0" applyFill="0" applyBorder="0" applyAlignment="0" applyProtection="0"/>
    <xf numFmtId="2" fontId="43" fillId="0" borderId="0" applyFont="0" applyFill="0" applyBorder="0" applyAlignment="0" applyProtection="0"/>
    <xf numFmtId="0" fontId="27" fillId="17" borderId="0" applyNumberFormat="0" applyBorder="0" applyAlignment="0" applyProtection="0"/>
    <xf numFmtId="38" fontId="18" fillId="37" borderId="0" applyNumberFormat="0" applyBorder="0" applyAlignment="0" applyProtection="0"/>
    <xf numFmtId="38" fontId="18" fillId="37" borderId="0" applyNumberFormat="0" applyBorder="0" applyAlignment="0" applyProtection="0"/>
    <xf numFmtId="0" fontId="48" fillId="0" borderId="0">
      <alignment wrapText="1"/>
    </xf>
    <xf numFmtId="0" fontId="20" fillId="0" borderId="31" applyNumberFormat="0" applyAlignment="0" applyProtection="0">
      <alignment horizontal="left" vertical="center"/>
    </xf>
    <xf numFmtId="0" fontId="20" fillId="0" borderId="12">
      <alignment horizontal="left" vertical="center"/>
    </xf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178" fontId="14" fillId="0" borderId="0">
      <protection locked="0"/>
    </xf>
    <xf numFmtId="0" fontId="38" fillId="0" borderId="32" applyNumberFormat="0" applyFill="0" applyAlignment="0" applyProtection="0"/>
    <xf numFmtId="4" fontId="49" fillId="0" borderId="0" applyNumberFormat="0" applyFill="0" applyBorder="0" applyProtection="0">
      <alignment horizontal="center"/>
    </xf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4" fontId="50" fillId="0" borderId="0" applyNumberFormat="0" applyFill="0" applyBorder="0" applyProtection="0">
      <alignment horizontal="center"/>
    </xf>
    <xf numFmtId="4" fontId="51" fillId="0" borderId="0" applyNumberFormat="0" applyFill="0" applyBorder="0" applyProtection="0">
      <alignment horizontal="center"/>
    </xf>
    <xf numFmtId="4" fontId="52" fillId="0" borderId="0" applyNumberFormat="0" applyFill="0" applyBorder="0" applyProtection="0">
      <alignment horizontal="center"/>
    </xf>
    <xf numFmtId="4" fontId="53" fillId="0" borderId="0" applyNumberFormat="0" applyFill="0" applyBorder="0" applyProtection="0">
      <alignment horizontal="center"/>
    </xf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38" fillId="0" borderId="32" applyNumberFormat="0" applyFill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0" fontId="18" fillId="40" borderId="1" applyNumberFormat="0" applyBorder="0" applyAlignment="0" applyProtection="0"/>
    <xf numFmtId="10" fontId="18" fillId="40" borderId="1" applyNumberFormat="0" applyBorder="0" applyAlignment="0" applyProtection="0"/>
    <xf numFmtId="0" fontId="31" fillId="20" borderId="19" applyNumberFormat="0" applyAlignment="0" applyProtection="0"/>
    <xf numFmtId="0" fontId="23" fillId="16" borderId="0" applyNumberFormat="0" applyBorder="0" applyAlignment="0" applyProtection="0"/>
    <xf numFmtId="0" fontId="55" fillId="0" borderId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68" fontId="41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68" fontId="41" fillId="0" borderId="0" applyFill="0" applyBorder="0" applyAlignment="0"/>
    <xf numFmtId="0" fontId="32" fillId="0" borderId="20" applyNumberFormat="0" applyFill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37" fontId="44" fillId="0" borderId="0"/>
    <xf numFmtId="164" fontId="55" fillId="0" borderId="0"/>
    <xf numFmtId="0" fontId="3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5" borderId="22" applyNumberFormat="0" applyFont="0" applyAlignment="0" applyProtection="0"/>
    <xf numFmtId="0" fontId="14" fillId="35" borderId="22" applyNumberFormat="0" applyFont="0" applyAlignment="0" applyProtection="0"/>
    <xf numFmtId="0" fontId="14" fillId="35" borderId="22" applyNumberFormat="0" applyFont="0" applyAlignment="0" applyProtection="0"/>
    <xf numFmtId="0" fontId="34" fillId="33" borderId="26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68" fontId="41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2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73" fontId="14" fillId="0" borderId="0" applyFill="0" applyBorder="0" applyAlignment="0"/>
    <xf numFmtId="168" fontId="41" fillId="0" borderId="0" applyFill="0" applyBorder="0" applyAlignment="0"/>
    <xf numFmtId="0" fontId="56" fillId="0" borderId="0" applyNumberFormat="0" applyFont="0" applyFill="0" applyBorder="0" applyAlignment="0" applyProtection="0">
      <alignment horizontal="left"/>
    </xf>
    <xf numFmtId="183" fontId="57" fillId="0" borderId="0" applyNumberFormat="0" applyFill="0" applyBorder="0" applyProtection="0"/>
    <xf numFmtId="0" fontId="27" fillId="17" borderId="0" applyNumberFormat="0" applyBorder="0" applyAlignment="0" applyProtection="0"/>
    <xf numFmtId="0" fontId="34" fillId="33" borderId="26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8" fillId="0" borderId="0">
      <alignment horizontal="right"/>
    </xf>
    <xf numFmtId="49" fontId="56" fillId="0" borderId="0"/>
    <xf numFmtId="49" fontId="17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5" fontId="14" fillId="0" borderId="0" applyFill="0" applyBorder="0" applyAlignment="0"/>
    <xf numFmtId="185" fontId="14" fillId="0" borderId="0" applyFill="0" applyBorder="0" applyAlignment="0"/>
    <xf numFmtId="185" fontId="14" fillId="0" borderId="0" applyFill="0" applyBorder="0" applyAlignment="0"/>
    <xf numFmtId="185" fontId="14" fillId="0" borderId="0" applyFill="0" applyBorder="0" applyAlignment="0"/>
    <xf numFmtId="49" fontId="56" fillId="0" borderId="0"/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36" fillId="0" borderId="27" applyNumberFormat="0" applyFill="0" applyAlignment="0" applyProtection="0"/>
    <xf numFmtId="186" fontId="59" fillId="33" borderId="0" applyNumberFormat="0" applyFill="0" applyBorder="0" applyProtection="0">
      <alignment horizontal="center"/>
    </xf>
    <xf numFmtId="37" fontId="18" fillId="38" borderId="0" applyNumberFormat="0" applyBorder="0" applyAlignment="0" applyProtection="0"/>
    <xf numFmtId="37" fontId="18" fillId="38" borderId="0" applyNumberFormat="0" applyBorder="0" applyAlignment="0" applyProtection="0"/>
    <xf numFmtId="37" fontId="18" fillId="0" borderId="0"/>
    <xf numFmtId="3" fontId="60" fillId="0" borderId="32" applyProtection="0"/>
    <xf numFmtId="0" fontId="61" fillId="0" borderId="0"/>
    <xf numFmtId="0" fontId="25" fillId="34" borderId="21" applyNumberFormat="0" applyAlignment="0" applyProtection="0"/>
    <xf numFmtId="0" fontId="37" fillId="0" borderId="0" applyNumberFormat="0" applyFill="0" applyBorder="0" applyAlignment="0" applyProtection="0"/>
    <xf numFmtId="0" fontId="62" fillId="0" borderId="0">
      <alignment vertical="center"/>
    </xf>
    <xf numFmtId="0" fontId="14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1" fillId="20" borderId="19" applyNumberFormat="0" applyAlignment="0" applyProtection="0"/>
    <xf numFmtId="0" fontId="14" fillId="0" borderId="0"/>
    <xf numFmtId="0" fontId="14" fillId="0" borderId="0"/>
    <xf numFmtId="0" fontId="31" fillId="20" borderId="19" applyNumberFormat="0" applyAlignment="0" applyProtection="0"/>
    <xf numFmtId="0" fontId="31" fillId="20" borderId="19" applyNumberFormat="0" applyAlignment="0" applyProtection="0"/>
    <xf numFmtId="0" fontId="31" fillId="20" borderId="19" applyNumberFormat="0" applyAlignment="0" applyProtection="0"/>
    <xf numFmtId="0" fontId="14" fillId="0" borderId="0"/>
    <xf numFmtId="0" fontId="31" fillId="20" borderId="19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7" fillId="0" borderId="0"/>
    <xf numFmtId="0" fontId="14" fillId="0" borderId="0"/>
    <xf numFmtId="0" fontId="14" fillId="0" borderId="0"/>
    <xf numFmtId="0" fontId="14" fillId="0" borderId="0"/>
    <xf numFmtId="0" fontId="9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" fillId="0" borderId="0"/>
    <xf numFmtId="0" fontId="99" fillId="0" borderId="0" applyNumberFormat="0" applyFill="0" applyBorder="0" applyAlignment="0" applyProtection="0"/>
    <xf numFmtId="0" fontId="68" fillId="0" borderId="0"/>
  </cellStyleXfs>
  <cellXfs count="12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0" xfId="0" applyBorder="1"/>
    <xf numFmtId="0" fontId="1" fillId="2" borderId="6" xfId="0" applyFont="1" applyFill="1" applyBorder="1"/>
    <xf numFmtId="0" fontId="1" fillId="2" borderId="5" xfId="0" applyFont="1" applyFill="1" applyBorder="1"/>
    <xf numFmtId="0" fontId="0" fillId="8" borderId="1" xfId="0" applyFill="1" applyBorder="1"/>
    <xf numFmtId="0" fontId="1" fillId="2" borderId="4" xfId="0" applyFont="1" applyFill="1" applyBorder="1"/>
    <xf numFmtId="0" fontId="0" fillId="0" borderId="7" xfId="0" applyBorder="1"/>
    <xf numFmtId="0" fontId="1" fillId="2" borderId="10" xfId="0" applyFont="1" applyFill="1" applyBorder="1"/>
    <xf numFmtId="0" fontId="0" fillId="0" borderId="11" xfId="0" applyBorder="1"/>
    <xf numFmtId="0" fontId="0" fillId="0" borderId="1" xfId="0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0" fontId="0" fillId="8" borderId="0" xfId="0" applyFill="1"/>
    <xf numFmtId="0" fontId="1" fillId="9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1" xfId="3" applyBorder="1"/>
    <xf numFmtId="0" fontId="0" fillId="0" borderId="1" xfId="0" applyBorder="1" applyAlignment="1">
      <alignment horizontal="center"/>
    </xf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0" xfId="0"/>
    <xf numFmtId="0" fontId="5" fillId="0" borderId="0" xfId="0" applyFont="1"/>
    <xf numFmtId="0" fontId="0" fillId="0" borderId="0" xfId="0"/>
    <xf numFmtId="0" fontId="0" fillId="10" borderId="0" xfId="0" applyFill="1" applyBorder="1" applyAlignment="1">
      <alignment horizontal="center" vertical="center"/>
    </xf>
    <xf numFmtId="0" fontId="0" fillId="0" borderId="9" xfId="0" applyBorder="1"/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  <xf numFmtId="0" fontId="0" fillId="3" borderId="15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12" borderId="1" xfId="0" applyFill="1" applyBorder="1"/>
    <xf numFmtId="0" fontId="3" fillId="2" borderId="3" xfId="2" applyFont="1" applyFill="1" applyBorder="1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0" applyFont="1" applyBorder="1"/>
    <xf numFmtId="0" fontId="13" fillId="14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7" xfId="0" applyFont="1" applyBorder="1"/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15" fillId="0" borderId="1" xfId="0" applyFont="1" applyBorder="1"/>
    <xf numFmtId="0" fontId="13" fillId="0" borderId="1" xfId="0" applyFont="1" applyBorder="1" applyAlignment="1">
      <alignment horizontal="left" vertical="top"/>
    </xf>
    <xf numFmtId="0" fontId="13" fillId="0" borderId="1" xfId="0" quotePrefix="1" applyFont="1" applyBorder="1" applyAlignment="1">
      <alignment horizontal="left" vertical="top"/>
    </xf>
    <xf numFmtId="0" fontId="0" fillId="0" borderId="11" xfId="0" applyBorder="1"/>
    <xf numFmtId="0" fontId="0" fillId="0" borderId="0" xfId="0"/>
    <xf numFmtId="0" fontId="0" fillId="0" borderId="0" xfId="0"/>
    <xf numFmtId="0" fontId="0" fillId="0" borderId="0" xfId="0"/>
    <xf numFmtId="0" fontId="13" fillId="0" borderId="11" xfId="0" applyFont="1" applyBorder="1"/>
    <xf numFmtId="0" fontId="15" fillId="11" borderId="3" xfId="2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7" fillId="12" borderId="1" xfId="3" applyFill="1" applyBorder="1"/>
    <xf numFmtId="0" fontId="0" fillId="14" borderId="1" xfId="0" applyFill="1" applyBorder="1"/>
    <xf numFmtId="0" fontId="0" fillId="0" borderId="0" xfId="0"/>
    <xf numFmtId="0" fontId="0" fillId="0" borderId="0" xfId="0"/>
    <xf numFmtId="0" fontId="0" fillId="0" borderId="11" xfId="0" applyBorder="1"/>
    <xf numFmtId="0" fontId="0" fillId="0" borderId="0" xfId="0"/>
    <xf numFmtId="0" fontId="0" fillId="0" borderId="11" xfId="0" applyBorder="1"/>
    <xf numFmtId="0" fontId="0" fillId="0" borderId="0" xfId="0"/>
    <xf numFmtId="0" fontId="14" fillId="41" borderId="0" xfId="641" applyFill="1"/>
    <xf numFmtId="0" fontId="14" fillId="37" borderId="0" xfId="52" applyFill="1" applyAlignment="1" applyProtection="1">
      <alignment horizontal="left"/>
      <protection locked="0"/>
    </xf>
    <xf numFmtId="0" fontId="14" fillId="37" borderId="0" xfId="52" applyFill="1" applyProtection="1">
      <protection locked="0"/>
    </xf>
    <xf numFmtId="0" fontId="14" fillId="37" borderId="0" xfId="52" applyFill="1"/>
    <xf numFmtId="0" fontId="14" fillId="42" borderId="0" xfId="641" applyFill="1"/>
    <xf numFmtId="0" fontId="14" fillId="37" borderId="0" xfId="641" applyFill="1"/>
    <xf numFmtId="0" fontId="14" fillId="43" borderId="0" xfId="641" applyFill="1" applyProtection="1">
      <protection locked="0"/>
    </xf>
    <xf numFmtId="0" fontId="19" fillId="43" borderId="0" xfId="617" applyFill="1" applyBorder="1" applyAlignment="1" applyProtection="1">
      <alignment horizontal="left"/>
      <protection locked="0"/>
    </xf>
    <xf numFmtId="0" fontId="14" fillId="43" borderId="0" xfId="52" applyFill="1" applyProtection="1">
      <protection locked="0"/>
    </xf>
    <xf numFmtId="0" fontId="14" fillId="43" borderId="0" xfId="52" applyFill="1"/>
    <xf numFmtId="0" fontId="14" fillId="14" borderId="0" xfId="52" applyFill="1"/>
    <xf numFmtId="0" fontId="14" fillId="41" borderId="0" xfId="642" applyFill="1"/>
    <xf numFmtId="0" fontId="14" fillId="43" borderId="0" xfId="642" applyFill="1" applyProtection="1">
      <protection locked="0"/>
    </xf>
    <xf numFmtId="0" fontId="14" fillId="43" borderId="0" xfId="642" applyFill="1"/>
    <xf numFmtId="0" fontId="14" fillId="37" borderId="0" xfId="642" applyFill="1"/>
    <xf numFmtId="0" fontId="63" fillId="43" borderId="0" xfId="642" applyFont="1" applyFill="1" applyProtection="1">
      <protection locked="0"/>
    </xf>
    <xf numFmtId="0" fontId="64" fillId="43" borderId="0" xfId="643" applyFont="1" applyFill="1" applyProtection="1">
      <protection locked="0"/>
    </xf>
    <xf numFmtId="0" fontId="63" fillId="14" borderId="0" xfId="643" applyFont="1" applyFill="1" applyProtection="1">
      <protection locked="0"/>
    </xf>
    <xf numFmtId="0" fontId="64" fillId="14" borderId="0" xfId="643" applyFont="1" applyFill="1" applyProtection="1">
      <protection locked="0"/>
    </xf>
    <xf numFmtId="0" fontId="64" fillId="43" borderId="0" xfId="643" applyFont="1" applyFill="1"/>
    <xf numFmtId="0" fontId="64" fillId="14" borderId="0" xfId="643" applyFont="1" applyFill="1"/>
    <xf numFmtId="0" fontId="63" fillId="14" borderId="0" xfId="642" applyFont="1" applyFill="1" applyProtection="1">
      <protection locked="0"/>
    </xf>
    <xf numFmtId="0" fontId="14" fillId="14" borderId="0" xfId="642" applyFill="1" applyProtection="1">
      <protection locked="0"/>
    </xf>
    <xf numFmtId="0" fontId="14" fillId="43" borderId="0" xfId="642" applyFill="1" applyAlignment="1" applyProtection="1">
      <alignment textRotation="90"/>
      <protection locked="0"/>
    </xf>
    <xf numFmtId="0" fontId="14" fillId="14" borderId="0" xfId="642" applyFill="1" applyAlignment="1" applyProtection="1">
      <alignment textRotation="90"/>
      <protection locked="0"/>
    </xf>
    <xf numFmtId="0" fontId="65" fillId="43" borderId="0" xfId="642" applyFont="1" applyFill="1" applyAlignment="1" applyProtection="1">
      <alignment textRotation="90"/>
      <protection locked="0"/>
    </xf>
    <xf numFmtId="0" fontId="63" fillId="14" borderId="0" xfId="642" applyFont="1" applyFill="1" applyAlignment="1" applyProtection="1">
      <alignment textRotation="90"/>
      <protection locked="0"/>
    </xf>
    <xf numFmtId="0" fontId="65" fillId="43" borderId="0" xfId="642" applyFont="1" applyFill="1" applyProtection="1">
      <protection locked="0"/>
    </xf>
    <xf numFmtId="0" fontId="65" fillId="43" borderId="0" xfId="642" applyFont="1" applyFill="1"/>
    <xf numFmtId="0" fontId="65" fillId="14" borderId="0" xfId="642" applyFont="1" applyFill="1" applyAlignment="1" applyProtection="1">
      <alignment textRotation="90"/>
      <protection locked="0"/>
    </xf>
    <xf numFmtId="0" fontId="14" fillId="43" borderId="0" xfId="642" applyFill="1" applyAlignment="1" applyProtection="1">
      <alignment vertical="top" textRotation="90" wrapText="1"/>
      <protection locked="0"/>
    </xf>
    <xf numFmtId="0" fontId="14" fillId="43" borderId="0" xfId="642" applyFill="1" applyAlignment="1" applyProtection="1">
      <alignment vertical="top" wrapText="1"/>
      <protection locked="0"/>
    </xf>
    <xf numFmtId="0" fontId="14" fillId="43" borderId="0" xfId="642" applyFill="1" applyAlignment="1">
      <alignment vertical="top" wrapText="1"/>
    </xf>
    <xf numFmtId="0" fontId="63" fillId="43" borderId="0" xfId="643" applyFont="1" applyFill="1" applyProtection="1">
      <protection locked="0"/>
    </xf>
    <xf numFmtId="0" fontId="64" fillId="43" borderId="0" xfId="643" applyFont="1" applyFill="1" applyAlignment="1" applyProtection="1">
      <alignment textRotation="90"/>
      <protection locked="0"/>
    </xf>
    <xf numFmtId="0" fontId="64" fillId="43" borderId="0" xfId="643" applyFont="1" applyFill="1" applyAlignment="1" applyProtection="1">
      <alignment horizontal="center" textRotation="90"/>
      <protection locked="0"/>
    </xf>
    <xf numFmtId="0" fontId="63" fillId="45" borderId="1" xfId="5" applyFont="1" applyFill="1" applyBorder="1" applyAlignment="1" applyProtection="1">
      <alignment vertical="center" wrapText="1"/>
      <protection locked="0"/>
    </xf>
    <xf numFmtId="0" fontId="63" fillId="46" borderId="0" xfId="5" applyFont="1" applyFill="1" applyAlignment="1" applyProtection="1">
      <alignment horizontal="center" vertical="center" textRotation="90" wrapText="1"/>
      <protection locked="0"/>
    </xf>
    <xf numFmtId="0" fontId="63" fillId="46" borderId="0" xfId="5" applyFont="1" applyFill="1" applyAlignment="1" applyProtection="1">
      <alignment horizontal="center" vertical="center" wrapText="1"/>
      <protection locked="0"/>
    </xf>
    <xf numFmtId="0" fontId="14" fillId="14" borderId="0" xfId="641" applyFill="1"/>
    <xf numFmtId="0" fontId="14" fillId="43" borderId="0" xfId="5" applyFill="1" applyAlignment="1" applyProtection="1">
      <alignment horizontal="center" textRotation="90"/>
      <protection locked="0"/>
    </xf>
    <xf numFmtId="0" fontId="14" fillId="43" borderId="0" xfId="5" applyFill="1" applyAlignment="1" applyProtection="1">
      <alignment horizontal="center"/>
      <protection locked="0"/>
    </xf>
    <xf numFmtId="0" fontId="14" fillId="43" borderId="0" xfId="5" applyFill="1" applyAlignment="1" applyProtection="1">
      <alignment horizontal="center" wrapText="1"/>
      <protection locked="0"/>
    </xf>
    <xf numFmtId="0" fontId="14" fillId="43" borderId="0" xfId="5" applyFill="1" applyAlignment="1" applyProtection="1">
      <alignment horizontal="center" textRotation="90" wrapText="1"/>
      <protection locked="0"/>
    </xf>
    <xf numFmtId="0" fontId="14" fillId="14" borderId="0" xfId="5" applyFill="1" applyAlignment="1">
      <alignment horizontal="center" wrapText="1"/>
    </xf>
    <xf numFmtId="0" fontId="14" fillId="43" borderId="0" xfId="5" applyFill="1" applyProtection="1">
      <protection locked="0"/>
    </xf>
    <xf numFmtId="0" fontId="14" fillId="14" borderId="0" xfId="5" applyFill="1" applyAlignment="1">
      <alignment horizontal="center"/>
    </xf>
    <xf numFmtId="0" fontId="63" fillId="48" borderId="1" xfId="641" applyFont="1" applyFill="1" applyBorder="1" applyAlignment="1" applyProtection="1">
      <alignment horizontal="center"/>
      <protection locked="0"/>
    </xf>
    <xf numFmtId="0" fontId="14" fillId="43" borderId="0" xfId="52" applyFill="1" applyAlignment="1" applyProtection="1">
      <alignment horizontal="center" vertical="top" textRotation="90"/>
      <protection locked="0"/>
    </xf>
    <xf numFmtId="0" fontId="14" fillId="43" borderId="0" xfId="52" applyFill="1" applyAlignment="1" applyProtection="1">
      <alignment vertical="top" textRotation="90"/>
      <protection locked="0"/>
    </xf>
    <xf numFmtId="0" fontId="14" fillId="14" borderId="0" xfId="641" applyFill="1" applyProtection="1">
      <protection locked="0"/>
    </xf>
    <xf numFmtId="0" fontId="14" fillId="0" borderId="1" xfId="52" applyBorder="1" applyAlignment="1" applyProtection="1">
      <alignment horizontal="center"/>
      <protection locked="0"/>
    </xf>
    <xf numFmtId="0" fontId="14" fillId="14" borderId="1" xfId="50" applyFill="1" applyBorder="1" applyProtection="1">
      <protection locked="0"/>
    </xf>
    <xf numFmtId="0" fontId="14" fillId="14" borderId="0" xfId="52" applyFill="1" applyAlignment="1" applyProtection="1">
      <alignment vertical="top"/>
      <protection locked="0"/>
    </xf>
    <xf numFmtId="0" fontId="14" fillId="14" borderId="0" xfId="52" applyFill="1" applyAlignment="1">
      <alignment vertical="top"/>
    </xf>
    <xf numFmtId="0" fontId="14" fillId="41" borderId="0" xfId="5" applyFill="1"/>
    <xf numFmtId="0" fontId="14" fillId="0" borderId="1" xfId="641" applyBorder="1" applyAlignment="1" applyProtection="1">
      <alignment horizontal="center"/>
      <protection locked="0"/>
    </xf>
    <xf numFmtId="0" fontId="14" fillId="14" borderId="0" xfId="5" applyFill="1" applyAlignment="1" applyProtection="1">
      <alignment horizontal="center"/>
      <protection locked="0"/>
    </xf>
    <xf numFmtId="0" fontId="14" fillId="37" borderId="0" xfId="5" applyFill="1"/>
    <xf numFmtId="0" fontId="63" fillId="0" borderId="0" xfId="643" applyFont="1" applyProtection="1">
      <protection locked="0"/>
    </xf>
    <xf numFmtId="0" fontId="14" fillId="41" borderId="0" xfId="641" applyFill="1" applyAlignment="1">
      <alignment vertical="center"/>
    </xf>
    <xf numFmtId="0" fontId="14" fillId="37" borderId="0" xfId="641" applyFill="1" applyAlignment="1">
      <alignment vertical="center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63" fillId="43" borderId="0" xfId="5" applyFont="1" applyFill="1" applyProtection="1">
      <protection locked="0"/>
    </xf>
    <xf numFmtId="0" fontId="14" fillId="43" borderId="0" xfId="52" applyFill="1" applyAlignment="1" applyProtection="1">
      <alignment horizontal="left" vertical="top" wrapText="1"/>
      <protection locked="0"/>
    </xf>
    <xf numFmtId="0" fontId="14" fillId="43" borderId="0" xfId="52" applyFill="1" applyAlignment="1" applyProtection="1">
      <alignment horizontal="center"/>
      <protection locked="0"/>
    </xf>
    <xf numFmtId="0" fontId="68" fillId="14" borderId="0" xfId="621" applyFont="1" applyFill="1" applyProtection="1">
      <protection locked="0"/>
    </xf>
    <xf numFmtId="0" fontId="14" fillId="43" borderId="0" xfId="52" applyFill="1" applyAlignment="1" applyProtection="1">
      <alignment horizontal="center" vertical="top" wrapText="1"/>
      <protection locked="0"/>
    </xf>
    <xf numFmtId="0" fontId="67" fillId="48" borderId="1" xfId="621" applyFont="1" applyFill="1" applyBorder="1" applyAlignment="1" applyProtection="1">
      <alignment horizontal="center"/>
      <protection locked="0"/>
    </xf>
    <xf numFmtId="0" fontId="14" fillId="14" borderId="1" xfId="621" applyFont="1" applyFill="1" applyBorder="1" applyProtection="1">
      <protection locked="0"/>
    </xf>
    <xf numFmtId="0" fontId="14" fillId="50" borderId="1" xfId="621" applyFont="1" applyFill="1" applyBorder="1" applyAlignment="1" applyProtection="1">
      <alignment horizontal="left" vertical="center"/>
      <protection locked="0"/>
    </xf>
    <xf numFmtId="0" fontId="68" fillId="14" borderId="0" xfId="621" applyFont="1" applyFill="1" applyAlignment="1" applyProtection="1">
      <alignment horizontal="center" vertical="center" wrapText="1"/>
      <protection locked="0"/>
    </xf>
    <xf numFmtId="0" fontId="14" fillId="14" borderId="0" xfId="621" applyFont="1" applyFill="1" applyAlignment="1" applyProtection="1">
      <alignment wrapText="1"/>
      <protection locked="0"/>
    </xf>
    <xf numFmtId="0" fontId="14" fillId="14" borderId="0" xfId="621" applyFont="1" applyFill="1" applyAlignment="1" applyProtection="1">
      <alignment horizontal="center" vertical="center"/>
      <protection locked="0"/>
    </xf>
    <xf numFmtId="0" fontId="69" fillId="48" borderId="1" xfId="621" applyFont="1" applyFill="1" applyBorder="1" applyAlignment="1" applyProtection="1">
      <alignment horizontal="left" vertical="center" wrapText="1" readingOrder="1"/>
      <protection locked="0"/>
    </xf>
    <xf numFmtId="0" fontId="14" fillId="14" borderId="1" xfId="621" applyFont="1" applyFill="1" applyBorder="1" applyAlignment="1" applyProtection="1">
      <alignment horizontal="left" vertical="center" wrapText="1" readingOrder="1"/>
      <protection locked="0"/>
    </xf>
    <xf numFmtId="0" fontId="14" fillId="43" borderId="0" xfId="5" applyFill="1" applyAlignment="1">
      <alignment horizontal="center"/>
    </xf>
    <xf numFmtId="0" fontId="14" fillId="0" borderId="0" xfId="5" applyProtection="1">
      <protection locked="0"/>
    </xf>
    <xf numFmtId="0" fontId="14" fillId="49" borderId="1" xfId="5" applyFill="1" applyBorder="1" applyAlignment="1">
      <alignment horizontal="center" wrapText="1"/>
    </xf>
    <xf numFmtId="49" fontId="71" fillId="14" borderId="0" xfId="5" applyNumberFormat="1" applyFont="1" applyFill="1" applyAlignment="1" applyProtection="1">
      <alignment horizontal="center"/>
      <protection locked="0"/>
    </xf>
    <xf numFmtId="0" fontId="14" fillId="14" borderId="0" xfId="641" applyFill="1" applyAlignment="1" applyProtection="1">
      <alignment horizontal="center"/>
      <protection locked="0"/>
    </xf>
    <xf numFmtId="0" fontId="14" fillId="14" borderId="0" xfId="5" applyFill="1" applyAlignment="1" applyProtection="1">
      <alignment horizontal="center" wrapText="1"/>
      <protection locked="0"/>
    </xf>
    <xf numFmtId="0" fontId="14" fillId="0" borderId="0" xfId="5" applyAlignment="1" applyProtection="1">
      <alignment horizontal="center" wrapText="1"/>
      <protection locked="0"/>
    </xf>
    <xf numFmtId="0" fontId="72" fillId="14" borderId="0" xfId="5" applyFont="1" applyFill="1" applyProtection="1">
      <protection locked="0"/>
    </xf>
    <xf numFmtId="0" fontId="14" fillId="43" borderId="0" xfId="0" applyFont="1" applyFill="1" applyAlignment="1" applyProtection="1">
      <alignment horizontal="center" wrapText="1"/>
      <protection locked="0"/>
    </xf>
    <xf numFmtId="49" fontId="14" fillId="14" borderId="0" xfId="5" applyNumberFormat="1" applyFill="1" applyAlignment="1" applyProtection="1">
      <alignment horizontal="center"/>
      <protection locked="0"/>
    </xf>
    <xf numFmtId="0" fontId="63" fillId="41" borderId="0" xfId="5" applyFont="1" applyFill="1"/>
    <xf numFmtId="0" fontId="63" fillId="37" borderId="0" xfId="5" applyFont="1" applyFill="1"/>
    <xf numFmtId="0" fontId="17" fillId="14" borderId="0" xfId="641" applyFont="1" applyFill="1" applyProtection="1">
      <protection locked="0"/>
    </xf>
    <xf numFmtId="0" fontId="14" fillId="14" borderId="0" xfId="52" applyFill="1" applyAlignment="1">
      <alignment horizontal="center"/>
    </xf>
    <xf numFmtId="0" fontId="14" fillId="14" borderId="0" xfId="52" applyFill="1" applyProtection="1">
      <protection locked="0"/>
    </xf>
    <xf numFmtId="0" fontId="63" fillId="45" borderId="1" xfId="0" applyFont="1" applyFill="1" applyBorder="1" applyAlignment="1" applyProtection="1">
      <alignment horizontal="center" vertical="center" wrapText="1"/>
      <protection locked="0"/>
    </xf>
    <xf numFmtId="0" fontId="63" fillId="0" borderId="0" xfId="5" applyFont="1" applyProtection="1">
      <protection locked="0"/>
    </xf>
    <xf numFmtId="0" fontId="14" fillId="47" borderId="1" xfId="5" applyFill="1" applyBorder="1" applyAlignment="1" applyProtection="1">
      <alignment horizontal="center"/>
      <protection locked="0"/>
    </xf>
    <xf numFmtId="0" fontId="71" fillId="0" borderId="0" xfId="5" applyFont="1" applyAlignment="1" applyProtection="1">
      <alignment horizontal="center" vertical="center" wrapText="1"/>
      <protection locked="0"/>
    </xf>
    <xf numFmtId="0" fontId="63" fillId="43" borderId="0" xfId="643" applyFont="1" applyFill="1" applyAlignment="1" applyProtection="1">
      <alignment vertical="center"/>
      <protection locked="0"/>
    </xf>
    <xf numFmtId="0" fontId="64" fillId="43" borderId="0" xfId="643" applyFont="1" applyFill="1" applyAlignment="1" applyProtection="1">
      <alignment vertical="center"/>
      <protection locked="0"/>
    </xf>
    <xf numFmtId="0" fontId="64" fillId="43" borderId="0" xfId="643" applyFont="1" applyFill="1" applyAlignment="1" applyProtection="1">
      <alignment horizontal="left" vertical="center"/>
      <protection locked="0"/>
    </xf>
    <xf numFmtId="0" fontId="63" fillId="45" borderId="1" xfId="0" applyFont="1" applyFill="1" applyBorder="1" applyAlignment="1" applyProtection="1">
      <alignment vertical="center" wrapText="1"/>
      <protection locked="0"/>
    </xf>
    <xf numFmtId="0" fontId="14" fillId="41" borderId="0" xfId="641" applyFill="1" applyAlignment="1">
      <alignment horizontal="center"/>
    </xf>
    <xf numFmtId="0" fontId="64" fillId="43" borderId="0" xfId="643" applyFont="1" applyFill="1" applyAlignment="1" applyProtection="1">
      <alignment horizontal="center" vertical="center"/>
      <protection locked="0"/>
    </xf>
    <xf numFmtId="0" fontId="14" fillId="43" borderId="0" xfId="52" applyFill="1" applyAlignment="1">
      <alignment horizontal="center"/>
    </xf>
    <xf numFmtId="0" fontId="73" fillId="14" borderId="0" xfId="572" applyFont="1" applyFill="1" applyAlignment="1" applyProtection="1">
      <alignment horizontal="left" vertical="center"/>
      <protection locked="0"/>
    </xf>
    <xf numFmtId="0" fontId="14" fillId="14" borderId="0" xfId="572" applyFill="1" applyAlignment="1" applyProtection="1">
      <alignment horizontal="center" vertical="center"/>
      <protection locked="0"/>
    </xf>
    <xf numFmtId="0" fontId="14" fillId="14" borderId="1" xfId="572" applyFill="1" applyBorder="1" applyAlignment="1" applyProtection="1">
      <alignment horizontal="center" vertical="center"/>
      <protection locked="0"/>
    </xf>
    <xf numFmtId="0" fontId="14" fillId="41" borderId="0" xfId="52" applyFill="1"/>
    <xf numFmtId="0" fontId="14" fillId="0" borderId="0" xfId="608" applyFont="1" applyProtection="1">
      <protection locked="0"/>
    </xf>
    <xf numFmtId="0" fontId="14" fillId="0" borderId="0" xfId="608" applyFont="1" applyAlignment="1" applyProtection="1">
      <alignment horizontal="left"/>
      <protection locked="0"/>
    </xf>
    <xf numFmtId="0" fontId="66" fillId="14" borderId="0" xfId="5" applyFont="1" applyFill="1" applyAlignment="1" applyProtection="1">
      <alignment horizontal="center" wrapText="1"/>
      <protection locked="0"/>
    </xf>
    <xf numFmtId="0" fontId="64" fillId="14" borderId="0" xfId="643" applyFont="1" applyFill="1" applyAlignment="1" applyProtection="1">
      <alignment horizontal="left" vertical="center"/>
      <protection locked="0"/>
    </xf>
    <xf numFmtId="0" fontId="14" fillId="0" borderId="0" xfId="52" applyAlignment="1" applyProtection="1">
      <alignment horizontal="center" vertical="center"/>
      <protection locked="0"/>
    </xf>
    <xf numFmtId="0" fontId="63" fillId="39" borderId="1" xfId="645" applyFont="1" applyFill="1" applyBorder="1" applyAlignment="1" applyProtection="1">
      <alignment horizontal="center" vertical="center"/>
      <protection locked="0"/>
    </xf>
    <xf numFmtId="0" fontId="63" fillId="14" borderId="0" xfId="5" applyFont="1" applyFill="1" applyAlignment="1" applyProtection="1">
      <alignment vertical="center" wrapText="1"/>
      <protection locked="0"/>
    </xf>
    <xf numFmtId="0" fontId="10" fillId="14" borderId="0" xfId="5" applyFont="1" applyFill="1" applyAlignment="1" applyProtection="1">
      <alignment horizontal="center" vertical="center"/>
      <protection locked="0"/>
    </xf>
    <xf numFmtId="0" fontId="63" fillId="14" borderId="0" xfId="5" applyFont="1" applyFill="1" applyAlignment="1" applyProtection="1">
      <alignment horizontal="left"/>
      <protection locked="0"/>
    </xf>
    <xf numFmtId="0" fontId="0" fillId="7" borderId="1" xfId="0" applyFill="1" applyBorder="1"/>
    <xf numFmtId="0" fontId="14" fillId="0" borderId="0" xfId="52" applyProtection="1">
      <protection locked="0"/>
    </xf>
    <xf numFmtId="0" fontId="63" fillId="0" borderId="0" xfId="0" applyFont="1" applyProtection="1">
      <protection locked="0"/>
    </xf>
    <xf numFmtId="0" fontId="63" fillId="0" borderId="0" xfId="0" applyFont="1" applyAlignment="1" applyProtection="1">
      <alignment vertical="center" wrapText="1"/>
      <protection locked="0"/>
    </xf>
    <xf numFmtId="0" fontId="63" fillId="0" borderId="0" xfId="5" applyFont="1" applyAlignment="1" applyProtection="1">
      <alignment horizontal="left"/>
      <protection locked="0"/>
    </xf>
    <xf numFmtId="0" fontId="63" fillId="0" borderId="0" xfId="5" applyFont="1" applyAlignment="1" applyProtection="1">
      <alignment vertical="center" wrapText="1"/>
      <protection locked="0"/>
    </xf>
    <xf numFmtId="0" fontId="63" fillId="45" borderId="1" xfId="608" applyFont="1" applyFill="1" applyBorder="1" applyAlignment="1" applyProtection="1">
      <alignment horizontal="center" vertical="center" wrapText="1"/>
      <protection locked="0"/>
    </xf>
    <xf numFmtId="49" fontId="14" fillId="0" borderId="0" xfId="5" applyNumberFormat="1" applyAlignment="1" applyProtection="1">
      <alignment horizontal="left" vertical="center"/>
      <protection locked="0"/>
    </xf>
    <xf numFmtId="0" fontId="14" fillId="0" borderId="0" xfId="52" applyAlignment="1" applyProtection="1">
      <alignment horizontal="center"/>
      <protection locked="0"/>
    </xf>
    <xf numFmtId="0" fontId="14" fillId="0" borderId="0" xfId="641" applyProtection="1">
      <protection locked="0"/>
    </xf>
    <xf numFmtId="0" fontId="74" fillId="0" borderId="0" xfId="5" applyFont="1" applyAlignment="1" applyProtection="1">
      <alignment horizontal="center" wrapText="1"/>
      <protection locked="0"/>
    </xf>
    <xf numFmtId="0" fontId="13" fillId="11" borderId="1" xfId="0" applyFont="1" applyFill="1" applyBorder="1"/>
    <xf numFmtId="0" fontId="1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1" fontId="13" fillId="11" borderId="1" xfId="0" applyNumberFormat="1" applyFont="1" applyFill="1" applyBorder="1"/>
    <xf numFmtId="49" fontId="71" fillId="49" borderId="1" xfId="5" applyNumberFormat="1" applyFont="1" applyFill="1" applyBorder="1" applyAlignment="1" applyProtection="1">
      <alignment horizontal="center" wrapText="1"/>
      <protection locked="0"/>
    </xf>
    <xf numFmtId="0" fontId="71" fillId="49" borderId="1" xfId="0" applyFont="1" applyFill="1" applyBorder="1" applyAlignment="1" applyProtection="1">
      <alignment horizontal="center" wrapText="1"/>
      <protection locked="0"/>
    </xf>
    <xf numFmtId="0" fontId="71" fillId="49" borderId="1" xfId="52" applyFont="1" applyFill="1" applyBorder="1" applyAlignment="1" applyProtection="1">
      <alignment horizontal="center" vertical="center"/>
      <protection locked="0"/>
    </xf>
    <xf numFmtId="0" fontId="71" fillId="49" borderId="1" xfId="0" applyFont="1" applyFill="1" applyBorder="1" applyAlignment="1">
      <alignment horizontal="center"/>
    </xf>
    <xf numFmtId="0" fontId="0" fillId="0" borderId="0" xfId="0"/>
    <xf numFmtId="0" fontId="14" fillId="49" borderId="0" xfId="5" applyFill="1" applyBorder="1" applyAlignment="1" applyProtection="1">
      <alignment horizontal="center"/>
      <protection locked="0"/>
    </xf>
    <xf numFmtId="0" fontId="14" fillId="49" borderId="0" xfId="5" applyFill="1" applyBorder="1" applyAlignment="1" applyProtection="1">
      <alignment horizontal="center" vertical="center" wrapText="1"/>
      <protection locked="0"/>
    </xf>
    <xf numFmtId="49" fontId="14" fillId="49" borderId="0" xfId="5" applyNumberFormat="1" applyFill="1" applyBorder="1" applyAlignment="1">
      <alignment horizontal="center"/>
    </xf>
    <xf numFmtId="0" fontId="14" fillId="49" borderId="0" xfId="5" applyFill="1" applyBorder="1" applyAlignment="1">
      <alignment horizontal="center"/>
    </xf>
    <xf numFmtId="0" fontId="14" fillId="49" borderId="0" xfId="0" applyFont="1" applyFill="1" applyBorder="1" applyAlignment="1">
      <alignment horizontal="center"/>
    </xf>
    <xf numFmtId="0" fontId="13" fillId="53" borderId="33" xfId="0" applyFont="1" applyFill="1" applyBorder="1"/>
    <xf numFmtId="0" fontId="13" fillId="53" borderId="5" xfId="0" applyFont="1" applyFill="1" applyBorder="1"/>
    <xf numFmtId="0" fontId="0" fillId="0" borderId="36" xfId="0" applyBorder="1"/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13" fillId="11" borderId="1" xfId="0" applyFont="1" applyFill="1" applyBorder="1" applyAlignment="1">
      <alignment horizontal="left"/>
    </xf>
    <xf numFmtId="0" fontId="13" fillId="11" borderId="5" xfId="0" applyFont="1" applyFill="1" applyBorder="1"/>
    <xf numFmtId="0" fontId="13" fillId="11" borderId="33" xfId="0" applyFont="1" applyFill="1" applyBorder="1"/>
    <xf numFmtId="0" fontId="0" fillId="0" borderId="0" xfId="0"/>
    <xf numFmtId="0" fontId="14" fillId="43" borderId="0" xfId="5" applyFill="1" applyAlignment="1" applyProtection="1">
      <alignment horizontal="center"/>
      <protection locked="0"/>
    </xf>
    <xf numFmtId="0" fontId="0" fillId="0" borderId="0" xfId="0"/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1" fontId="13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/>
    <xf numFmtId="0" fontId="13" fillId="11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/>
    </xf>
    <xf numFmtId="0" fontId="0" fillId="49" borderId="0" xfId="0" applyFill="1"/>
    <xf numFmtId="0" fontId="12" fillId="49" borderId="6" xfId="0" applyFont="1" applyFill="1" applyBorder="1" applyAlignment="1">
      <alignment vertical="center"/>
    </xf>
    <xf numFmtId="0" fontId="12" fillId="49" borderId="0" xfId="0" applyFont="1" applyFill="1" applyAlignment="1">
      <alignment horizontal="left"/>
    </xf>
    <xf numFmtId="0" fontId="12" fillId="49" borderId="6" xfId="0" applyFont="1" applyFill="1" applyBorder="1" applyAlignment="1">
      <alignment horizontal="left" vertical="center"/>
    </xf>
    <xf numFmtId="0" fontId="0" fillId="49" borderId="0" xfId="0" applyFill="1" applyAlignment="1">
      <alignment horizontal="center"/>
    </xf>
    <xf numFmtId="0" fontId="14" fillId="49" borderId="0" xfId="52" applyFill="1" applyBorder="1" applyAlignment="1" applyProtection="1">
      <alignment horizontal="center" vertical="center"/>
      <protection locked="0"/>
    </xf>
    <xf numFmtId="0" fontId="14" fillId="49" borderId="0" xfId="52" applyFill="1" applyBorder="1" applyAlignment="1" applyProtection="1">
      <alignment horizontal="right" vertical="center"/>
      <protection locked="0"/>
    </xf>
    <xf numFmtId="0" fontId="63" fillId="49" borderId="0" xfId="52" applyFont="1" applyFill="1" applyBorder="1" applyAlignment="1" applyProtection="1">
      <alignment horizontal="right" vertical="center"/>
      <protection locked="0"/>
    </xf>
    <xf numFmtId="0" fontId="63" fillId="49" borderId="0" xfId="52" applyFont="1" applyFill="1" applyBorder="1" applyAlignment="1" applyProtection="1">
      <alignment horizontal="center" vertical="center"/>
      <protection locked="0"/>
    </xf>
    <xf numFmtId="0" fontId="63" fillId="49" borderId="0" xfId="52" applyFont="1" applyFill="1" applyBorder="1" applyAlignment="1" applyProtection="1">
      <alignment horizontal="left" vertical="center"/>
      <protection locked="0"/>
    </xf>
    <xf numFmtId="0" fontId="14" fillId="49" borderId="0" xfId="645" applyFill="1" applyBorder="1" applyAlignment="1" applyProtection="1">
      <alignment horizontal="center" vertical="center"/>
      <protection locked="0"/>
    </xf>
    <xf numFmtId="0" fontId="14" fillId="49" borderId="0" xfId="52" applyFill="1" applyBorder="1" applyProtection="1">
      <protection locked="0"/>
    </xf>
    <xf numFmtId="0" fontId="14" fillId="14" borderId="1" xfId="50" applyFill="1" applyBorder="1" applyAlignment="1" applyProtection="1">
      <protection locked="0"/>
    </xf>
    <xf numFmtId="0" fontId="13" fillId="11" borderId="1" xfId="0" quotePrefix="1" applyFont="1" applyFill="1" applyBorder="1" applyAlignment="1">
      <alignment horizontal="center" vertical="center"/>
    </xf>
    <xf numFmtId="0" fontId="0" fillId="0" borderId="0" xfId="0"/>
    <xf numFmtId="0" fontId="14" fillId="53" borderId="1" xfId="5" applyFill="1" applyBorder="1" applyAlignment="1" applyProtection="1">
      <alignment horizontal="center" vertical="center" wrapText="1"/>
      <protection locked="0"/>
    </xf>
    <xf numFmtId="0" fontId="14" fillId="49" borderId="0" xfId="5" applyFill="1" applyAlignment="1" applyProtection="1">
      <alignment horizontal="center"/>
      <protection locked="0"/>
    </xf>
    <xf numFmtId="49" fontId="14" fillId="49" borderId="0" xfId="5" applyNumberFormat="1" applyFill="1" applyAlignment="1" applyProtection="1">
      <alignment horizontal="center"/>
      <protection locked="0"/>
    </xf>
    <xf numFmtId="0" fontId="14" fillId="49" borderId="0" xfId="641" applyFill="1" applyAlignment="1" applyProtection="1">
      <alignment horizontal="center"/>
      <protection locked="0"/>
    </xf>
    <xf numFmtId="0" fontId="14" fillId="49" borderId="0" xfId="5" applyFill="1" applyAlignment="1" applyProtection="1">
      <alignment horizontal="center" wrapText="1"/>
      <protection locked="0"/>
    </xf>
    <xf numFmtId="0" fontId="70" fillId="55" borderId="0" xfId="0" applyFont="1" applyFill="1"/>
    <xf numFmtId="0" fontId="66" fillId="56" borderId="0" xfId="0" applyFont="1" applyFill="1"/>
    <xf numFmtId="0" fontId="66" fillId="56" borderId="0" xfId="0" applyFont="1" applyFill="1" applyAlignment="1">
      <alignment horizontal="center"/>
    </xf>
    <xf numFmtId="0" fontId="66" fillId="57" borderId="0" xfId="0" applyFont="1" applyFill="1"/>
    <xf numFmtId="0" fontId="66" fillId="58" borderId="0" xfId="0" applyFont="1" applyFill="1"/>
    <xf numFmtId="0" fontId="70" fillId="59" borderId="39" xfId="0" applyFont="1" applyFill="1" applyBorder="1" applyAlignment="1">
      <alignment horizontal="center" vertical="center" wrapText="1"/>
    </xf>
    <xf numFmtId="0" fontId="70" fillId="59" borderId="40" xfId="0" applyFont="1" applyFill="1" applyBorder="1" applyAlignment="1">
      <alignment horizontal="center" vertical="center" wrapText="1"/>
    </xf>
    <xf numFmtId="0" fontId="70" fillId="59" borderId="1" xfId="0" applyFont="1" applyFill="1" applyBorder="1" applyAlignment="1">
      <alignment horizontal="center" vertical="center" wrapText="1"/>
    </xf>
    <xf numFmtId="0" fontId="70" fillId="59" borderId="41" xfId="0" applyFont="1" applyFill="1" applyBorder="1" applyAlignment="1">
      <alignment horizontal="center" vertical="center" wrapText="1"/>
    </xf>
    <xf numFmtId="0" fontId="66" fillId="56" borderId="0" xfId="0" applyFont="1" applyFill="1" applyAlignment="1">
      <alignment horizontal="left" vertical="top" wrapText="1"/>
    </xf>
    <xf numFmtId="0" fontId="66" fillId="60" borderId="0" xfId="0" applyFont="1" applyFill="1" applyAlignment="1">
      <alignment horizontal="left" vertical="top" wrapText="1"/>
    </xf>
    <xf numFmtId="0" fontId="64" fillId="49" borderId="0" xfId="643" applyFont="1" applyFill="1" applyAlignment="1" applyProtection="1">
      <alignment horizontal="left" vertical="center"/>
      <protection locked="0"/>
    </xf>
    <xf numFmtId="0" fontId="9" fillId="14" borderId="1" xfId="0" applyFont="1" applyFill="1" applyBorder="1" applyAlignment="1">
      <alignment horizontal="center" vertical="center"/>
    </xf>
    <xf numFmtId="0" fontId="14" fillId="14" borderId="0" xfId="5" applyFill="1" applyAlignment="1">
      <alignment vertical="center"/>
    </xf>
    <xf numFmtId="0" fontId="64" fillId="43" borderId="0" xfId="643" applyFont="1" applyFill="1" applyAlignment="1">
      <alignment vertical="center"/>
    </xf>
    <xf numFmtId="0" fontId="14" fillId="14" borderId="0" xfId="641" applyFill="1" applyAlignment="1">
      <alignment vertical="center"/>
    </xf>
    <xf numFmtId="0" fontId="63" fillId="14" borderId="0" xfId="5" applyFont="1" applyFill="1" applyAlignment="1">
      <alignment vertical="center"/>
    </xf>
    <xf numFmtId="0" fontId="14" fillId="0" borderId="0" xfId="5" applyAlignment="1">
      <alignment horizontal="center" vertical="center"/>
    </xf>
    <xf numFmtId="49" fontId="14" fillId="14" borderId="0" xfId="5" applyNumberFormat="1" applyFill="1" applyAlignment="1">
      <alignment horizontal="center" vertical="center"/>
    </xf>
    <xf numFmtId="0" fontId="14" fillId="14" borderId="0" xfId="641" applyFill="1" applyAlignment="1">
      <alignment horizontal="center" vertical="center"/>
    </xf>
    <xf numFmtId="0" fontId="14" fillId="14" borderId="0" xfId="5" applyFill="1" applyAlignment="1">
      <alignment horizontal="center" vertical="center" wrapText="1"/>
    </xf>
    <xf numFmtId="0" fontId="17" fillId="14" borderId="0" xfId="641" applyFont="1" applyFill="1" applyAlignment="1">
      <alignment horizontal="center" vertical="center"/>
    </xf>
    <xf numFmtId="0" fontId="14" fillId="14" borderId="0" xfId="5" applyFill="1" applyAlignment="1">
      <alignment horizontal="center" vertical="center"/>
    </xf>
    <xf numFmtId="0" fontId="17" fillId="14" borderId="0" xfId="641" applyFont="1" applyFill="1" applyAlignment="1">
      <alignment vertical="center"/>
    </xf>
    <xf numFmtId="0" fontId="14" fillId="14" borderId="0" xfId="52" applyFill="1" applyAlignment="1">
      <alignment horizontal="center" vertical="center"/>
    </xf>
    <xf numFmtId="49" fontId="14" fillId="14" borderId="0" xfId="641" applyNumberFormat="1" applyFill="1" applyAlignment="1">
      <alignment horizontal="center" vertical="center"/>
    </xf>
    <xf numFmtId="0" fontId="14" fillId="53" borderId="1" xfId="5" applyFill="1" applyBorder="1" applyAlignment="1">
      <alignment horizontal="center" wrapText="1"/>
    </xf>
    <xf numFmtId="0" fontId="14" fillId="49" borderId="11" xfId="572" applyFill="1" applyBorder="1" applyAlignment="1" applyProtection="1">
      <protection locked="0"/>
    </xf>
    <xf numFmtId="0" fontId="14" fillId="14" borderId="10" xfId="50" applyFill="1" applyBorder="1" applyAlignment="1" applyProtection="1">
      <protection locked="0"/>
    </xf>
    <xf numFmtId="0" fontId="14" fillId="0" borderId="10" xfId="641" applyBorder="1" applyAlignment="1" applyProtection="1">
      <alignment horizontal="center"/>
      <protection locked="0"/>
    </xf>
    <xf numFmtId="0" fontId="14" fillId="49" borderId="12" xfId="641" applyFill="1" applyBorder="1" applyAlignment="1" applyProtection="1">
      <alignment horizontal="center"/>
      <protection locked="0"/>
    </xf>
    <xf numFmtId="0" fontId="14" fillId="49" borderId="12" xfId="641" applyFill="1" applyBorder="1" applyAlignment="1">
      <alignment horizontal="center"/>
    </xf>
    <xf numFmtId="0" fontId="14" fillId="53" borderId="1" xfId="0" applyFont="1" applyFill="1" applyBorder="1" applyAlignment="1">
      <alignment horizontal="center"/>
    </xf>
    <xf numFmtId="0" fontId="14" fillId="53" borderId="1" xfId="5" applyFill="1" applyBorder="1" applyAlignment="1" applyProtection="1">
      <alignment horizontal="center" wrapText="1"/>
      <protection locked="0"/>
    </xf>
    <xf numFmtId="0" fontId="14" fillId="53" borderId="1" xfId="0" applyFont="1" applyFill="1" applyBorder="1" applyAlignment="1" applyProtection="1">
      <alignment horizontal="center" wrapText="1"/>
      <protection locked="0"/>
    </xf>
    <xf numFmtId="0" fontId="14" fillId="54" borderId="1" xfId="5" applyFill="1" applyBorder="1" applyAlignment="1" applyProtection="1">
      <alignment horizontal="center" vertical="center" wrapText="1"/>
      <protection locked="0"/>
    </xf>
    <xf numFmtId="0" fontId="63" fillId="45" borderId="10" xfId="5" applyFont="1" applyFill="1" applyBorder="1" applyAlignment="1">
      <alignment horizontal="center" vertical="center" wrapText="1"/>
    </xf>
    <xf numFmtId="0" fontId="14" fillId="54" borderId="1" xfId="5" applyFill="1" applyBorder="1" applyAlignment="1">
      <alignment horizontal="center" vertical="center"/>
    </xf>
    <xf numFmtId="0" fontId="0" fillId="13" borderId="0" xfId="0" applyFill="1"/>
    <xf numFmtId="0" fontId="63" fillId="45" borderId="12" xfId="5" applyFont="1" applyFill="1" applyBorder="1" applyAlignment="1">
      <alignment horizontal="center" vertical="center" wrapText="1"/>
    </xf>
    <xf numFmtId="0" fontId="14" fillId="54" borderId="10" xfId="5" applyFill="1" applyBorder="1" applyAlignment="1">
      <alignment horizontal="center" vertical="center"/>
    </xf>
    <xf numFmtId="0" fontId="14" fillId="49" borderId="7" xfId="5" applyFill="1" applyBorder="1" applyAlignment="1">
      <alignment horizontal="center" vertical="center"/>
    </xf>
    <xf numFmtId="49" fontId="14" fillId="49" borderId="12" xfId="5" applyNumberFormat="1" applyFill="1" applyBorder="1" applyAlignment="1">
      <alignment horizontal="center" vertical="center"/>
    </xf>
    <xf numFmtId="0" fontId="14" fillId="49" borderId="12" xfId="641" applyFill="1" applyBorder="1" applyAlignment="1">
      <alignment horizontal="center" vertical="center"/>
    </xf>
    <xf numFmtId="0" fontId="14" fillId="49" borderId="12" xfId="5" applyFill="1" applyBorder="1" applyAlignment="1">
      <alignment horizontal="center" vertical="center" wrapText="1"/>
    </xf>
    <xf numFmtId="0" fontId="17" fillId="49" borderId="12" xfId="641" applyFont="1" applyFill="1" applyBorder="1" applyAlignment="1">
      <alignment horizontal="center" vertical="center"/>
    </xf>
    <xf numFmtId="0" fontId="14" fillId="49" borderId="11" xfId="5" applyFill="1" applyBorder="1" applyAlignment="1">
      <alignment horizontal="center" vertical="center" wrapText="1"/>
    </xf>
    <xf numFmtId="0" fontId="14" fillId="53" borderId="1" xfId="641" applyFill="1" applyBorder="1" applyAlignment="1" applyProtection="1">
      <alignment horizontal="center"/>
      <protection locked="0"/>
    </xf>
    <xf numFmtId="0" fontId="0" fillId="0" borderId="0" xfId="0"/>
    <xf numFmtId="0" fontId="14" fillId="43" borderId="0" xfId="5" applyFill="1" applyAlignment="1" applyProtection="1">
      <alignment horizontal="center"/>
      <protection locked="0"/>
    </xf>
    <xf numFmtId="0" fontId="63" fillId="45" borderId="11" xfId="5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6" fillId="49" borderId="7" xfId="5" applyFont="1" applyFill="1" applyBorder="1" applyAlignment="1">
      <alignment wrapText="1"/>
    </xf>
    <xf numFmtId="0" fontId="66" fillId="60" borderId="0" xfId="0" applyFont="1" applyFill="1" applyAlignment="1">
      <alignment horizontal="right" vertical="top" wrapText="1"/>
    </xf>
    <xf numFmtId="0" fontId="0" fillId="11" borderId="1" xfId="0" applyFill="1" applyBorder="1" applyAlignment="1">
      <alignment horizontal="left"/>
    </xf>
    <xf numFmtId="0" fontId="14" fillId="49" borderId="1" xfId="5" applyFill="1" applyBorder="1" applyAlignment="1" applyProtection="1">
      <alignment horizontal="center" vertical="center" wrapText="1"/>
      <protection locked="0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14" fillId="43" borderId="0" xfId="5" applyFill="1" applyAlignment="1" applyProtection="1">
      <alignment horizontal="center"/>
      <protection locked="0"/>
    </xf>
    <xf numFmtId="0" fontId="14" fillId="43" borderId="0" xfId="52" applyFill="1" applyAlignment="1" applyProtection="1">
      <alignment horizontal="center" vertical="top" wrapText="1"/>
      <protection locked="0"/>
    </xf>
    <xf numFmtId="0" fontId="63" fillId="45" borderId="11" xfId="5" applyFont="1" applyFill="1" applyBorder="1" applyAlignment="1" applyProtection="1">
      <alignment horizontal="center" vertical="center" wrapText="1"/>
      <protection locked="0"/>
    </xf>
    <xf numFmtId="0" fontId="14" fillId="53" borderId="35" xfId="0" applyFont="1" applyFill="1" applyBorder="1" applyAlignment="1">
      <alignment horizontal="center"/>
    </xf>
    <xf numFmtId="0" fontId="14" fillId="53" borderId="33" xfId="5" applyFill="1" applyBorder="1" applyAlignment="1" applyProtection="1">
      <alignment horizontal="center"/>
      <protection locked="0"/>
    </xf>
    <xf numFmtId="0" fontId="14" fillId="53" borderId="1" xfId="5" applyFill="1" applyBorder="1" applyAlignment="1" applyProtection="1">
      <alignment horizontal="center"/>
      <protection locked="0"/>
    </xf>
    <xf numFmtId="0" fontId="14" fillId="53" borderId="35" xfId="5" applyFill="1" applyBorder="1" applyAlignment="1" applyProtection="1">
      <alignment horizontal="center"/>
      <protection locked="0"/>
    </xf>
    <xf numFmtId="0" fontId="63" fillId="0" borderId="10" xfId="5" applyFont="1" applyBorder="1" applyAlignment="1">
      <alignment horizontal="center"/>
    </xf>
    <xf numFmtId="0" fontId="63" fillId="53" borderId="6" xfId="5" applyFont="1" applyFill="1" applyBorder="1" applyAlignment="1">
      <alignment horizontal="center"/>
    </xf>
    <xf numFmtId="0" fontId="63" fillId="0" borderId="6" xfId="5" applyFont="1" applyBorder="1" applyAlignment="1">
      <alignment horizontal="center"/>
    </xf>
    <xf numFmtId="0" fontId="14" fillId="0" borderId="5" xfId="5" applyBorder="1" applyAlignment="1">
      <alignment horizontal="center"/>
    </xf>
    <xf numFmtId="0" fontId="14" fillId="49" borderId="0" xfId="5" applyFill="1" applyAlignment="1">
      <alignment horizontal="center"/>
    </xf>
    <xf numFmtId="0" fontId="63" fillId="45" borderId="37" xfId="5" applyFont="1" applyFill="1" applyBorder="1" applyAlignment="1" applyProtection="1">
      <alignment horizontal="center" vertical="center" wrapText="1"/>
      <protection locked="0"/>
    </xf>
    <xf numFmtId="0" fontId="14" fillId="0" borderId="38" xfId="5" applyBorder="1" applyAlignment="1">
      <alignment horizontal="center"/>
    </xf>
    <xf numFmtId="14" fontId="13" fillId="11" borderId="1" xfId="0" quotePrefix="1" applyNumberFormat="1" applyFont="1" applyFill="1" applyBorder="1"/>
    <xf numFmtId="0" fontId="13" fillId="11" borderId="1" xfId="0" quotePrefix="1" applyFont="1" applyFill="1" applyBorder="1"/>
    <xf numFmtId="0" fontId="13" fillId="14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63" fillId="45" borderId="1" xfId="5" applyFont="1" applyFill="1" applyBorder="1" applyAlignment="1">
      <alignment horizontal="center" vertical="center" wrapText="1"/>
    </xf>
    <xf numFmtId="0" fontId="14" fillId="49" borderId="0" xfId="608" applyFont="1" applyFill="1"/>
    <xf numFmtId="0" fontId="14" fillId="49" borderId="0" xfId="608" applyFont="1" applyFill="1" applyAlignment="1">
      <alignment horizontal="left"/>
    </xf>
    <xf numFmtId="0" fontId="64" fillId="49" borderId="0" xfId="643" applyFont="1" applyFill="1" applyAlignment="1">
      <alignment vertical="center"/>
    </xf>
    <xf numFmtId="0" fontId="14" fillId="53" borderId="11" xfId="5" applyFill="1" applyBorder="1" applyAlignment="1" applyProtection="1">
      <alignment horizontal="center" vertical="center" wrapText="1"/>
      <protection locked="0"/>
    </xf>
    <xf numFmtId="0" fontId="63" fillId="37" borderId="0" xfId="641" applyFont="1" applyFill="1" applyProtection="1">
      <protection locked="0"/>
    </xf>
    <xf numFmtId="0" fontId="63" fillId="43" borderId="0" xfId="641" applyFont="1" applyFill="1" applyProtection="1">
      <protection locked="0"/>
    </xf>
    <xf numFmtId="0" fontId="63" fillId="43" borderId="0" xfId="641" applyFont="1" applyFill="1" applyAlignment="1" applyProtection="1">
      <alignment vertical="center"/>
      <protection locked="0"/>
    </xf>
    <xf numFmtId="0" fontId="63" fillId="14" borderId="0" xfId="5" applyFont="1" applyFill="1" applyAlignment="1" applyProtection="1">
      <alignment horizontal="center"/>
      <protection locked="0"/>
    </xf>
    <xf numFmtId="0" fontId="63" fillId="14" borderId="0" xfId="5" applyFont="1" applyFill="1" applyProtection="1">
      <protection locked="0"/>
    </xf>
    <xf numFmtId="0" fontId="63" fillId="14" borderId="0" xfId="641" applyFont="1" applyFill="1" applyAlignment="1">
      <alignment vertical="center"/>
    </xf>
    <xf numFmtId="0" fontId="63" fillId="43" borderId="0" xfId="641" applyFont="1" applyFill="1" applyAlignment="1" applyProtection="1">
      <alignment horizontal="center"/>
      <protection locked="0"/>
    </xf>
    <xf numFmtId="0" fontId="63" fillId="45" borderId="47" xfId="5" applyFont="1" applyFill="1" applyBorder="1" applyAlignment="1" applyProtection="1">
      <alignment horizontal="center" vertical="center" wrapText="1"/>
      <protection locked="0"/>
    </xf>
    <xf numFmtId="0" fontId="17" fillId="14" borderId="48" xfId="5" applyFont="1" applyFill="1" applyBorder="1" applyAlignment="1">
      <alignment horizontal="center" vertical="center" wrapText="1"/>
    </xf>
    <xf numFmtId="0" fontId="70" fillId="59" borderId="49" xfId="0" applyFont="1" applyFill="1" applyBorder="1" applyAlignment="1">
      <alignment horizontal="center" vertical="center" wrapText="1"/>
    </xf>
    <xf numFmtId="0" fontId="66" fillId="55" borderId="0" xfId="0" applyFont="1" applyFill="1"/>
    <xf numFmtId="0" fontId="66" fillId="60" borderId="7" xfId="0" applyFont="1" applyFill="1" applyBorder="1"/>
    <xf numFmtId="0" fontId="66" fillId="60" borderId="12" xfId="0" applyFont="1" applyFill="1" applyBorder="1"/>
    <xf numFmtId="0" fontId="66" fillId="60" borderId="11" xfId="0" applyFont="1" applyFill="1" applyBorder="1"/>
    <xf numFmtId="0" fontId="0" fillId="11" borderId="1" xfId="0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0" fontId="12" fillId="13" borderId="0" xfId="0" applyFont="1" applyFill="1"/>
    <xf numFmtId="0" fontId="12" fillId="13" borderId="6" xfId="0" applyFont="1" applyFill="1" applyBorder="1"/>
    <xf numFmtId="0" fontId="70" fillId="57" borderId="0" xfId="0" applyFont="1" applyFill="1" applyAlignment="1">
      <alignment horizontal="left"/>
    </xf>
    <xf numFmtId="0" fontId="77" fillId="59" borderId="40" xfId="0" applyFont="1" applyFill="1" applyBorder="1" applyAlignment="1">
      <alignment horizontal="center" vertical="center" wrapText="1"/>
    </xf>
    <xf numFmtId="0" fontId="77" fillId="59" borderId="1" xfId="0" applyFont="1" applyFill="1" applyBorder="1" applyAlignment="1">
      <alignment horizontal="center" vertical="center" wrapText="1"/>
    </xf>
    <xf numFmtId="0" fontId="66" fillId="56" borderId="1" xfId="0" applyFont="1" applyFill="1" applyBorder="1"/>
    <xf numFmtId="0" fontId="12" fillId="13" borderId="6" xfId="0" applyFont="1" applyFill="1" applyBorder="1" applyAlignment="1">
      <alignment horizontal="left" vertical="top"/>
    </xf>
    <xf numFmtId="0" fontId="66" fillId="64" borderId="1" xfId="0" applyFont="1" applyFill="1" applyBorder="1"/>
    <xf numFmtId="0" fontId="66" fillId="60" borderId="0" xfId="0" applyFont="1" applyFill="1"/>
    <xf numFmtId="0" fontId="63" fillId="14" borderId="12" xfId="644" applyFont="1" applyFill="1" applyBorder="1" applyAlignment="1" applyProtection="1">
      <alignment vertical="center"/>
      <protection locked="0"/>
    </xf>
    <xf numFmtId="0" fontId="14" fillId="49" borderId="0" xfId="608" applyFont="1" applyFill="1" applyProtection="1">
      <protection locked="0"/>
    </xf>
    <xf numFmtId="0" fontId="14" fillId="49" borderId="0" xfId="608" applyFont="1" applyFill="1" applyAlignment="1" applyProtection="1">
      <alignment horizontal="left"/>
      <protection locked="0"/>
    </xf>
    <xf numFmtId="0" fontId="17" fillId="47" borderId="11" xfId="5" applyFont="1" applyFill="1" applyBorder="1" applyAlignment="1" applyProtection="1">
      <alignment horizontal="center" vertical="center" wrapText="1"/>
      <protection locked="0"/>
    </xf>
    <xf numFmtId="0" fontId="63" fillId="45" borderId="11" xfId="5" applyFont="1" applyFill="1" applyBorder="1" applyAlignment="1" applyProtection="1">
      <alignment horizontal="left" vertical="center" wrapText="1"/>
      <protection locked="0"/>
    </xf>
    <xf numFmtId="0" fontId="14" fillId="14" borderId="12" xfId="52" applyFill="1" applyBorder="1" applyAlignment="1" applyProtection="1">
      <alignment horizontal="left" vertical="center"/>
      <protection locked="0"/>
    </xf>
    <xf numFmtId="0" fontId="66" fillId="64" borderId="1" xfId="0" applyFont="1" applyFill="1" applyBorder="1" applyAlignment="1">
      <alignment horizontal="center"/>
    </xf>
    <xf numFmtId="0" fontId="66" fillId="6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63" fillId="45" borderId="12" xfId="5" applyFont="1" applyFill="1" applyBorder="1" applyAlignment="1">
      <alignment vertical="center" wrapText="1"/>
    </xf>
    <xf numFmtId="0" fontId="12" fillId="11" borderId="1" xfId="0" applyFont="1" applyFill="1" applyBorder="1"/>
    <xf numFmtId="0" fontId="13" fillId="11" borderId="1" xfId="0" applyFont="1" applyFill="1" applyBorder="1" applyAlignment="1">
      <alignment horizontal="left" vertical="top"/>
    </xf>
    <xf numFmtId="1" fontId="11" fillId="11" borderId="18" xfId="4" applyNumberFormat="1" applyFont="1" applyFill="1" applyBorder="1" applyAlignment="1">
      <alignment horizontal="center"/>
    </xf>
    <xf numFmtId="0" fontId="0" fillId="54" borderId="1" xfId="0" applyFill="1" applyBorder="1"/>
    <xf numFmtId="0" fontId="13" fillId="54" borderId="1" xfId="0" applyFont="1" applyFill="1" applyBorder="1"/>
    <xf numFmtId="0" fontId="63" fillId="45" borderId="0" xfId="5" applyFont="1" applyFill="1" applyBorder="1" applyAlignment="1" applyProtection="1">
      <alignment horizontal="center" vertical="center" wrapText="1"/>
      <protection locked="0"/>
    </xf>
    <xf numFmtId="0" fontId="14" fillId="53" borderId="11" xfId="52" applyFill="1" applyBorder="1" applyAlignment="1" applyProtection="1">
      <alignment horizontal="center" vertical="center"/>
      <protection locked="0"/>
    </xf>
    <xf numFmtId="0" fontId="14" fillId="53" borderId="1" xfId="52" applyFill="1" applyBorder="1" applyAlignment="1" applyProtection="1">
      <alignment horizontal="center" vertical="center"/>
      <protection locked="0"/>
    </xf>
    <xf numFmtId="1" fontId="14" fillId="53" borderId="1" xfId="5" applyNumberFormat="1" applyFill="1" applyBorder="1" applyAlignment="1">
      <alignment horizontal="center" wrapText="1"/>
    </xf>
    <xf numFmtId="0" fontId="63" fillId="49" borderId="0" xfId="5" applyFont="1" applyFill="1" applyProtection="1">
      <protection locked="0"/>
    </xf>
    <xf numFmtId="0" fontId="14" fillId="49" borderId="0" xfId="52" applyFill="1" applyAlignment="1" applyProtection="1">
      <alignment horizontal="left" vertical="top" wrapText="1"/>
      <protection locked="0"/>
    </xf>
    <xf numFmtId="0" fontId="12" fillId="11" borderId="1" xfId="0" applyFont="1" applyFill="1" applyBorder="1" applyAlignment="1">
      <alignment horizontal="left"/>
    </xf>
    <xf numFmtId="0" fontId="0" fillId="0" borderId="0" xfId="0"/>
    <xf numFmtId="0" fontId="1" fillId="2" borderId="10" xfId="0" applyFont="1" applyFill="1" applyBorder="1" applyAlignment="1">
      <alignment horizontal="left" vertical="top"/>
    </xf>
    <xf numFmtId="0" fontId="12" fillId="11" borderId="1" xfId="0" quotePrefix="1" applyFont="1" applyFill="1" applyBorder="1"/>
    <xf numFmtId="0" fontId="0" fillId="49" borderId="1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63" fillId="45" borderId="1" xfId="5" applyFont="1" applyFill="1" applyBorder="1" applyAlignment="1">
      <alignment vertical="center" wrapText="1"/>
    </xf>
    <xf numFmtId="0" fontId="13" fillId="11" borderId="1" xfId="0" applyFont="1" applyFill="1" applyBorder="1" applyAlignment="1">
      <alignment horizontal="center"/>
    </xf>
    <xf numFmtId="0" fontId="14" fillId="14" borderId="0" xfId="641" applyFill="1" applyAlignment="1" applyProtection="1">
      <alignment horizontal="left"/>
      <protection locked="0"/>
    </xf>
    <xf numFmtId="0" fontId="66" fillId="64" borderId="1" xfId="0" applyFont="1" applyFill="1" applyBorder="1" applyAlignment="1">
      <alignment horizontal="left" vertical="top" wrapText="1"/>
    </xf>
    <xf numFmtId="0" fontId="0" fillId="0" borderId="0" xfId="0"/>
    <xf numFmtId="0" fontId="5" fillId="8" borderId="13" xfId="0" applyFont="1" applyFill="1" applyBorder="1" applyAlignment="1">
      <alignment horizontal="center" vertical="center"/>
    </xf>
    <xf numFmtId="0" fontId="0" fillId="0" borderId="0" xfId="0"/>
    <xf numFmtId="0" fontId="5" fillId="8" borderId="8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1" fillId="13" borderId="1" xfId="0" applyFont="1" applyFill="1" applyBorder="1"/>
    <xf numFmtId="0" fontId="0" fillId="0" borderId="0" xfId="0"/>
    <xf numFmtId="0" fontId="66" fillId="53" borderId="1" xfId="621" applyFont="1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12" fillId="49" borderId="1" xfId="0" applyFont="1" applyFill="1" applyBorder="1"/>
    <xf numFmtId="1" fontId="13" fillId="14" borderId="1" xfId="0" applyNumberFormat="1" applyFont="1" applyFill="1" applyBorder="1"/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3" fillId="66" borderId="1" xfId="0" applyFont="1" applyFill="1" applyBorder="1" applyAlignment="1">
      <alignment horizontal="center" vertical="center"/>
    </xf>
    <xf numFmtId="0" fontId="13" fillId="66" borderId="1" xfId="0" applyFont="1" applyFill="1" applyBorder="1" applyAlignment="1">
      <alignment vertical="center"/>
    </xf>
    <xf numFmtId="0" fontId="12" fillId="49" borderId="0" xfId="0" applyFont="1" applyFill="1" applyBorder="1" applyAlignment="1">
      <alignment horizontal="left"/>
    </xf>
    <xf numFmtId="14" fontId="14" fillId="43" borderId="0" xfId="52" quotePrefix="1" applyNumberFormat="1" applyFill="1" applyProtection="1">
      <protection locked="0"/>
    </xf>
    <xf numFmtId="0" fontId="14" fillId="43" borderId="0" xfId="52" quotePrefix="1" applyFill="1" applyProtection="1">
      <protection locked="0"/>
    </xf>
    <xf numFmtId="0" fontId="66" fillId="49" borderId="1" xfId="5" applyFont="1" applyFill="1" applyBorder="1" applyAlignment="1">
      <alignment wrapText="1"/>
    </xf>
    <xf numFmtId="0" fontId="0" fillId="14" borderId="0" xfId="0" applyFill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0" fillId="0" borderId="0" xfId="0"/>
    <xf numFmtId="0" fontId="0" fillId="14" borderId="11" xfId="0" applyFont="1" applyFill="1" applyBorder="1" applyAlignment="1">
      <alignment horizontal="center" vertical="center"/>
    </xf>
    <xf numFmtId="0" fontId="12" fillId="67" borderId="1" xfId="0" applyFont="1" applyFill="1" applyBorder="1"/>
    <xf numFmtId="0" fontId="0" fillId="67" borderId="1" xfId="0" applyFill="1" applyBorder="1"/>
    <xf numFmtId="0" fontId="0" fillId="0" borderId="0" xfId="0"/>
    <xf numFmtId="0" fontId="0" fillId="0" borderId="0" xfId="0"/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11" borderId="7" xfId="0" applyFill="1" applyBorder="1"/>
    <xf numFmtId="0" fontId="70" fillId="59" borderId="1" xfId="0" applyFont="1" applyFill="1" applyBorder="1" applyAlignment="1">
      <alignment vertical="center" wrapText="1"/>
    </xf>
    <xf numFmtId="0" fontId="5" fillId="11" borderId="11" xfId="0" applyFont="1" applyFill="1" applyBorder="1" applyAlignment="1">
      <alignment horizontal="center" vertical="center"/>
    </xf>
    <xf numFmtId="0" fontId="0" fillId="49" borderId="0" xfId="0" applyFill="1" applyAlignment="1">
      <alignment horizontal="left"/>
    </xf>
    <xf numFmtId="0" fontId="0" fillId="0" borderId="0" xfId="0"/>
    <xf numFmtId="0" fontId="0" fillId="0" borderId="1" xfId="0" applyBorder="1" applyAlignment="1">
      <alignment horizontal="center" vertical="center"/>
    </xf>
    <xf numFmtId="0" fontId="14" fillId="49" borderId="1" xfId="5" applyFill="1" applyBorder="1" applyAlignment="1" applyProtection="1">
      <alignment horizontal="center" wrapText="1"/>
      <protection locked="0"/>
    </xf>
    <xf numFmtId="0" fontId="12" fillId="49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14" fillId="14" borderId="1" xfId="621" applyFont="1" applyFill="1" applyBorder="1" applyAlignment="1" applyProtection="1">
      <alignment horizontal="left" vertical="center" wrapText="1" readingOrder="1"/>
      <protection locked="0"/>
    </xf>
    <xf numFmtId="0" fontId="14" fillId="0" borderId="1" xfId="5" applyBorder="1" applyProtection="1">
      <protection locked="0"/>
    </xf>
    <xf numFmtId="0" fontId="63" fillId="45" borderId="17" xfId="5" applyFont="1" applyFill="1" applyBorder="1" applyAlignment="1" applyProtection="1">
      <alignment horizontal="center" vertical="center" wrapText="1"/>
      <protection locked="0"/>
    </xf>
    <xf numFmtId="0" fontId="14" fillId="43" borderId="0" xfId="5" applyFill="1" applyAlignment="1" applyProtection="1">
      <alignment horizontal="center"/>
      <protection locked="0"/>
    </xf>
    <xf numFmtId="0" fontId="14" fillId="43" borderId="0" xfId="52" applyFill="1" applyAlignment="1" applyProtection="1">
      <alignment horizontal="center" vertical="top" wrapText="1"/>
      <protection locked="0"/>
    </xf>
    <xf numFmtId="0" fontId="0" fillId="0" borderId="0" xfId="0"/>
    <xf numFmtId="0" fontId="0" fillId="0" borderId="0" xfId="0"/>
    <xf numFmtId="0" fontId="14" fillId="54" borderId="1" xfId="50" applyFill="1" applyBorder="1" applyProtection="1">
      <protection locked="0"/>
    </xf>
    <xf numFmtId="0" fontId="14" fillId="54" borderId="1" xfId="5" applyFill="1" applyBorder="1" applyProtection="1">
      <protection locked="0"/>
    </xf>
    <xf numFmtId="0" fontId="14" fillId="54" borderId="1" xfId="5" applyFill="1" applyBorder="1" applyAlignment="1" applyProtection="1">
      <alignment wrapText="1"/>
      <protection locked="0"/>
    </xf>
    <xf numFmtId="0" fontId="14" fillId="54" borderId="1" xfId="50" applyFill="1" applyBorder="1" applyAlignment="1" applyProtection="1">
      <protection locked="0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78" fillId="43" borderId="0" xfId="643" applyFont="1" applyFill="1" applyProtection="1">
      <protection locked="0"/>
    </xf>
    <xf numFmtId="0" fontId="78" fillId="43" borderId="0" xfId="642" applyFont="1" applyFill="1" applyProtection="1">
      <protection locked="0"/>
    </xf>
    <xf numFmtId="0" fontId="63" fillId="43" borderId="1" xfId="5" applyFont="1" applyFill="1" applyBorder="1" applyAlignment="1" applyProtection="1">
      <protection locked="0"/>
    </xf>
    <xf numFmtId="0" fontId="14" fillId="53" borderId="1" xfId="5" applyFill="1" applyBorder="1" applyAlignment="1" applyProtection="1">
      <protection locked="0"/>
    </xf>
    <xf numFmtId="0" fontId="14" fillId="14" borderId="1" xfId="5" applyFill="1" applyBorder="1" applyAlignment="1" applyProtection="1">
      <protection locked="0"/>
    </xf>
    <xf numFmtId="0" fontId="14" fillId="54" borderId="1" xfId="5" applyFill="1" applyBorder="1" applyAlignment="1" applyProtection="1">
      <protection locked="0"/>
    </xf>
    <xf numFmtId="0" fontId="14" fillId="49" borderId="7" xfId="5" applyFill="1" applyBorder="1" applyAlignment="1" applyProtection="1">
      <alignment wrapText="1"/>
      <protection locked="0"/>
    </xf>
    <xf numFmtId="0" fontId="14" fillId="49" borderId="12" xfId="5" applyFill="1" applyBorder="1" applyAlignment="1" applyProtection="1">
      <alignment horizontal="center" wrapText="1"/>
      <protection locked="0"/>
    </xf>
    <xf numFmtId="0" fontId="14" fillId="49" borderId="12" xfId="5" applyFill="1" applyBorder="1" applyProtection="1">
      <protection locked="0"/>
    </xf>
    <xf numFmtId="0" fontId="14" fillId="49" borderId="11" xfId="5" applyFill="1" applyBorder="1" applyAlignment="1">
      <alignment horizontal="center"/>
    </xf>
    <xf numFmtId="0" fontId="63" fillId="48" borderId="1" xfId="641" applyFont="1" applyFill="1" applyBorder="1" applyAlignment="1" applyProtection="1">
      <protection locked="0"/>
    </xf>
    <xf numFmtId="0" fontId="14" fillId="49" borderId="1" xfId="572" applyFill="1" applyBorder="1" applyAlignment="1" applyProtection="1">
      <alignment horizontal="center"/>
      <protection locked="0"/>
    </xf>
    <xf numFmtId="0" fontId="14" fillId="49" borderId="10" xfId="572" applyFill="1" applyBorder="1" applyAlignment="1" applyProtection="1">
      <alignment horizontal="center"/>
      <protection locked="0"/>
    </xf>
    <xf numFmtId="0" fontId="79" fillId="14" borderId="0" xfId="621" applyFont="1" applyFill="1" applyProtection="1">
      <protection locked="0"/>
    </xf>
    <xf numFmtId="0" fontId="78" fillId="43" borderId="0" xfId="5" applyFont="1" applyFill="1" applyProtection="1">
      <protection locked="0"/>
    </xf>
    <xf numFmtId="0" fontId="79" fillId="56" borderId="0" xfId="0" applyFont="1" applyFill="1"/>
    <xf numFmtId="0" fontId="78" fillId="0" borderId="0" xfId="608" applyFont="1" applyProtection="1">
      <protection locked="0"/>
    </xf>
    <xf numFmtId="1" fontId="0" fillId="11" borderId="1" xfId="0" quotePrefix="1" applyNumberFormat="1" applyFill="1" applyBorder="1" applyAlignment="1">
      <alignment horizontal="center" vertical="top"/>
    </xf>
    <xf numFmtId="0" fontId="79" fillId="57" borderId="0" xfId="0" applyFont="1" applyFill="1" applyAlignment="1">
      <alignment horizontal="left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13" fillId="11" borderId="1" xfId="0" quotePrefix="1" applyFont="1" applyFill="1" applyBorder="1" applyAlignment="1">
      <alignment horizontal="left" vertical="top"/>
    </xf>
    <xf numFmtId="0" fontId="14" fillId="53" borderId="1" xfId="5" applyFont="1" applyFill="1" applyBorder="1" applyAlignment="1" applyProtection="1">
      <alignment horizontal="center" wrapText="1"/>
      <protection locked="0"/>
    </xf>
    <xf numFmtId="0" fontId="9" fillId="14" borderId="1" xfId="0" applyFont="1" applyFill="1" applyBorder="1"/>
    <xf numFmtId="0" fontId="0" fillId="0" borderId="0" xfId="0"/>
    <xf numFmtId="0" fontId="63" fillId="43" borderId="0" xfId="643" applyFont="1" applyFill="1" applyAlignment="1" applyProtection="1">
      <alignment horizontal="left"/>
      <protection locked="0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/>
    <xf numFmtId="0" fontId="14" fillId="53" borderId="7" xfId="52" applyFont="1" applyFill="1" applyBorder="1" applyAlignment="1">
      <alignment horizontal="center" vertical="center"/>
    </xf>
    <xf numFmtId="0" fontId="12" fillId="43" borderId="0" xfId="4" applyFont="1" applyFill="1"/>
    <xf numFmtId="2" fontId="12" fillId="14" borderId="0" xfId="4" applyNumberFormat="1" applyFont="1" applyFill="1" applyAlignment="1">
      <alignment vertical="center" textRotation="89"/>
    </xf>
    <xf numFmtId="0" fontId="82" fillId="43" borderId="0" xfId="4" applyFont="1" applyFill="1"/>
    <xf numFmtId="0" fontId="9" fillId="43" borderId="0" xfId="4" applyFont="1" applyFill="1"/>
    <xf numFmtId="0" fontId="63" fillId="45" borderId="11" xfId="5" applyFont="1" applyFill="1" applyBorder="1" applyAlignment="1" applyProtection="1">
      <alignment vertical="center" wrapText="1"/>
      <protection locked="0"/>
    </xf>
    <xf numFmtId="0" fontId="14" fillId="64" borderId="1" xfId="0" applyFont="1" applyFill="1" applyBorder="1"/>
    <xf numFmtId="0" fontId="71" fillId="37" borderId="0" xfId="641" applyFont="1" applyFill="1"/>
    <xf numFmtId="0" fontId="73" fillId="43" borderId="0" xfId="641" applyFont="1" applyFill="1" applyProtection="1">
      <protection locked="0"/>
    </xf>
    <xf numFmtId="0" fontId="71" fillId="43" borderId="0" xfId="52" applyFont="1" applyFill="1" applyProtection="1">
      <protection locked="0"/>
    </xf>
    <xf numFmtId="0" fontId="71" fillId="0" borderId="0" xfId="641" applyFont="1" applyProtection="1">
      <protection locked="0"/>
    </xf>
    <xf numFmtId="0" fontId="71" fillId="14" borderId="0" xfId="641" applyFont="1" applyFill="1" applyProtection="1">
      <protection locked="0"/>
    </xf>
    <xf numFmtId="0" fontId="71" fillId="14" borderId="0" xfId="641" applyFont="1" applyFill="1"/>
    <xf numFmtId="0" fontId="71" fillId="43" borderId="0" xfId="52" applyFont="1" applyFill="1"/>
    <xf numFmtId="0" fontId="14" fillId="43" borderId="1" xfId="52" applyFill="1" applyBorder="1" applyProtection="1">
      <protection locked="0"/>
    </xf>
    <xf numFmtId="0" fontId="63" fillId="45" borderId="7" xfId="5" applyFont="1" applyFill="1" applyBorder="1" applyAlignment="1">
      <alignment vertical="center" wrapText="1"/>
    </xf>
    <xf numFmtId="0" fontId="82" fillId="14" borderId="0" xfId="1" applyFont="1" applyFill="1"/>
    <xf numFmtId="49" fontId="2" fillId="68" borderId="1" xfId="4" applyNumberFormat="1" applyFont="1" applyFill="1" applyBorder="1" applyAlignment="1">
      <alignment horizontal="center"/>
    </xf>
    <xf numFmtId="49" fontId="82" fillId="68" borderId="1" xfId="4" applyNumberFormat="1" applyFont="1" applyFill="1" applyBorder="1" applyAlignment="1">
      <alignment horizontal="center"/>
    </xf>
    <xf numFmtId="1" fontId="0" fillId="64" borderId="1" xfId="0" applyNumberFormat="1" applyFill="1" applyBorder="1" applyAlignment="1">
      <alignment horizontal="center"/>
    </xf>
    <xf numFmtId="187" fontId="14" fillId="53" borderId="1" xfId="52" applyNumberFormat="1" applyFill="1" applyBorder="1" applyAlignment="1" applyProtection="1">
      <alignment horizontal="center" vertical="center"/>
      <protection locked="0"/>
    </xf>
    <xf numFmtId="20" fontId="0" fillId="53" borderId="1" xfId="0" quotePrefix="1" applyNumberFormat="1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70" fillId="59" borderId="42" xfId="0" applyFont="1" applyFill="1" applyBorder="1" applyAlignment="1">
      <alignment vertical="center" wrapText="1"/>
    </xf>
    <xf numFmtId="49" fontId="82" fillId="49" borderId="1" xfId="4" applyNumberFormat="1" applyFont="1" applyFill="1" applyBorder="1" applyAlignment="1">
      <alignment horizontal="center"/>
    </xf>
    <xf numFmtId="0" fontId="82" fillId="49" borderId="11" xfId="0" applyFont="1" applyFill="1" applyBorder="1" applyAlignment="1" applyProtection="1">
      <alignment horizontal="center"/>
      <protection locked="0"/>
    </xf>
    <xf numFmtId="0" fontId="2" fillId="49" borderId="1" xfId="0" applyFont="1" applyFill="1" applyBorder="1" applyAlignment="1" applyProtection="1">
      <alignment horizontal="center" vertical="center"/>
      <protection locked="0"/>
    </xf>
    <xf numFmtId="49" fontId="81" fillId="49" borderId="1" xfId="4" applyNumberFormat="1" applyFont="1" applyFill="1" applyBorder="1" applyAlignment="1">
      <alignment horizontal="center" vertical="center"/>
    </xf>
    <xf numFmtId="0" fontId="63" fillId="45" borderId="7" xfId="0" applyFont="1" applyFill="1" applyBorder="1" applyAlignment="1" applyProtection="1">
      <alignment vertical="center" wrapText="1"/>
      <protection locked="0"/>
    </xf>
    <xf numFmtId="0" fontId="63" fillId="49" borderId="1" xfId="572" applyFont="1" applyFill="1" applyBorder="1" applyAlignment="1" applyProtection="1">
      <alignment horizontal="center" vertical="center"/>
      <protection locked="0"/>
    </xf>
    <xf numFmtId="0" fontId="14" fillId="49" borderId="1" xfId="572" applyFill="1" applyBorder="1" applyAlignment="1" applyProtection="1">
      <alignment horizontal="center" vertical="center"/>
      <protection locked="0"/>
    </xf>
    <xf numFmtId="0" fontId="63" fillId="49" borderId="1" xfId="572" applyFont="1" applyFill="1" applyBorder="1" applyAlignment="1" applyProtection="1">
      <alignment vertical="center"/>
      <protection locked="0"/>
    </xf>
    <xf numFmtId="0" fontId="63" fillId="49" borderId="1" xfId="52" applyFont="1" applyFill="1" applyBorder="1" applyAlignment="1" applyProtection="1">
      <alignment horizontal="center"/>
      <protection locked="0"/>
    </xf>
    <xf numFmtId="0" fontId="14" fillId="49" borderId="7" xfId="572" applyFill="1" applyBorder="1" applyAlignment="1">
      <alignment vertical="center"/>
    </xf>
    <xf numFmtId="0" fontId="14" fillId="49" borderId="1" xfId="572" applyFill="1" applyBorder="1" applyAlignment="1" applyProtection="1">
      <alignment vertical="center"/>
      <protection locked="0"/>
    </xf>
    <xf numFmtId="0" fontId="0" fillId="0" borderId="0" xfId="0"/>
    <xf numFmtId="0" fontId="81" fillId="49" borderId="1" xfId="0" applyFont="1" applyFill="1" applyBorder="1" applyAlignment="1">
      <alignment horizontal="center" vertical="center" wrapText="1"/>
    </xf>
    <xf numFmtId="0" fontId="81" fillId="49" borderId="1" xfId="0" applyFont="1" applyFill="1" applyBorder="1" applyAlignment="1">
      <alignment horizontal="center" vertical="center"/>
    </xf>
    <xf numFmtId="0" fontId="81" fillId="49" borderId="1" xfId="0" applyFont="1" applyFill="1" applyBorder="1" applyAlignment="1">
      <alignment horizontal="center"/>
    </xf>
    <xf numFmtId="0" fontId="80" fillId="69" borderId="44" xfId="0" applyFont="1" applyFill="1" applyBorder="1" applyAlignment="1">
      <alignment horizontal="center"/>
    </xf>
    <xf numFmtId="0" fontId="80" fillId="69" borderId="42" xfId="0" applyFont="1" applyFill="1" applyBorder="1" applyAlignment="1">
      <alignment horizontal="center"/>
    </xf>
    <xf numFmtId="0" fontId="84" fillId="49" borderId="1" xfId="0" applyFont="1" applyFill="1" applyBorder="1" applyAlignment="1">
      <alignment horizontal="center"/>
    </xf>
    <xf numFmtId="0" fontId="80" fillId="69" borderId="1" xfId="0" applyFont="1" applyFill="1" applyBorder="1" applyAlignment="1">
      <alignment horizontal="center"/>
    </xf>
    <xf numFmtId="0" fontId="87" fillId="43" borderId="0" xfId="52" applyFont="1" applyFill="1"/>
    <xf numFmtId="0" fontId="73" fillId="14" borderId="0" xfId="572" applyFont="1" applyFill="1" applyAlignment="1" applyProtection="1">
      <alignment horizontal="center" vertical="center"/>
      <protection locked="0"/>
    </xf>
    <xf numFmtId="0" fontId="9" fillId="0" borderId="1" xfId="0" applyFont="1" applyBorder="1"/>
    <xf numFmtId="0" fontId="86" fillId="45" borderId="37" xfId="5" quotePrefix="1" applyFont="1" applyFill="1" applyBorder="1" applyAlignment="1" applyProtection="1">
      <alignment horizontal="center" vertical="center" wrapText="1"/>
      <protection locked="0"/>
    </xf>
    <xf numFmtId="0" fontId="13" fillId="53" borderId="1" xfId="0" applyFont="1" applyFill="1" applyBorder="1" applyAlignment="1">
      <alignment horizontal="center" vertical="center"/>
    </xf>
    <xf numFmtId="0" fontId="14" fillId="14" borderId="0" xfId="49" applyFill="1" applyAlignment="1" applyProtection="1">
      <alignment horizontal="center" vertical="center"/>
      <protection locked="0"/>
    </xf>
    <xf numFmtId="0" fontId="63" fillId="14" borderId="0" xfId="49" applyFont="1" applyFill="1" applyAlignment="1" applyProtection="1">
      <alignment horizontal="center" vertical="center"/>
      <protection locked="0"/>
    </xf>
    <xf numFmtId="0" fontId="63" fillId="48" borderId="1" xfId="49" applyFont="1" applyFill="1" applyBorder="1" applyAlignment="1" applyProtection="1">
      <alignment horizontal="center" vertical="center"/>
      <protection locked="0"/>
    </xf>
    <xf numFmtId="0" fontId="14" fillId="49" borderId="1" xfId="49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6" fillId="56" borderId="13" xfId="0" applyFont="1" applyFill="1" applyBorder="1" applyAlignment="1"/>
    <xf numFmtId="0" fontId="5" fillId="48" borderId="1" xfId="0" applyFont="1" applyFill="1" applyBorder="1"/>
    <xf numFmtId="0" fontId="9" fillId="49" borderId="1" xfId="0" applyFont="1" applyFill="1" applyBorder="1" applyAlignment="1">
      <alignment horizontal="center"/>
    </xf>
    <xf numFmtId="0" fontId="13" fillId="13" borderId="1" xfId="0" applyFont="1" applyFill="1" applyBorder="1"/>
    <xf numFmtId="0" fontId="1" fillId="13" borderId="6" xfId="0" applyFont="1" applyFill="1" applyBorder="1"/>
    <xf numFmtId="0" fontId="13" fillId="14" borderId="1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Border="1" applyAlignment="1">
      <alignment horizontal="left" vertical="center"/>
    </xf>
    <xf numFmtId="0" fontId="0" fillId="14" borderId="0" xfId="0" applyFill="1"/>
    <xf numFmtId="0" fontId="12" fillId="14" borderId="0" xfId="0" applyFont="1" applyFill="1" applyBorder="1" applyAlignment="1">
      <alignment horizontal="left"/>
    </xf>
    <xf numFmtId="0" fontId="12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left"/>
    </xf>
    <xf numFmtId="1" fontId="13" fillId="14" borderId="1" xfId="0" applyNumberFormat="1" applyFont="1" applyFill="1" applyBorder="1" applyAlignment="1">
      <alignment vertical="center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1" fontId="14" fillId="53" borderId="1" xfId="52" applyNumberFormat="1" applyFill="1" applyBorder="1" applyAlignment="1">
      <alignment horizontal="center" vertical="center"/>
    </xf>
    <xf numFmtId="0" fontId="63" fillId="70" borderId="1" xfId="5" applyFont="1" applyFill="1" applyBorder="1" applyAlignment="1" applyProtection="1">
      <alignment horizontal="center" vertical="center" wrapText="1"/>
      <protection locked="0"/>
    </xf>
    <xf numFmtId="0" fontId="89" fillId="53" borderId="1" xfId="52" applyFont="1" applyFill="1" applyBorder="1" applyAlignment="1" applyProtection="1">
      <alignment horizontal="center" vertical="center"/>
      <protection locked="0"/>
    </xf>
    <xf numFmtId="0" fontId="89" fillId="53" borderId="1" xfId="641" applyFont="1" applyFill="1" applyBorder="1" applyAlignment="1" applyProtection="1">
      <alignment horizontal="center"/>
      <protection locked="0"/>
    </xf>
    <xf numFmtId="0" fontId="14" fillId="14" borderId="1" xfId="5" applyFill="1" applyBorder="1" applyAlignment="1" applyProtection="1">
      <alignment horizontal="center" vertical="center" wrapText="1"/>
      <protection locked="0"/>
    </xf>
    <xf numFmtId="0" fontId="89" fillId="53" borderId="33" xfId="5" applyFont="1" applyFill="1" applyBorder="1" applyAlignment="1" applyProtection="1">
      <alignment horizontal="center"/>
      <protection locked="0"/>
    </xf>
    <xf numFmtId="0" fontId="89" fillId="53" borderId="1" xfId="5" applyFont="1" applyFill="1" applyBorder="1" applyAlignment="1" applyProtection="1">
      <alignment horizontal="center"/>
      <protection locked="0"/>
    </xf>
    <xf numFmtId="0" fontId="89" fillId="53" borderId="35" xfId="5" applyFont="1" applyFill="1" applyBorder="1" applyAlignment="1" applyProtection="1">
      <alignment horizontal="center"/>
      <protection locked="0"/>
    </xf>
    <xf numFmtId="0" fontId="89" fillId="64" borderId="1" xfId="0" applyFont="1" applyFill="1" applyBorder="1" applyAlignment="1">
      <alignment horizontal="center" vertical="top" wrapText="1"/>
    </xf>
    <xf numFmtId="0" fontId="89" fillId="53" borderId="1" xfId="52" applyFont="1" applyFill="1" applyBorder="1" applyAlignment="1">
      <alignment horizontal="center" vertical="center"/>
    </xf>
    <xf numFmtId="0" fontId="70" fillId="59" borderId="1" xfId="0" applyFont="1" applyFill="1" applyBorder="1" applyAlignment="1">
      <alignment horizontal="left" vertical="center" wrapText="1"/>
    </xf>
    <xf numFmtId="0" fontId="88" fillId="41" borderId="0" xfId="641" applyFont="1" applyFill="1"/>
    <xf numFmtId="0" fontId="89" fillId="43" borderId="0" xfId="641" applyFont="1" applyFill="1" applyProtection="1">
      <protection locked="0"/>
    </xf>
    <xf numFmtId="0" fontId="89" fillId="43" borderId="0" xfId="643" applyFont="1" applyFill="1" applyAlignment="1" applyProtection="1">
      <alignment horizontal="left" vertical="center"/>
      <protection locked="0"/>
    </xf>
    <xf numFmtId="0" fontId="89" fillId="43" borderId="0" xfId="643" applyFont="1" applyFill="1" applyAlignment="1" applyProtection="1">
      <alignment vertical="center"/>
      <protection locked="0"/>
    </xf>
    <xf numFmtId="0" fontId="88" fillId="43" borderId="0" xfId="52" applyFont="1" applyFill="1" applyProtection="1">
      <protection locked="0"/>
    </xf>
    <xf numFmtId="0" fontId="88" fillId="43" borderId="0" xfId="52" applyFont="1" applyFill="1"/>
    <xf numFmtId="0" fontId="14" fillId="49" borderId="1" xfId="52" applyFill="1" applyBorder="1" applyAlignment="1" applyProtection="1">
      <alignment horizontal="center" vertical="center"/>
      <protection locked="0"/>
    </xf>
    <xf numFmtId="0" fontId="89" fillId="53" borderId="11" xfId="52" applyFont="1" applyFill="1" applyBorder="1" applyAlignment="1" applyProtection="1">
      <alignment horizontal="center" vertical="center"/>
      <protection locked="0"/>
    </xf>
    <xf numFmtId="1" fontId="89" fillId="53" borderId="1" xfId="52" applyNumberFormat="1" applyFont="1" applyFill="1" applyBorder="1" applyAlignment="1">
      <alignment horizontal="center" vertical="center"/>
    </xf>
    <xf numFmtId="1" fontId="89" fillId="53" borderId="1" xfId="5" applyNumberFormat="1" applyFont="1" applyFill="1" applyBorder="1" applyAlignment="1">
      <alignment horizontal="center" wrapText="1"/>
    </xf>
    <xf numFmtId="0" fontId="89" fillId="56" borderId="1" xfId="0" applyFont="1" applyFill="1" applyBorder="1"/>
    <xf numFmtId="187" fontId="89" fillId="53" borderId="1" xfId="52" applyNumberFormat="1" applyFont="1" applyFill="1" applyBorder="1" applyAlignment="1" applyProtection="1">
      <alignment horizontal="center" vertical="center"/>
      <protection locked="0"/>
    </xf>
    <xf numFmtId="1" fontId="91" fillId="53" borderId="1" xfId="52" applyNumberFormat="1" applyFont="1" applyFill="1" applyBorder="1" applyAlignment="1" applyProtection="1">
      <alignment horizontal="center" vertical="center"/>
      <protection locked="0"/>
    </xf>
    <xf numFmtId="0" fontId="89" fillId="64" borderId="1" xfId="0" applyFont="1" applyFill="1" applyBorder="1" applyAlignment="1">
      <alignment horizontal="center"/>
    </xf>
    <xf numFmtId="1" fontId="91" fillId="64" borderId="1" xfId="0" applyNumberFormat="1" applyFont="1" applyFill="1" applyBorder="1" applyAlignment="1">
      <alignment horizontal="center"/>
    </xf>
    <xf numFmtId="0" fontId="71" fillId="60" borderId="1" xfId="0" applyFont="1" applyFill="1" applyBorder="1" applyAlignment="1">
      <alignment horizontal="center"/>
    </xf>
    <xf numFmtId="0" fontId="63" fillId="53" borderId="1" xfId="643" applyFont="1" applyFill="1" applyBorder="1" applyAlignment="1" applyProtection="1">
      <alignment horizontal="center"/>
      <protection locked="0"/>
    </xf>
    <xf numFmtId="0" fontId="14" fillId="53" borderId="1" xfId="52" applyFill="1" applyBorder="1" applyProtection="1">
      <protection locked="0"/>
    </xf>
    <xf numFmtId="0" fontId="0" fillId="53" borderId="1" xfId="0" applyFill="1" applyBorder="1"/>
    <xf numFmtId="0" fontId="63" fillId="45" borderId="1" xfId="5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66" borderId="1" xfId="0" applyFont="1" applyFill="1" applyBorder="1" applyAlignment="1">
      <alignment vertical="center"/>
    </xf>
    <xf numFmtId="0" fontId="9" fillId="49" borderId="0" xfId="0" applyFont="1" applyFill="1"/>
    <xf numFmtId="0" fontId="9" fillId="49" borderId="0" xfId="0" applyFont="1" applyFill="1" applyBorder="1" applyAlignment="1">
      <alignment horizontal="left"/>
    </xf>
    <xf numFmtId="0" fontId="9" fillId="49" borderId="6" xfId="0" applyFont="1" applyFill="1" applyBorder="1" applyAlignment="1">
      <alignment vertical="center"/>
    </xf>
    <xf numFmtId="0" fontId="9" fillId="49" borderId="0" xfId="0" applyFont="1" applyFill="1" applyBorder="1" applyAlignment="1">
      <alignment horizontal="center" vertical="center"/>
    </xf>
    <xf numFmtId="0" fontId="89" fillId="64" borderId="33" xfId="0" applyFont="1" applyFill="1" applyBorder="1" applyAlignment="1">
      <alignment horizontal="center" vertical="top" wrapText="1"/>
    </xf>
    <xf numFmtId="0" fontId="89" fillId="64" borderId="35" xfId="0" applyFont="1" applyFill="1" applyBorder="1" applyAlignment="1">
      <alignment horizontal="center" vertical="top" wrapText="1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88" fillId="43" borderId="0" xfId="5" applyFont="1" applyFill="1" applyAlignment="1" applyProtection="1">
      <alignment horizontal="center"/>
      <protection locked="0"/>
    </xf>
    <xf numFmtId="0" fontId="88" fillId="43" borderId="0" xfId="52" applyFont="1" applyFill="1" applyAlignment="1" applyProtection="1">
      <alignment horizontal="center" vertical="top" wrapText="1"/>
      <protection locked="0"/>
    </xf>
    <xf numFmtId="0" fontId="88" fillId="43" borderId="0" xfId="52" applyFont="1" applyFill="1" applyAlignment="1" applyProtection="1">
      <alignment horizontal="center"/>
      <protection locked="0"/>
    </xf>
    <xf numFmtId="0" fontId="88" fillId="37" borderId="0" xfId="641" applyFont="1" applyFill="1"/>
    <xf numFmtId="0" fontId="89" fillId="43" borderId="0" xfId="52" applyFont="1" applyFill="1" applyProtection="1">
      <protection locked="0"/>
    </xf>
    <xf numFmtId="0" fontId="89" fillId="43" borderId="0" xfId="52" applyFont="1" applyFill="1"/>
    <xf numFmtId="0" fontId="89" fillId="37" borderId="0" xfId="5" applyFont="1" applyFill="1"/>
    <xf numFmtId="0" fontId="89" fillId="57" borderId="0" xfId="0" applyFont="1" applyFill="1"/>
    <xf numFmtId="0" fontId="91" fillId="0" borderId="0" xfId="0" applyFont="1"/>
    <xf numFmtId="0" fontId="89" fillId="56" borderId="0" xfId="0" applyFont="1" applyFill="1" applyAlignment="1">
      <alignment horizontal="left" vertical="top" wrapText="1"/>
    </xf>
    <xf numFmtId="0" fontId="89" fillId="56" borderId="0" xfId="0" applyFont="1" applyFill="1"/>
    <xf numFmtId="0" fontId="89" fillId="14" borderId="0" xfId="52" applyFont="1" applyFill="1" applyProtection="1">
      <protection locked="0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" fontId="88" fillId="53" borderId="1" xfId="52" applyNumberFormat="1" applyFont="1" applyFill="1" applyBorder="1" applyAlignment="1" applyProtection="1">
      <alignment horizontal="center" vertical="top" wrapText="1"/>
      <protection locked="0"/>
    </xf>
    <xf numFmtId="0" fontId="85" fillId="53" borderId="33" xfId="5" applyFont="1" applyFill="1" applyBorder="1" applyAlignment="1" applyProtection="1">
      <alignment horizontal="center"/>
      <protection locked="0"/>
    </xf>
    <xf numFmtId="0" fontId="85" fillId="53" borderId="1" xfId="5" applyFont="1" applyFill="1" applyBorder="1" applyAlignment="1" applyProtection="1">
      <alignment horizontal="center"/>
      <protection locked="0"/>
    </xf>
    <xf numFmtId="0" fontId="85" fillId="53" borderId="35" xfId="5" applyFont="1" applyFill="1" applyBorder="1" applyAlignment="1" applyProtection="1">
      <alignment horizontal="center"/>
      <protection locked="0"/>
    </xf>
    <xf numFmtId="0" fontId="86" fillId="0" borderId="10" xfId="5" applyFont="1" applyBorder="1" applyAlignment="1">
      <alignment horizontal="center"/>
    </xf>
    <xf numFmtId="0" fontId="86" fillId="53" borderId="6" xfId="5" applyFont="1" applyFill="1" applyBorder="1" applyAlignment="1">
      <alignment horizontal="center"/>
    </xf>
    <xf numFmtId="0" fontId="86" fillId="0" borderId="6" xfId="5" applyFont="1" applyBorder="1" applyAlignment="1">
      <alignment horizontal="center"/>
    </xf>
    <xf numFmtId="0" fontId="85" fillId="0" borderId="5" xfId="5" applyFont="1" applyBorder="1" applyAlignment="1">
      <alignment horizontal="center"/>
    </xf>
    <xf numFmtId="0" fontId="86" fillId="45" borderId="10" xfId="5" applyFont="1" applyFill="1" applyBorder="1" applyAlignment="1" applyProtection="1">
      <alignment horizontal="center" vertical="center" wrapText="1"/>
      <protection locked="0"/>
    </xf>
    <xf numFmtId="0" fontId="12" fillId="49" borderId="14" xfId="0" applyFont="1" applyFill="1" applyBorder="1" applyAlignment="1">
      <alignment vertical="center"/>
    </xf>
    <xf numFmtId="0" fontId="12" fillId="14" borderId="14" xfId="0" applyFont="1" applyFill="1" applyBorder="1" applyAlignment="1">
      <alignment vertical="center"/>
    </xf>
    <xf numFmtId="0" fontId="0" fillId="71" borderId="0" xfId="0" applyFill="1"/>
    <xf numFmtId="0" fontId="14" fillId="49" borderId="0" xfId="641" applyFont="1" applyFill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0" fontId="0" fillId="49" borderId="0" xfId="0" applyFill="1" applyBorder="1"/>
    <xf numFmtId="0" fontId="0" fillId="0" borderId="0" xfId="0"/>
    <xf numFmtId="1" fontId="89" fillId="53" borderId="11" xfId="5" applyNumberFormat="1" applyFont="1" applyFill="1" applyBorder="1" applyAlignment="1" applyProtection="1">
      <alignment horizontal="center"/>
      <protection locked="0"/>
    </xf>
    <xf numFmtId="1" fontId="63" fillId="53" borderId="11" xfId="5" applyNumberFormat="1" applyFont="1" applyFill="1" applyBorder="1" applyAlignment="1" applyProtection="1">
      <alignment horizontal="center"/>
      <protection locked="0"/>
    </xf>
    <xf numFmtId="1" fontId="14" fillId="53" borderId="1" xfId="52" applyNumberFormat="1" applyFill="1" applyBorder="1" applyAlignment="1" applyProtection="1">
      <alignment horizontal="center" vertical="top" wrapText="1"/>
      <protection locked="0"/>
    </xf>
    <xf numFmtId="0" fontId="90" fillId="49" borderId="10" xfId="0" applyFont="1" applyFill="1" applyBorder="1" applyAlignment="1">
      <alignment horizontal="center" vertical="center" wrapText="1"/>
    </xf>
    <xf numFmtId="0" fontId="90" fillId="49" borderId="10" xfId="0" applyFont="1" applyFill="1" applyBorder="1" applyAlignment="1">
      <alignment horizontal="center" vertical="center"/>
    </xf>
    <xf numFmtId="0" fontId="90" fillId="49" borderId="1" xfId="0" applyFont="1" applyFill="1" applyBorder="1" applyAlignment="1">
      <alignment horizontal="center"/>
    </xf>
    <xf numFmtId="0" fontId="90" fillId="49" borderId="1" xfId="0" applyFont="1" applyFill="1" applyBorder="1" applyAlignment="1">
      <alignment horizontal="center" vertical="center" wrapText="1"/>
    </xf>
    <xf numFmtId="0" fontId="90" fillId="49" borderId="1" xfId="0" applyFont="1" applyFill="1" applyBorder="1" applyAlignment="1">
      <alignment horizontal="center" vertical="center"/>
    </xf>
    <xf numFmtId="0" fontId="0" fillId="0" borderId="0" xfId="0"/>
    <xf numFmtId="0" fontId="63" fillId="14" borderId="0" xfId="5" applyFont="1" applyFill="1" applyAlignment="1" applyProtection="1">
      <alignment horizontal="left"/>
      <protection locked="0"/>
    </xf>
    <xf numFmtId="0" fontId="0" fillId="0" borderId="0" xfId="0"/>
    <xf numFmtId="0" fontId="0" fillId="11" borderId="0" xfId="0" applyFill="1"/>
    <xf numFmtId="0" fontId="13" fillId="53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73" fillId="64" borderId="33" xfId="0" applyFont="1" applyFill="1" applyBorder="1" applyAlignment="1">
      <alignment horizontal="center" vertical="top" wrapText="1"/>
    </xf>
    <xf numFmtId="0" fontId="73" fillId="64" borderId="1" xfId="0" applyFont="1" applyFill="1" applyBorder="1" applyAlignment="1">
      <alignment horizontal="center" vertical="top" wrapText="1"/>
    </xf>
    <xf numFmtId="0" fontId="73" fillId="64" borderId="35" xfId="0" applyFont="1" applyFill="1" applyBorder="1" applyAlignment="1">
      <alignment horizontal="center" vertical="top" wrapText="1"/>
    </xf>
    <xf numFmtId="0" fontId="71" fillId="56" borderId="0" xfId="0" applyFont="1" applyFill="1" applyAlignment="1">
      <alignment horizontal="left" vertical="top" wrapText="1"/>
    </xf>
    <xf numFmtId="0" fontId="71" fillId="56" borderId="0" xfId="0" applyFont="1" applyFill="1"/>
    <xf numFmtId="0" fontId="70" fillId="59" borderId="56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0" fillId="0" borderId="0" xfId="0"/>
    <xf numFmtId="0" fontId="5" fillId="0" borderId="7" xfId="0" applyFont="1" applyBorder="1"/>
    <xf numFmtId="0" fontId="14" fillId="54" borderId="7" xfId="50" applyFill="1" applyBorder="1" applyProtection="1">
      <protection locked="0"/>
    </xf>
    <xf numFmtId="0" fontId="14" fillId="0" borderId="12" xfId="5" applyBorder="1" applyProtection="1">
      <protection locked="0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16" fontId="14" fillId="53" borderId="33" xfId="5" quotePrefix="1" applyNumberFormat="1" applyFill="1" applyBorder="1" applyAlignment="1" applyProtection="1">
      <alignment horizontal="center"/>
      <protection locked="0"/>
    </xf>
    <xf numFmtId="0" fontId="14" fillId="53" borderId="1" xfId="5" quotePrefix="1" applyFill="1" applyBorder="1" applyAlignment="1" applyProtection="1">
      <alignment horizontal="center"/>
      <protection locked="0"/>
    </xf>
    <xf numFmtId="0" fontId="14" fillId="53" borderId="35" xfId="5" quotePrefix="1" applyFill="1" applyBorder="1" applyAlignment="1" applyProtection="1">
      <alignment horizontal="center"/>
      <protection locked="0"/>
    </xf>
    <xf numFmtId="0" fontId="0" fillId="8" borderId="4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53" borderId="1" xfId="5" applyFont="1" applyFill="1" applyBorder="1" applyAlignment="1">
      <alignment horizontal="center"/>
    </xf>
    <xf numFmtId="0" fontId="14" fillId="53" borderId="1" xfId="5" applyFont="1" applyFill="1" applyBorder="1" applyAlignment="1">
      <alignment horizontal="center" wrapText="1"/>
    </xf>
    <xf numFmtId="0" fontId="14" fillId="53" borderId="1" xfId="641" applyFont="1" applyFill="1" applyBorder="1" applyAlignment="1">
      <alignment horizontal="center"/>
    </xf>
    <xf numFmtId="0" fontId="14" fillId="53" borderId="0" xfId="641" applyFont="1" applyFill="1" applyAlignment="1">
      <alignment horizontal="center"/>
    </xf>
    <xf numFmtId="0" fontId="14" fillId="53" borderId="1" xfId="641" applyFont="1" applyFill="1" applyBorder="1" applyAlignment="1">
      <alignment horizontal="center" vertical="center" wrapText="1"/>
    </xf>
    <xf numFmtId="0" fontId="14" fillId="73" borderId="1" xfId="642" applyFont="1" applyFill="1" applyBorder="1" applyAlignment="1">
      <alignment horizontal="center" vertical="center"/>
    </xf>
    <xf numFmtId="0" fontId="14" fillId="44" borderId="1" xfId="641" applyFont="1" applyFill="1" applyBorder="1" applyAlignment="1">
      <alignment horizontal="center"/>
    </xf>
    <xf numFmtId="0" fontId="14" fillId="53" borderId="1" xfId="5" applyFont="1" applyFill="1" applyBorder="1" applyAlignment="1">
      <alignment wrapText="1"/>
    </xf>
    <xf numFmtId="0" fontId="14" fillId="53" borderId="1" xfId="50" applyFont="1" applyFill="1" applyBorder="1" applyAlignment="1" applyProtection="1">
      <alignment horizontal="center" wrapText="1"/>
      <protection locked="0"/>
    </xf>
    <xf numFmtId="0" fontId="63" fillId="53" borderId="1" xfId="0" applyFont="1" applyFill="1" applyBorder="1" applyAlignment="1">
      <alignment horizontal="center"/>
    </xf>
    <xf numFmtId="49" fontId="14" fillId="53" borderId="1" xfId="5" applyNumberFormat="1" applyFont="1" applyFill="1" applyBorder="1" applyAlignment="1" applyProtection="1">
      <alignment horizontal="center" wrapText="1"/>
      <protection locked="0"/>
    </xf>
    <xf numFmtId="1" fontId="14" fillId="53" borderId="1" xfId="5" applyNumberFormat="1" applyFont="1" applyFill="1" applyBorder="1" applyAlignment="1" applyProtection="1">
      <alignment horizontal="center" wrapText="1"/>
      <protection locked="0"/>
    </xf>
    <xf numFmtId="0" fontId="14" fillId="54" borderId="1" xfId="5" applyFont="1" applyFill="1" applyBorder="1" applyAlignment="1" applyProtection="1">
      <alignment horizontal="center" wrapText="1"/>
      <protection locked="0"/>
    </xf>
    <xf numFmtId="0" fontId="14" fillId="0" borderId="1" xfId="5" applyFont="1" applyBorder="1" applyAlignment="1" applyProtection="1">
      <alignment horizontal="center" wrapText="1"/>
      <protection locked="0"/>
    </xf>
    <xf numFmtId="1" fontId="14" fillId="53" borderId="1" xfId="52" applyNumberFormat="1" applyFont="1" applyFill="1" applyBorder="1" applyAlignment="1" applyProtection="1">
      <alignment horizontal="center" vertical="center"/>
      <protection locked="0"/>
    </xf>
    <xf numFmtId="20" fontId="14" fillId="53" borderId="1" xfId="5" quotePrefix="1" applyNumberFormat="1" applyFont="1" applyFill="1" applyBorder="1" applyAlignment="1">
      <alignment horizontal="center" wrapText="1"/>
    </xf>
    <xf numFmtId="0" fontId="14" fillId="44" borderId="1" xfId="0" applyFont="1" applyFill="1" applyBorder="1" applyAlignment="1">
      <alignment horizontal="center"/>
    </xf>
    <xf numFmtId="0" fontId="14" fillId="44" borderId="7" xfId="5" applyFont="1" applyFill="1" applyBorder="1" applyAlignment="1">
      <alignment horizontal="center" wrapText="1"/>
    </xf>
    <xf numFmtId="49" fontId="14" fillId="44" borderId="1" xfId="5" applyNumberFormat="1" applyFont="1" applyFill="1" applyBorder="1" applyAlignment="1" applyProtection="1">
      <alignment horizontal="center" wrapText="1"/>
      <protection locked="0"/>
    </xf>
    <xf numFmtId="1" fontId="14" fillId="44" borderId="1" xfId="5" applyNumberFormat="1" applyFont="1" applyFill="1" applyBorder="1" applyAlignment="1" applyProtection="1">
      <alignment horizontal="center" wrapText="1"/>
      <protection locked="0"/>
    </xf>
    <xf numFmtId="0" fontId="14" fillId="53" borderId="11" xfId="5" applyFont="1" applyFill="1" applyBorder="1" applyAlignment="1" applyProtection="1">
      <alignment horizontal="center" vertical="center" wrapText="1"/>
      <protection locked="0"/>
    </xf>
    <xf numFmtId="0" fontId="14" fillId="53" borderId="1" xfId="5" applyFont="1" applyFill="1" applyBorder="1" applyAlignment="1" applyProtection="1">
      <alignment horizontal="center" vertical="center" wrapText="1"/>
      <protection locked="0"/>
    </xf>
    <xf numFmtId="0" fontId="14" fillId="53" borderId="45" xfId="0" applyFont="1" applyFill="1" applyBorder="1" applyAlignment="1">
      <alignment horizontal="center" wrapText="1"/>
    </xf>
    <xf numFmtId="0" fontId="14" fillId="53" borderId="1" xfId="5" applyFont="1" applyFill="1" applyBorder="1" applyAlignment="1">
      <alignment horizontal="center" vertical="center"/>
    </xf>
    <xf numFmtId="0" fontId="14" fillId="53" borderId="34" xfId="5" applyFont="1" applyFill="1" applyBorder="1" applyAlignment="1">
      <alignment horizontal="center" vertical="center"/>
    </xf>
    <xf numFmtId="0" fontId="14" fillId="44" borderId="1" xfId="5" applyFont="1" applyFill="1" applyBorder="1" applyAlignment="1" applyProtection="1">
      <alignment horizontal="center" vertical="center" wrapText="1"/>
      <protection locked="0"/>
    </xf>
    <xf numFmtId="0" fontId="63" fillId="53" borderId="33" xfId="5" applyFont="1" applyFill="1" applyBorder="1" applyAlignment="1">
      <alignment horizontal="center"/>
    </xf>
    <xf numFmtId="0" fontId="14" fillId="14" borderId="37" xfId="5" applyFont="1" applyFill="1" applyBorder="1" applyAlignment="1">
      <alignment horizontal="center" vertical="center" wrapText="1"/>
    </xf>
    <xf numFmtId="0" fontId="14" fillId="53" borderId="33" xfId="5" applyFont="1" applyFill="1" applyBorder="1" applyAlignment="1" applyProtection="1">
      <alignment horizontal="center"/>
      <protection locked="0"/>
    </xf>
    <xf numFmtId="0" fontId="14" fillId="53" borderId="6" xfId="5" applyFont="1" applyFill="1" applyBorder="1" applyAlignment="1">
      <alignment horizontal="center" vertical="center" wrapText="1"/>
    </xf>
    <xf numFmtId="0" fontId="14" fillId="53" borderId="1" xfId="5" applyFont="1" applyFill="1" applyBorder="1" applyAlignment="1" applyProtection="1">
      <alignment horizontal="center"/>
      <protection locked="0"/>
    </xf>
    <xf numFmtId="0" fontId="14" fillId="14" borderId="6" xfId="5" applyFont="1" applyFill="1" applyBorder="1" applyAlignment="1">
      <alignment horizontal="center" vertical="center" wrapText="1"/>
    </xf>
    <xf numFmtId="0" fontId="14" fillId="14" borderId="38" xfId="5" applyFont="1" applyFill="1" applyBorder="1" applyAlignment="1">
      <alignment horizontal="center" vertical="center" wrapText="1"/>
    </xf>
    <xf numFmtId="0" fontId="14" fillId="53" borderId="35" xfId="5" applyFont="1" applyFill="1" applyBorder="1" applyAlignment="1" applyProtection="1">
      <alignment horizontal="center"/>
      <protection locked="0"/>
    </xf>
    <xf numFmtId="0" fontId="63" fillId="53" borderId="35" xfId="0" applyFont="1" applyFill="1" applyBorder="1" applyAlignment="1">
      <alignment horizontal="center"/>
    </xf>
    <xf numFmtId="0" fontId="14" fillId="53" borderId="33" xfId="5" applyFont="1" applyFill="1" applyBorder="1" applyAlignment="1">
      <alignment horizontal="center"/>
    </xf>
    <xf numFmtId="0" fontId="14" fillId="53" borderId="35" xfId="5" applyFont="1" applyFill="1" applyBorder="1" applyAlignment="1">
      <alignment horizontal="center"/>
    </xf>
    <xf numFmtId="49" fontId="14" fillId="53" borderId="33" xfId="5" applyNumberFormat="1" applyFont="1" applyFill="1" applyBorder="1" applyAlignment="1">
      <alignment horizontal="center"/>
    </xf>
    <xf numFmtId="49" fontId="14" fillId="53" borderId="1" xfId="5" applyNumberFormat="1" applyFont="1" applyFill="1" applyBorder="1" applyAlignment="1">
      <alignment horizontal="center"/>
    </xf>
    <xf numFmtId="49" fontId="14" fillId="53" borderId="35" xfId="5" applyNumberFormat="1" applyFont="1" applyFill="1" applyBorder="1" applyAlignment="1">
      <alignment horizontal="center"/>
    </xf>
    <xf numFmtId="0" fontId="14" fillId="45" borderId="10" xfId="5" applyFont="1" applyFill="1" applyBorder="1" applyAlignment="1" applyProtection="1">
      <alignment horizontal="center" vertical="center" wrapText="1"/>
      <protection locked="0"/>
    </xf>
    <xf numFmtId="0" fontId="14" fillId="45" borderId="37" xfId="5" quotePrefix="1" applyFont="1" applyFill="1" applyBorder="1" applyAlignment="1" applyProtection="1">
      <alignment horizontal="center" vertical="center" wrapText="1"/>
      <protection locked="0"/>
    </xf>
    <xf numFmtId="0" fontId="14" fillId="45" borderId="37" xfId="5" applyFont="1" applyFill="1" applyBorder="1" applyAlignment="1" applyProtection="1">
      <alignment horizontal="center" vertical="center" wrapText="1"/>
      <protection locked="0"/>
    </xf>
    <xf numFmtId="0" fontId="14" fillId="45" borderId="10" xfId="5" quotePrefix="1" applyFont="1" applyFill="1" applyBorder="1" applyAlignment="1" applyProtection="1">
      <alignment horizontal="center" vertical="center" wrapText="1"/>
      <protection locked="0"/>
    </xf>
    <xf numFmtId="0" fontId="14" fillId="53" borderId="33" xfId="5" applyFont="1" applyFill="1" applyBorder="1" applyAlignment="1">
      <alignment horizontal="center" wrapText="1"/>
    </xf>
    <xf numFmtId="49" fontId="14" fillId="53" borderId="1" xfId="5" applyNumberFormat="1" applyFont="1" applyFill="1" applyBorder="1" applyAlignment="1">
      <alignment horizontal="center" wrapText="1"/>
    </xf>
    <xf numFmtId="49" fontId="14" fillId="53" borderId="35" xfId="5" applyNumberFormat="1" applyFont="1" applyFill="1" applyBorder="1" applyAlignment="1">
      <alignment horizontal="center" wrapText="1"/>
    </xf>
    <xf numFmtId="0" fontId="63" fillId="14" borderId="47" xfId="5" applyFont="1" applyFill="1" applyBorder="1" applyAlignment="1">
      <alignment horizontal="center" vertical="center" wrapText="1"/>
    </xf>
    <xf numFmtId="0" fontId="63" fillId="53" borderId="14" xfId="5" applyFont="1" applyFill="1" applyBorder="1" applyAlignment="1">
      <alignment horizontal="center" vertical="center" wrapText="1"/>
    </xf>
    <xf numFmtId="0" fontId="63" fillId="14" borderId="14" xfId="5" applyFont="1" applyFill="1" applyBorder="1" applyAlignment="1">
      <alignment horizontal="center" vertical="center" wrapText="1"/>
    </xf>
    <xf numFmtId="0" fontId="63" fillId="14" borderId="48" xfId="5" applyFont="1" applyFill="1" applyBorder="1" applyAlignment="1">
      <alignment horizontal="center" vertical="center" wrapText="1"/>
    </xf>
    <xf numFmtId="1" fontId="63" fillId="53" borderId="14" xfId="5" applyNumberFormat="1" applyFont="1" applyFill="1" applyBorder="1" applyAlignment="1">
      <alignment horizontal="center" vertical="center" wrapText="1"/>
    </xf>
    <xf numFmtId="0" fontId="14" fillId="44" borderId="33" xfId="0" applyFont="1" applyFill="1" applyBorder="1" applyAlignment="1">
      <alignment horizontal="center"/>
    </xf>
    <xf numFmtId="49" fontId="14" fillId="53" borderId="1" xfId="5" applyNumberFormat="1" applyFont="1" applyFill="1" applyBorder="1" applyAlignment="1">
      <alignment horizontal="center" vertical="center"/>
    </xf>
    <xf numFmtId="0" fontId="14" fillId="53" borderId="1" xfId="641" applyFont="1" applyFill="1" applyBorder="1" applyAlignment="1">
      <alignment horizontal="center" vertical="center"/>
    </xf>
    <xf numFmtId="0" fontId="14" fillId="53" borderId="1" xfId="5" applyFont="1" applyFill="1" applyBorder="1" applyAlignment="1">
      <alignment horizontal="center" vertical="center" wrapText="1"/>
    </xf>
    <xf numFmtId="49" fontId="14" fillId="53" borderId="10" xfId="5" applyNumberFormat="1" applyFont="1" applyFill="1" applyBorder="1" applyAlignment="1">
      <alignment horizontal="center" vertical="center"/>
    </xf>
    <xf numFmtId="0" fontId="14" fillId="53" borderId="10" xfId="641" applyFont="1" applyFill="1" applyBorder="1" applyAlignment="1">
      <alignment horizontal="center" vertical="center"/>
    </xf>
    <xf numFmtId="0" fontId="14" fillId="53" borderId="10" xfId="5" applyFont="1" applyFill="1" applyBorder="1" applyAlignment="1">
      <alignment horizontal="center" vertical="center" wrapText="1"/>
    </xf>
    <xf numFmtId="0" fontId="14" fillId="44" borderId="33" xfId="5" applyFont="1" applyFill="1" applyBorder="1" applyAlignment="1" applyProtection="1">
      <alignment horizontal="center"/>
      <protection locked="0"/>
    </xf>
    <xf numFmtId="0" fontId="14" fillId="44" borderId="1" xfId="5" applyFont="1" applyFill="1" applyBorder="1" applyAlignment="1" applyProtection="1">
      <alignment horizontal="center"/>
      <protection locked="0"/>
    </xf>
    <xf numFmtId="0" fontId="14" fillId="44" borderId="35" xfId="5" applyFont="1" applyFill="1" applyBorder="1" applyAlignment="1" applyProtection="1">
      <alignment horizontal="center"/>
      <protection locked="0"/>
    </xf>
    <xf numFmtId="0" fontId="92" fillId="63" borderId="45" xfId="0" applyFont="1" applyFill="1" applyBorder="1" applyAlignment="1">
      <alignment horizontal="center"/>
    </xf>
    <xf numFmtId="0" fontId="14" fillId="61" borderId="43" xfId="0" applyFont="1" applyFill="1" applyBorder="1" applyAlignment="1">
      <alignment horizontal="center"/>
    </xf>
    <xf numFmtId="0" fontId="14" fillId="62" borderId="44" xfId="0" applyFont="1" applyFill="1" applyBorder="1"/>
    <xf numFmtId="0" fontId="80" fillId="63" borderId="45" xfId="0" applyFont="1" applyFill="1" applyBorder="1" applyAlignment="1">
      <alignment horizontal="center"/>
    </xf>
    <xf numFmtId="0" fontId="14" fillId="63" borderId="44" xfId="0" applyFont="1" applyFill="1" applyBorder="1" applyAlignment="1">
      <alignment horizontal="center" vertical="center"/>
    </xf>
    <xf numFmtId="0" fontId="14" fillId="63" borderId="46" xfId="0" applyFont="1" applyFill="1" applyBorder="1" applyAlignment="1">
      <alignment horizontal="right"/>
    </xf>
    <xf numFmtId="0" fontId="14" fillId="63" borderId="42" xfId="0" applyFont="1" applyFill="1" applyBorder="1" applyAlignment="1">
      <alignment horizontal="right"/>
    </xf>
    <xf numFmtId="0" fontId="14" fillId="74" borderId="44" xfId="0" applyFont="1" applyFill="1" applyBorder="1" applyAlignment="1">
      <alignment horizontal="center" vertical="center"/>
    </xf>
    <xf numFmtId="0" fontId="14" fillId="64" borderId="53" xfId="0" applyFont="1" applyFill="1" applyBorder="1" applyAlignment="1">
      <alignment horizontal="center" vertical="top" wrapText="1"/>
    </xf>
    <xf numFmtId="0" fontId="14" fillId="64" borderId="33" xfId="0" applyFont="1" applyFill="1" applyBorder="1" applyAlignment="1">
      <alignment horizontal="center" vertical="top" wrapText="1"/>
    </xf>
    <xf numFmtId="0" fontId="14" fillId="64" borderId="54" xfId="0" applyFont="1" applyFill="1" applyBorder="1" applyAlignment="1">
      <alignment horizontal="center" vertical="top" wrapText="1"/>
    </xf>
    <xf numFmtId="0" fontId="14" fillId="64" borderId="1" xfId="0" applyFont="1" applyFill="1" applyBorder="1" applyAlignment="1">
      <alignment horizontal="center" vertical="top" wrapText="1"/>
    </xf>
    <xf numFmtId="0" fontId="14" fillId="64" borderId="55" xfId="0" applyFont="1" applyFill="1" applyBorder="1" applyAlignment="1">
      <alignment horizontal="center" vertical="top" wrapText="1"/>
    </xf>
    <xf numFmtId="0" fontId="14" fillId="64" borderId="35" xfId="0" applyFont="1" applyFill="1" applyBorder="1" applyAlignment="1">
      <alignment horizontal="center" vertical="top" wrapText="1"/>
    </xf>
    <xf numFmtId="0" fontId="14" fillId="63" borderId="42" xfId="0" applyFont="1" applyFill="1" applyBorder="1" applyAlignment="1">
      <alignment horizontal="center"/>
    </xf>
    <xf numFmtId="0" fontId="14" fillId="74" borderId="42" xfId="0" applyFont="1" applyFill="1" applyBorder="1" applyAlignment="1">
      <alignment horizontal="center"/>
    </xf>
    <xf numFmtId="0" fontId="14" fillId="49" borderId="1" xfId="621" applyFont="1" applyFill="1" applyBorder="1" applyAlignment="1">
      <alignment horizontal="left" vertical="center" wrapText="1" readingOrder="1"/>
    </xf>
    <xf numFmtId="0" fontId="66" fillId="49" borderId="1" xfId="621" applyFont="1" applyFill="1" applyBorder="1"/>
    <xf numFmtId="0" fontId="83" fillId="48" borderId="1" xfId="0" applyFont="1" applyFill="1" applyBorder="1" applyAlignment="1">
      <alignment horizontal="center" vertical="center" wrapText="1" readingOrder="1"/>
    </xf>
    <xf numFmtId="0" fontId="93" fillId="48" borderId="1" xfId="0" applyFont="1" applyFill="1" applyBorder="1" applyAlignment="1">
      <alignment horizontal="center" vertical="center"/>
    </xf>
    <xf numFmtId="0" fontId="89" fillId="49" borderId="12" xfId="52" applyFont="1" applyFill="1" applyBorder="1" applyAlignment="1">
      <alignment horizontal="center" vertical="center"/>
    </xf>
    <xf numFmtId="0" fontId="89" fillId="49" borderId="1" xfId="52" applyFont="1" applyFill="1" applyBorder="1" applyAlignment="1">
      <alignment horizontal="center" vertical="center"/>
    </xf>
    <xf numFmtId="0" fontId="89" fillId="49" borderId="7" xfId="52" applyFont="1" applyFill="1" applyBorder="1" applyAlignment="1">
      <alignment vertical="center"/>
    </xf>
    <xf numFmtId="0" fontId="89" fillId="49" borderId="7" xfId="52" applyFont="1" applyFill="1" applyBorder="1" applyAlignment="1">
      <alignment horizontal="center" vertical="center"/>
    </xf>
    <xf numFmtId="0" fontId="85" fillId="49" borderId="12" xfId="52" applyFont="1" applyFill="1" applyBorder="1" applyAlignment="1">
      <alignment horizontal="center" vertical="center"/>
    </xf>
    <xf numFmtId="0" fontId="85" fillId="49" borderId="1" xfId="52" applyFont="1" applyFill="1" applyBorder="1" applyAlignment="1">
      <alignment horizontal="center" vertical="center"/>
    </xf>
    <xf numFmtId="0" fontId="85" fillId="49" borderId="7" xfId="52" applyFont="1" applyFill="1" applyBorder="1" applyAlignment="1">
      <alignment vertical="center"/>
    </xf>
    <xf numFmtId="0" fontId="85" fillId="49" borderId="7" xfId="52" applyFont="1" applyFill="1" applyBorder="1" applyAlignment="1">
      <alignment horizontal="center" vertical="center"/>
    </xf>
    <xf numFmtId="0" fontId="14" fillId="49" borderId="12" xfId="52" applyFill="1" applyBorder="1" applyAlignment="1">
      <alignment horizontal="center" vertical="center"/>
    </xf>
    <xf numFmtId="0" fontId="14" fillId="49" borderId="1" xfId="52" applyFill="1" applyBorder="1" applyAlignment="1">
      <alignment horizontal="center" vertical="center"/>
    </xf>
    <xf numFmtId="0" fontId="71" fillId="49" borderId="1" xfId="52" applyFont="1" applyFill="1" applyBorder="1" applyAlignment="1">
      <alignment horizontal="left" vertical="center"/>
    </xf>
    <xf numFmtId="0" fontId="71" fillId="49" borderId="7" xfId="52" applyFont="1" applyFill="1" applyBorder="1" applyAlignment="1">
      <alignment horizontal="center" vertical="center"/>
    </xf>
    <xf numFmtId="0" fontId="14" fillId="49" borderId="7" xfId="52" applyFont="1" applyFill="1" applyBorder="1" applyAlignment="1">
      <alignment vertical="center"/>
    </xf>
    <xf numFmtId="0" fontId="14" fillId="49" borderId="7" xfId="52" applyFont="1" applyFill="1" applyBorder="1" applyAlignment="1">
      <alignment horizontal="center" vertical="center"/>
    </xf>
    <xf numFmtId="0" fontId="14" fillId="49" borderId="7" xfId="52" applyFill="1" applyBorder="1" applyAlignment="1">
      <alignment vertical="center"/>
    </xf>
    <xf numFmtId="0" fontId="71" fillId="49" borderId="7" xfId="52" applyFont="1" applyFill="1" applyBorder="1" applyAlignment="1">
      <alignment vertical="center"/>
    </xf>
    <xf numFmtId="0" fontId="71" fillId="49" borderId="1" xfId="52" applyFont="1" applyFill="1" applyBorder="1" applyAlignment="1">
      <alignment horizontal="center" vertical="center"/>
    </xf>
    <xf numFmtId="0" fontId="14" fillId="49" borderId="0" xfId="52" applyFill="1" applyBorder="1" applyAlignment="1">
      <alignment horizontal="center" vertical="center"/>
    </xf>
    <xf numFmtId="0" fontId="71" fillId="49" borderId="0" xfId="52" applyFont="1" applyFill="1" applyBorder="1" applyAlignment="1">
      <alignment vertical="center"/>
    </xf>
    <xf numFmtId="49" fontId="2" fillId="49" borderId="1" xfId="4" applyNumberFormat="1" applyFont="1" applyFill="1" applyBorder="1" applyAlignment="1">
      <alignment horizontal="center"/>
    </xf>
    <xf numFmtId="49" fontId="13" fillId="49" borderId="1" xfId="4" applyNumberFormat="1" applyFont="1" applyFill="1" applyBorder="1" applyAlignment="1">
      <alignment horizontal="center"/>
    </xf>
    <xf numFmtId="0" fontId="13" fillId="49" borderId="1" xfId="0" applyFont="1" applyFill="1" applyBorder="1" applyAlignment="1" applyProtection="1">
      <alignment horizontal="center" vertical="center"/>
      <protection locked="0"/>
    </xf>
    <xf numFmtId="49" fontId="91" fillId="49" borderId="1" xfId="4" applyNumberFormat="1" applyFont="1" applyFill="1" applyBorder="1" applyAlignment="1">
      <alignment horizontal="center"/>
    </xf>
    <xf numFmtId="0" fontId="91" fillId="49" borderId="1" xfId="0" applyFont="1" applyFill="1" applyBorder="1" applyAlignment="1" applyProtection="1">
      <alignment horizontal="center" vertical="center"/>
      <protection locked="0"/>
    </xf>
    <xf numFmtId="0" fontId="13" fillId="49" borderId="1" xfId="0" applyFont="1" applyFill="1" applyBorder="1" applyAlignment="1">
      <alignment horizontal="center" vertical="center"/>
    </xf>
    <xf numFmtId="49" fontId="90" fillId="49" borderId="1" xfId="4" applyNumberFormat="1" applyFont="1" applyFill="1" applyBorder="1" applyAlignment="1">
      <alignment horizontal="center"/>
    </xf>
    <xf numFmtId="49" fontId="66" fillId="76" borderId="7" xfId="0" applyNumberFormat="1" applyFont="1" applyFill="1" applyBorder="1" applyAlignment="1">
      <alignment horizontal="left" vertical="center" wrapText="1"/>
    </xf>
    <xf numFmtId="49" fontId="14" fillId="76" borderId="11" xfId="0" applyNumberFormat="1" applyFont="1" applyFill="1" applyBorder="1" applyAlignment="1">
      <alignment vertical="center" wrapText="1"/>
    </xf>
    <xf numFmtId="49" fontId="14" fillId="77" borderId="49" xfId="0" applyNumberFormat="1" applyFont="1" applyFill="1" applyBorder="1" applyAlignment="1">
      <alignment horizontal="center" vertical="center"/>
    </xf>
    <xf numFmtId="0" fontId="14" fillId="76" borderId="1" xfId="0" applyFont="1" applyFill="1" applyBorder="1" applyAlignment="1">
      <alignment horizontal="center" wrapText="1"/>
    </xf>
    <xf numFmtId="0" fontId="71" fillId="76" borderId="1" xfId="0" applyFont="1" applyFill="1" applyBorder="1" applyAlignment="1">
      <alignment horizontal="center" wrapText="1"/>
    </xf>
    <xf numFmtId="0" fontId="66" fillId="76" borderId="1" xfId="0" applyFont="1" applyFill="1" applyBorder="1" applyAlignment="1">
      <alignment vertical="center" wrapText="1"/>
    </xf>
    <xf numFmtId="49" fontId="66" fillId="76" borderId="7" xfId="0" applyNumberFormat="1" applyFont="1" applyFill="1" applyBorder="1" applyAlignment="1">
      <alignment horizontal="right" vertical="center" wrapText="1"/>
    </xf>
    <xf numFmtId="49" fontId="71" fillId="76" borderId="11" xfId="0" applyNumberFormat="1" applyFont="1" applyFill="1" applyBorder="1" applyAlignment="1">
      <alignment vertical="center" wrapText="1"/>
    </xf>
    <xf numFmtId="49" fontId="71" fillId="77" borderId="49" xfId="0" applyNumberFormat="1" applyFont="1" applyFill="1" applyBorder="1" applyAlignment="1">
      <alignment horizontal="center" vertical="center"/>
    </xf>
    <xf numFmtId="49" fontId="66" fillId="76" borderId="11" xfId="0" applyNumberFormat="1" applyFont="1" applyFill="1" applyBorder="1" applyAlignment="1">
      <alignment vertical="center" wrapText="1"/>
    </xf>
    <xf numFmtId="49" fontId="66" fillId="77" borderId="43" xfId="0" applyNumberFormat="1" applyFont="1" applyFill="1" applyBorder="1" applyAlignment="1">
      <alignment horizontal="center" vertical="center"/>
    </xf>
    <xf numFmtId="0" fontId="66" fillId="76" borderId="1" xfId="0" applyFont="1" applyFill="1" applyBorder="1" applyAlignment="1">
      <alignment horizontal="center" wrapText="1"/>
    </xf>
    <xf numFmtId="0" fontId="66" fillId="76" borderId="1" xfId="0" quotePrefix="1" applyFont="1" applyFill="1" applyBorder="1" applyAlignment="1">
      <alignment horizontal="center" wrapText="1"/>
    </xf>
    <xf numFmtId="49" fontId="66" fillId="77" borderId="49" xfId="0" applyNumberFormat="1" applyFont="1" applyFill="1" applyBorder="1" applyAlignment="1">
      <alignment horizontal="center" vertical="center"/>
    </xf>
    <xf numFmtId="0" fontId="66" fillId="76" borderId="10" xfId="0" applyFont="1" applyFill="1" applyBorder="1" applyAlignment="1">
      <alignment horizontal="center" wrapText="1"/>
    </xf>
    <xf numFmtId="0" fontId="66" fillId="76" borderId="10" xfId="0" applyFont="1" applyFill="1" applyBorder="1" applyAlignment="1">
      <alignment vertical="center" wrapText="1"/>
    </xf>
    <xf numFmtId="0" fontId="14" fillId="53" borderId="12" xfId="52" applyFont="1" applyFill="1" applyBorder="1" applyAlignment="1" applyProtection="1">
      <alignment vertical="center"/>
      <protection locked="0"/>
    </xf>
    <xf numFmtId="0" fontId="14" fillId="53" borderId="11" xfId="52" applyFont="1" applyFill="1" applyBorder="1" applyAlignment="1" applyProtection="1">
      <alignment horizontal="center" vertical="center"/>
      <protection locked="0"/>
    </xf>
    <xf numFmtId="0" fontId="14" fillId="53" borderId="1" xfId="52" applyFont="1" applyFill="1" applyBorder="1" applyAlignment="1" applyProtection="1">
      <alignment horizontal="center" vertical="center"/>
      <protection locked="0"/>
    </xf>
    <xf numFmtId="1" fontId="14" fillId="53" borderId="1" xfId="52" applyNumberFormat="1" applyFont="1" applyFill="1" applyBorder="1" applyAlignment="1">
      <alignment horizontal="center" vertical="center"/>
    </xf>
    <xf numFmtId="1" fontId="14" fillId="53" borderId="1" xfId="5" applyNumberFormat="1" applyFont="1" applyFill="1" applyBorder="1" applyAlignment="1">
      <alignment horizontal="center" wrapText="1"/>
    </xf>
    <xf numFmtId="0" fontId="63" fillId="49" borderId="1" xfId="0" applyFont="1" applyFill="1" applyBorder="1" applyAlignment="1" applyProtection="1">
      <alignment horizontal="center"/>
      <protection locked="0"/>
    </xf>
    <xf numFmtId="0" fontId="14" fillId="49" borderId="1" xfId="0" applyFont="1" applyFill="1" applyBorder="1" applyAlignment="1" applyProtection="1">
      <alignment horizontal="center" vertical="center"/>
      <protection locked="0"/>
    </xf>
    <xf numFmtId="0" fontId="0" fillId="49" borderId="1" xfId="0" applyFill="1" applyBorder="1" applyAlignment="1" applyProtection="1">
      <alignment horizontal="center" vertical="center"/>
      <protection locked="0"/>
    </xf>
    <xf numFmtId="0" fontId="10" fillId="49" borderId="1" xfId="0" applyFont="1" applyFill="1" applyBorder="1" applyAlignment="1" applyProtection="1">
      <alignment horizontal="center" vertical="center"/>
      <protection locked="0"/>
    </xf>
    <xf numFmtId="0" fontId="12" fillId="49" borderId="1" xfId="0" applyFont="1" applyFill="1" applyBorder="1" applyAlignment="1" applyProtection="1">
      <alignment horizontal="center" vertical="center"/>
      <protection locked="0"/>
    </xf>
    <xf numFmtId="0" fontId="0" fillId="49" borderId="1" xfId="0" applyFill="1" applyBorder="1" applyAlignment="1">
      <alignment horizontal="center" vertical="center"/>
    </xf>
    <xf numFmtId="0" fontId="0" fillId="49" borderId="7" xfId="0" applyFill="1" applyBorder="1"/>
    <xf numFmtId="0" fontId="14" fillId="44" borderId="7" xfId="644" applyFont="1" applyFill="1" applyBorder="1" applyAlignment="1" applyProtection="1">
      <alignment vertical="center"/>
      <protection locked="0"/>
    </xf>
    <xf numFmtId="0" fontId="14" fillId="75" borderId="1" xfId="0" applyFont="1" applyFill="1" applyBorder="1"/>
    <xf numFmtId="49" fontId="14" fillId="63" borderId="46" xfId="0" applyNumberFormat="1" applyFont="1" applyFill="1" applyBorder="1" applyAlignment="1">
      <alignment vertical="center" wrapText="1"/>
    </xf>
    <xf numFmtId="0" fontId="0" fillId="0" borderId="0" xfId="0"/>
    <xf numFmtId="0" fontId="0" fillId="0" borderId="13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5" borderId="1" xfId="0" applyFill="1" applyBorder="1" applyAlignment="1" applyProtection="1">
      <alignment horizontal="center"/>
      <protection locked="0"/>
    </xf>
    <xf numFmtId="0" fontId="3" fillId="4" borderId="3" xfId="2" applyFont="1" applyFill="1" applyBorder="1"/>
    <xf numFmtId="0" fontId="3" fillId="4" borderId="59" xfId="2" applyFont="1" applyFill="1" applyBorder="1"/>
    <xf numFmtId="0" fontId="6" fillId="0" borderId="1" xfId="2" applyBorder="1"/>
    <xf numFmtId="0" fontId="3" fillId="4" borderId="3" xfId="2" applyFont="1" applyFill="1" applyBorder="1" applyAlignment="1">
      <alignment horizontal="center" vertical="center"/>
    </xf>
    <xf numFmtId="0" fontId="3" fillId="4" borderId="60" xfId="2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/>
    </xf>
    <xf numFmtId="0" fontId="3" fillId="4" borderId="10" xfId="2" applyFont="1" applyFill="1" applyBorder="1"/>
    <xf numFmtId="0" fontId="6" fillId="0" borderId="1" xfId="2" applyBorder="1" applyAlignment="1">
      <alignment horizontal="center"/>
    </xf>
    <xf numFmtId="0" fontId="6" fillId="0" borderId="1" xfId="2" applyBorder="1" applyAlignment="1">
      <alignment horizontal="left" vertical="center"/>
    </xf>
    <xf numFmtId="0" fontId="3" fillId="4" borderId="1" xfId="2" applyFont="1" applyFill="1" applyBorder="1"/>
    <xf numFmtId="0" fontId="0" fillId="0" borderId="0" xfId="0"/>
    <xf numFmtId="0" fontId="66" fillId="60" borderId="1" xfId="0" applyFont="1" applyFill="1" applyBorder="1"/>
    <xf numFmtId="0" fontId="0" fillId="8" borderId="13" xfId="0" applyFill="1" applyBorder="1"/>
    <xf numFmtId="0" fontId="7" fillId="0" borderId="0" xfId="3"/>
    <xf numFmtId="0" fontId="1" fillId="78" borderId="0" xfId="0" applyFont="1" applyFill="1"/>
    <xf numFmtId="16" fontId="0" fillId="0" borderId="1" xfId="0" quotePrefix="1" applyNumberFormat="1" applyBorder="1"/>
    <xf numFmtId="0" fontId="3" fillId="4" borderId="60" xfId="2" applyFont="1" applyFill="1" applyBorder="1"/>
    <xf numFmtId="0" fontId="3" fillId="4" borderId="61" xfId="2" applyFont="1" applyFill="1" applyBorder="1" applyAlignment="1">
      <alignment horizontal="center"/>
    </xf>
    <xf numFmtId="0" fontId="3" fillId="4" borderId="62" xfId="2" applyFont="1" applyFill="1" applyBorder="1"/>
    <xf numFmtId="20" fontId="6" fillId="0" borderId="1" xfId="2" quotePrefix="1" applyNumberFormat="1" applyBorder="1"/>
    <xf numFmtId="0" fontId="6" fillId="0" borderId="1" xfId="2" applyBorder="1" applyAlignment="1">
      <alignment horizontal="center" vertical="center"/>
    </xf>
    <xf numFmtId="0" fontId="9" fillId="11" borderId="1" xfId="0" applyFont="1" applyFill="1" applyBorder="1"/>
    <xf numFmtId="0" fontId="6" fillId="11" borderId="1" xfId="2" applyFill="1" applyBorder="1"/>
    <xf numFmtId="0" fontId="6" fillId="11" borderId="1" xfId="2" applyFill="1" applyBorder="1" applyAlignment="1">
      <alignment horizontal="center" vertical="center"/>
    </xf>
    <xf numFmtId="0" fontId="5" fillId="11" borderId="1" xfId="0" applyFont="1" applyFill="1" applyBorder="1"/>
    <xf numFmtId="0" fontId="0" fillId="12" borderId="1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63" fillId="45" borderId="37" xfId="5" quotePrefix="1" applyFont="1" applyFill="1" applyBorder="1" applyAlignment="1" applyProtection="1">
      <alignment horizontal="center" vertical="center" wrapText="1"/>
      <protection locked="0"/>
    </xf>
    <xf numFmtId="0" fontId="71" fillId="55" borderId="0" xfId="0" applyFont="1" applyFill="1"/>
    <xf numFmtId="0" fontId="15" fillId="0" borderId="0" xfId="0" applyFont="1"/>
    <xf numFmtId="0" fontId="0" fillId="0" borderId="0" xfId="0"/>
    <xf numFmtId="0" fontId="0" fillId="0" borderId="1" xfId="0" applyBorder="1" applyAlignment="1">
      <alignment horizontal="center" vertical="center"/>
    </xf>
    <xf numFmtId="0" fontId="14" fillId="44" borderId="12" xfId="641" applyFont="1" applyFill="1" applyBorder="1" applyAlignment="1">
      <alignment horizontal="center" vertical="center" wrapText="1"/>
    </xf>
    <xf numFmtId="0" fontId="14" fillId="53" borderId="11" xfId="5" applyFont="1" applyFill="1" applyBorder="1" applyAlignment="1">
      <alignment wrapText="1"/>
    </xf>
    <xf numFmtId="0" fontId="14" fillId="44" borderId="7" xfId="0" applyFont="1" applyFill="1" applyBorder="1" applyAlignment="1">
      <alignment horizontal="center"/>
    </xf>
    <xf numFmtId="0" fontId="14" fillId="44" borderId="63" xfId="5" applyFont="1" applyFill="1" applyBorder="1" applyAlignment="1" applyProtection="1">
      <alignment horizontal="center"/>
      <protection locked="0"/>
    </xf>
    <xf numFmtId="0" fontId="14" fillId="44" borderId="64" xfId="5" applyFont="1" applyFill="1" applyBorder="1" applyAlignment="1" applyProtection="1">
      <alignment horizontal="center"/>
      <protection locked="0"/>
    </xf>
    <xf numFmtId="0" fontId="14" fillId="44" borderId="7" xfId="5" applyFont="1" applyFill="1" applyBorder="1" applyAlignment="1" applyProtection="1">
      <alignment horizontal="center"/>
      <protection locked="0"/>
    </xf>
    <xf numFmtId="0" fontId="14" fillId="53" borderId="63" xfId="5" applyFont="1" applyFill="1" applyBorder="1" applyAlignment="1" applyProtection="1">
      <alignment horizontal="center"/>
      <protection locked="0"/>
    </xf>
    <xf numFmtId="0" fontId="14" fillId="53" borderId="64" xfId="5" applyFont="1" applyFill="1" applyBorder="1" applyAlignment="1" applyProtection="1">
      <alignment horizontal="center"/>
      <protection locked="0"/>
    </xf>
    <xf numFmtId="0" fontId="14" fillId="53" borderId="7" xfId="5" applyFont="1" applyFill="1" applyBorder="1" applyAlignment="1" applyProtection="1">
      <alignment horizontal="center"/>
      <protection locked="0"/>
    </xf>
    <xf numFmtId="0" fontId="14" fillId="44" borderId="1" xfId="641" applyFill="1" applyBorder="1" applyAlignment="1">
      <alignment horizontal="center"/>
    </xf>
    <xf numFmtId="0" fontId="14" fillId="44" borderId="10" xfId="64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9" borderId="0" xfId="0" applyFill="1"/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/>
    <xf numFmtId="0" fontId="63" fillId="14" borderId="65" xfId="5" applyFont="1" applyFill="1" applyBorder="1" applyAlignment="1">
      <alignment horizontal="center" vertical="center" wrapText="1"/>
    </xf>
    <xf numFmtId="0" fontId="14" fillId="53" borderId="66" xfId="5" applyFont="1" applyFill="1" applyBorder="1" applyAlignment="1">
      <alignment horizontal="center"/>
    </xf>
    <xf numFmtId="49" fontId="14" fillId="53" borderId="5" xfId="5" applyNumberFormat="1" applyFont="1" applyFill="1" applyBorder="1" applyAlignment="1">
      <alignment horizontal="center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63" fillId="45" borderId="11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1" xfId="0" applyBorder="1" applyAlignment="1">
      <alignment horizontal="center" vertical="center"/>
    </xf>
    <xf numFmtId="0" fontId="83" fillId="48" borderId="0" xfId="0" applyFont="1" applyFill="1" applyBorder="1" applyAlignment="1">
      <alignment horizontal="center" vertical="center" wrapText="1" readingOrder="1"/>
    </xf>
    <xf numFmtId="0" fontId="80" fillId="69" borderId="0" xfId="0" applyFont="1" applyFill="1" applyBorder="1" applyAlignment="1">
      <alignment horizontal="center"/>
    </xf>
    <xf numFmtId="0" fontId="63" fillId="39" borderId="0" xfId="645" applyFont="1" applyFill="1" applyBorder="1" applyAlignment="1" applyProtection="1">
      <alignment horizontal="center" vertical="center"/>
      <protection locked="0"/>
    </xf>
    <xf numFmtId="0" fontId="14" fillId="49" borderId="0" xfId="52" applyFill="1" applyBorder="1" applyAlignment="1" applyProtection="1">
      <alignment horizontal="center"/>
      <protection locked="0"/>
    </xf>
    <xf numFmtId="0" fontId="14" fillId="53" borderId="0" xfId="52" applyFont="1" applyFill="1" applyBorder="1" applyAlignment="1" applyProtection="1">
      <alignment horizontal="center" vertical="center"/>
      <protection locked="0"/>
    </xf>
    <xf numFmtId="0" fontId="89" fillId="53" borderId="0" xfId="52" applyFont="1" applyFill="1" applyBorder="1" applyAlignment="1" applyProtection="1">
      <alignment horizontal="center" vertical="center"/>
      <protection locked="0"/>
    </xf>
    <xf numFmtId="0" fontId="14" fillId="53" borderId="0" xfId="52" applyFill="1" applyBorder="1" applyAlignment="1" applyProtection="1">
      <alignment horizontal="center" vertical="center"/>
      <protection locked="0"/>
    </xf>
    <xf numFmtId="0" fontId="14" fillId="44" borderId="1" xfId="52" applyFill="1" applyBorder="1" applyAlignment="1" applyProtection="1">
      <alignment horizontal="center" vertical="center"/>
      <protection locked="0"/>
    </xf>
    <xf numFmtId="16" fontId="0" fillId="0" borderId="1" xfId="0" quotePrefix="1" applyNumberFormat="1" applyBorder="1" applyAlignment="1">
      <alignment horizontal="center" vertical="top"/>
    </xf>
    <xf numFmtId="0" fontId="1" fillId="14" borderId="1" xfId="0" applyFont="1" applyFill="1" applyBorder="1" applyAlignment="1">
      <alignment horizontal="center" vertical="top"/>
    </xf>
    <xf numFmtId="0" fontId="14" fillId="44" borderId="12" xfId="52" applyFill="1" applyBorder="1" applyAlignment="1" applyProtection="1">
      <alignment vertical="center"/>
      <protection locked="0"/>
    </xf>
    <xf numFmtId="0" fontId="14" fillId="44" borderId="7" xfId="52" applyFill="1" applyBorder="1" applyAlignment="1" applyProtection="1">
      <alignment vertical="center"/>
      <protection locked="0"/>
    </xf>
    <xf numFmtId="0" fontId="14" fillId="53" borderId="1" xfId="52" applyFill="1" applyBorder="1" applyAlignment="1" applyProtection="1">
      <alignment horizontal="left" vertical="center"/>
      <protection locked="0"/>
    </xf>
    <xf numFmtId="0" fontId="63" fillId="53" borderId="12" xfId="52" applyFont="1" applyFill="1" applyBorder="1" applyAlignment="1" applyProtection="1">
      <alignment vertical="center"/>
      <protection locked="0"/>
    </xf>
    <xf numFmtId="0" fontId="63" fillId="53" borderId="7" xfId="52" applyFont="1" applyFill="1" applyBorder="1" applyAlignment="1" applyProtection="1">
      <alignment vertical="center"/>
      <protection locked="0"/>
    </xf>
    <xf numFmtId="0" fontId="63" fillId="45" borderId="7" xfId="5" applyFont="1" applyFill="1" applyBorder="1" applyAlignment="1" applyProtection="1">
      <alignment horizontal="center" vertical="center" wrapText="1"/>
      <protection locked="0"/>
    </xf>
    <xf numFmtId="0" fontId="63" fillId="45" borderId="12" xfId="5" applyFont="1" applyFill="1" applyBorder="1" applyAlignment="1" applyProtection="1">
      <alignment horizontal="center" vertical="center" wrapText="1"/>
      <protection locked="0"/>
    </xf>
    <xf numFmtId="0" fontId="63" fillId="39" borderId="1" xfId="645" applyFont="1" applyFill="1" applyBorder="1" applyAlignment="1" applyProtection="1">
      <alignment horizontal="center" vertical="center" wrapText="1"/>
      <protection locked="0"/>
    </xf>
    <xf numFmtId="0" fontId="14" fillId="53" borderId="1" xfId="52" applyFill="1" applyBorder="1" applyAlignment="1" applyProtection="1">
      <alignment horizontal="right" vertical="center"/>
      <protection locked="0"/>
    </xf>
    <xf numFmtId="0" fontId="63" fillId="53" borderId="1" xfId="52" applyFont="1" applyFill="1" applyBorder="1" applyAlignment="1" applyProtection="1">
      <alignment horizontal="left" vertical="center"/>
      <protection locked="0"/>
    </xf>
    <xf numFmtId="0" fontId="14" fillId="53" borderId="1" xfId="645" applyFill="1" applyBorder="1" applyAlignment="1" applyProtection="1">
      <alignment horizontal="center" vertical="center"/>
      <protection locked="0"/>
    </xf>
    <xf numFmtId="0" fontId="14" fillId="79" borderId="1" xfId="645" applyFill="1" applyBorder="1" applyAlignment="1" applyProtection="1">
      <alignment horizontal="center" vertical="center"/>
      <protection locked="0"/>
    </xf>
    <xf numFmtId="0" fontId="14" fillId="79" borderId="1" xfId="52" applyFill="1" applyBorder="1" applyAlignment="1" applyProtection="1">
      <alignment horizontal="center"/>
      <protection locked="0"/>
    </xf>
    <xf numFmtId="0" fontId="14" fillId="53" borderId="1" xfId="52" applyFill="1" applyBorder="1" applyAlignment="1" applyProtection="1">
      <alignment horizontal="center"/>
      <protection locked="0"/>
    </xf>
    <xf numFmtId="0" fontId="14" fillId="53" borderId="7" xfId="52" applyFill="1" applyBorder="1" applyAlignment="1" applyProtection="1">
      <alignment vertical="center"/>
      <protection locked="0"/>
    </xf>
    <xf numFmtId="0" fontId="63" fillId="53" borderId="1" xfId="52" applyFont="1" applyFill="1" applyBorder="1" applyAlignment="1" applyProtection="1">
      <alignment horizontal="right" vertical="center"/>
      <protection locked="0"/>
    </xf>
    <xf numFmtId="0" fontId="63" fillId="53" borderId="1" xfId="52" applyFont="1" applyFill="1" applyBorder="1" applyAlignment="1" applyProtection="1">
      <alignment horizontal="center" vertical="center"/>
      <protection locked="0"/>
    </xf>
    <xf numFmtId="0" fontId="63" fillId="53" borderId="1" xfId="645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vertical="center"/>
    </xf>
    <xf numFmtId="0" fontId="0" fillId="8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3" fillId="80" borderId="1" xfId="0" applyFont="1" applyFill="1" applyBorder="1"/>
    <xf numFmtId="0" fontId="0" fillId="0" borderId="0" xfId="0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3" fillId="2" borderId="6" xfId="1" applyFont="1" applyFill="1" applyBorder="1" applyAlignment="1">
      <alignment horizontal="center" vertical="center"/>
    </xf>
    <xf numFmtId="0" fontId="0" fillId="0" borderId="0" xfId="0"/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63" fillId="45" borderId="5" xfId="5" applyFont="1" applyFill="1" applyBorder="1" applyAlignment="1" applyProtection="1">
      <alignment horizontal="center" vertical="center" wrapText="1"/>
      <protection locked="0"/>
    </xf>
    <xf numFmtId="0" fontId="63" fillId="48" borderId="11" xfId="52" applyFont="1" applyFill="1" applyBorder="1" applyAlignment="1" applyProtection="1">
      <alignment horizontal="center" vertical="center" wrapText="1"/>
      <protection locked="0"/>
    </xf>
    <xf numFmtId="0" fontId="14" fillId="0" borderId="1" xfId="5" applyBorder="1" applyProtection="1">
      <protection locked="0"/>
    </xf>
    <xf numFmtId="0" fontId="63" fillId="45" borderId="12" xfId="608" applyFont="1" applyFill="1" applyBorder="1" applyAlignment="1" applyProtection="1">
      <alignment horizontal="center" vertical="center" wrapText="1"/>
      <protection locked="0"/>
    </xf>
    <xf numFmtId="0" fontId="63" fillId="14" borderId="0" xfId="5" applyFont="1" applyFill="1" applyAlignment="1" applyProtection="1">
      <alignment horizontal="left"/>
      <protection locked="0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 applyBorder="1"/>
    <xf numFmtId="0" fontId="63" fillId="48" borderId="7" xfId="52" applyFont="1" applyFill="1" applyBorder="1" applyAlignment="1" applyProtection="1">
      <alignment vertical="center" wrapText="1"/>
      <protection locked="0"/>
    </xf>
    <xf numFmtId="0" fontId="14" fillId="14" borderId="1" xfId="50" applyFill="1" applyBorder="1" applyAlignment="1" applyProtection="1">
      <alignment horizontal="center"/>
      <protection locked="0"/>
    </xf>
    <xf numFmtId="0" fontId="14" fillId="14" borderId="10" xfId="50" applyFill="1" applyBorder="1" applyAlignment="1" applyProtection="1">
      <alignment horizontal="center"/>
      <protection locked="0"/>
    </xf>
    <xf numFmtId="0" fontId="63" fillId="45" borderId="12" xfId="608" applyFont="1" applyFill="1" applyBorder="1" applyAlignment="1" applyProtection="1">
      <alignment vertical="center" wrapText="1"/>
      <protection locked="0"/>
    </xf>
    <xf numFmtId="0" fontId="63" fillId="45" borderId="11" xfId="608" applyFont="1" applyFill="1" applyBorder="1" applyAlignment="1" applyProtection="1">
      <alignment vertical="center" wrapText="1"/>
      <protection locked="0"/>
    </xf>
    <xf numFmtId="0" fontId="63" fillId="81" borderId="12" xfId="608" applyFont="1" applyFill="1" applyBorder="1" applyAlignment="1" applyProtection="1">
      <alignment horizontal="center" vertical="center" wrapText="1"/>
      <protection locked="0"/>
    </xf>
    <xf numFmtId="0" fontId="63" fillId="50" borderId="12" xfId="608" applyFont="1" applyFill="1" applyBorder="1" applyAlignment="1" applyProtection="1">
      <alignment horizontal="center" vertical="center" wrapText="1"/>
      <protection locked="0"/>
    </xf>
    <xf numFmtId="0" fontId="14" fillId="14" borderId="0" xfId="5" applyFont="1" applyFill="1" applyBorder="1" applyAlignment="1" applyProtection="1">
      <alignment horizontal="center" vertical="center"/>
      <protection locked="0"/>
    </xf>
    <xf numFmtId="0" fontId="14" fillId="14" borderId="0" xfId="5" quotePrefix="1" applyFont="1" applyFill="1" applyBorder="1" applyAlignment="1" applyProtection="1">
      <alignment horizontal="center" vertical="center"/>
      <protection locked="0"/>
    </xf>
    <xf numFmtId="0" fontId="14" fillId="14" borderId="0" xfId="5" applyFill="1" applyBorder="1" applyAlignment="1" applyProtection="1">
      <alignment horizontal="center" vertical="center"/>
      <protection locked="0"/>
    </xf>
    <xf numFmtId="0" fontId="14" fillId="14" borderId="0" xfId="52" applyFill="1" applyBorder="1" applyProtection="1">
      <protection locked="0"/>
    </xf>
    <xf numFmtId="49" fontId="14" fillId="14" borderId="0" xfId="5" applyNumberFormat="1" applyFill="1" applyBorder="1" applyAlignment="1" applyProtection="1">
      <alignment horizontal="left" vertical="center"/>
      <protection locked="0"/>
    </xf>
    <xf numFmtId="0" fontId="14" fillId="14" borderId="0" xfId="52" applyFill="1" applyBorder="1" applyAlignment="1" applyProtection="1">
      <alignment horizontal="center"/>
      <protection locked="0"/>
    </xf>
    <xf numFmtId="0" fontId="63" fillId="43" borderId="4" xfId="641" applyFont="1" applyFill="1" applyBorder="1" applyAlignment="1" applyProtection="1">
      <alignment vertical="center" textRotation="90"/>
      <protection locked="0"/>
    </xf>
    <xf numFmtId="0" fontId="63" fillId="43" borderId="8" xfId="641" applyFont="1" applyFill="1" applyBorder="1" applyAlignment="1" applyProtection="1">
      <alignment vertical="center" textRotation="90"/>
      <protection locked="0"/>
    </xf>
    <xf numFmtId="0" fontId="77" fillId="59" borderId="13" xfId="0" applyFont="1" applyFill="1" applyBorder="1" applyAlignment="1">
      <alignment vertical="center" wrapText="1"/>
    </xf>
    <xf numFmtId="0" fontId="14" fillId="53" borderId="1" xfId="52" applyFill="1" applyBorder="1" applyAlignment="1" applyProtection="1">
      <alignment horizontal="left"/>
      <protection locked="0"/>
    </xf>
    <xf numFmtId="0" fontId="14" fillId="43" borderId="0" xfId="52" applyFill="1" applyAlignment="1">
      <alignment horizontal="left"/>
    </xf>
    <xf numFmtId="0" fontId="14" fillId="37" borderId="0" xfId="641" applyFill="1" applyAlignment="1">
      <alignment horizontal="left"/>
    </xf>
    <xf numFmtId="0" fontId="10" fillId="14" borderId="0" xfId="5" applyFont="1" applyFill="1" applyAlignment="1" applyProtection="1">
      <alignment horizontal="left" vertical="center"/>
      <protection locked="0"/>
    </xf>
    <xf numFmtId="0" fontId="14" fillId="43" borderId="0" xfId="52" applyFill="1" applyAlignment="1" applyProtection="1">
      <alignment horizontal="left"/>
      <protection locked="0"/>
    </xf>
    <xf numFmtId="0" fontId="14" fillId="14" borderId="0" xfId="52" applyFill="1" applyAlignment="1" applyProtection="1">
      <alignment horizontal="left"/>
      <protection locked="0"/>
    </xf>
    <xf numFmtId="0" fontId="14" fillId="14" borderId="0" xfId="641" applyFill="1" applyAlignment="1">
      <alignment horizontal="left"/>
    </xf>
    <xf numFmtId="0" fontId="14" fillId="14" borderId="0" xfId="52" applyFill="1" applyAlignment="1">
      <alignment horizontal="left"/>
    </xf>
    <xf numFmtId="0" fontId="14" fillId="44" borderId="1" xfId="52" applyFill="1" applyBorder="1" applyAlignment="1" applyProtection="1">
      <alignment horizontal="left"/>
      <protection locked="0"/>
    </xf>
    <xf numFmtId="0" fontId="63" fillId="43" borderId="0" xfId="641" applyFont="1" applyFill="1" applyAlignment="1" applyProtection="1">
      <protection locked="0"/>
    </xf>
    <xf numFmtId="0" fontId="63" fillId="50" borderId="0" xfId="608" applyFont="1" applyFill="1" applyBorder="1" applyAlignment="1" applyProtection="1">
      <alignment vertical="center" wrapText="1"/>
      <protection locked="0"/>
    </xf>
    <xf numFmtId="0" fontId="63" fillId="81" borderId="1" xfId="608" applyFont="1" applyFill="1" applyBorder="1" applyAlignment="1" applyProtection="1">
      <alignment horizontal="center" vertical="center" wrapText="1"/>
      <protection locked="0"/>
    </xf>
    <xf numFmtId="0" fontId="14" fillId="48" borderId="1" xfId="52" applyFill="1" applyBorder="1" applyAlignment="1" applyProtection="1">
      <alignment horizontal="left"/>
      <protection locked="0"/>
    </xf>
    <xf numFmtId="0" fontId="63" fillId="14" borderId="0" xfId="641" applyFont="1" applyFill="1" applyProtection="1">
      <protection locked="0"/>
    </xf>
    <xf numFmtId="0" fontId="14" fillId="14" borderId="0" xfId="5" applyFill="1"/>
    <xf numFmtId="0" fontId="14" fillId="44" borderId="1" xfId="5" applyFill="1" applyBorder="1" applyAlignment="1" applyProtection="1">
      <alignment horizontal="center" wrapText="1"/>
      <protection locked="0"/>
    </xf>
    <xf numFmtId="0" fontId="0" fillId="44" borderId="0" xfId="0" applyFill="1"/>
    <xf numFmtId="0" fontId="0" fillId="0" borderId="0" xfId="0" applyAlignment="1">
      <alignment wrapText="1"/>
    </xf>
    <xf numFmtId="0" fontId="0" fillId="44" borderId="1" xfId="0" applyFill="1" applyBorder="1"/>
    <xf numFmtId="0" fontId="0" fillId="44" borderId="0" xfId="0" applyFill="1" applyBorder="1"/>
    <xf numFmtId="0" fontId="13" fillId="0" borderId="5" xfId="0" applyFont="1" applyBorder="1" applyAlignment="1">
      <alignment horizontal="center" vertical="center"/>
    </xf>
    <xf numFmtId="0" fontId="13" fillId="80" borderId="5" xfId="0" applyFont="1" applyFill="1" applyBorder="1"/>
    <xf numFmtId="0" fontId="12" fillId="0" borderId="0" xfId="0" applyFont="1"/>
    <xf numFmtId="0" fontId="12" fillId="44" borderId="0" xfId="0" applyFont="1" applyFill="1"/>
    <xf numFmtId="0" fontId="12" fillId="44" borderId="1" xfId="0" applyFont="1" applyFill="1" applyBorder="1"/>
    <xf numFmtId="0" fontId="63" fillId="45" borderId="5" xfId="608" applyFont="1" applyFill="1" applyBorder="1" applyAlignment="1" applyProtection="1">
      <alignment vertical="center" wrapText="1"/>
      <protection locked="0"/>
    </xf>
    <xf numFmtId="0" fontId="63" fillId="81" borderId="8" xfId="608" applyFont="1" applyFill="1" applyBorder="1" applyAlignment="1" applyProtection="1">
      <alignment vertical="center" wrapText="1"/>
      <protection locked="0"/>
    </xf>
    <xf numFmtId="0" fontId="12" fillId="14" borderId="1" xfId="0" applyFont="1" applyFill="1" applyBorder="1" applyAlignment="1">
      <alignment vertical="center"/>
    </xf>
    <xf numFmtId="0" fontId="0" fillId="44" borderId="1" xfId="0" applyFill="1" applyBorder="1" applyAlignment="1">
      <alignment horizontal="center"/>
    </xf>
    <xf numFmtId="0" fontId="7" fillId="44" borderId="1" xfId="3" applyFill="1" applyBorder="1" applyAlignment="1">
      <alignment horizontal="center"/>
    </xf>
    <xf numFmtId="14" fontId="0" fillId="44" borderId="1" xfId="0" quotePrefix="1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quotePrefix="1" applyNumberFormat="1" applyBorder="1" applyAlignment="1">
      <alignment horizontal="center"/>
    </xf>
    <xf numFmtId="49" fontId="14" fillId="74" borderId="46" xfId="0" applyNumberFormat="1" applyFont="1" applyFill="1" applyBorder="1" applyAlignment="1">
      <alignment vertical="center" wrapText="1"/>
    </xf>
    <xf numFmtId="1" fontId="88" fillId="44" borderId="1" xfId="52" applyNumberFormat="1" applyFont="1" applyFill="1" applyBorder="1" applyAlignment="1" applyProtection="1">
      <alignment horizontal="center" vertical="top" wrapText="1"/>
      <protection locked="0"/>
    </xf>
    <xf numFmtId="0" fontId="94" fillId="2" borderId="10" xfId="0" applyFont="1" applyFill="1" applyBorder="1" applyAlignment="1">
      <alignment horizontal="center"/>
    </xf>
    <xf numFmtId="0" fontId="95" fillId="12" borderId="68" xfId="0" applyFont="1" applyFill="1" applyBorder="1" applyAlignment="1">
      <alignment horizontal="left" vertical="top"/>
    </xf>
    <xf numFmtId="0" fontId="0" fillId="0" borderId="68" xfId="0" applyBorder="1" applyAlignment="1">
      <alignment horizontal="center" vertical="top"/>
    </xf>
    <xf numFmtId="0" fontId="0" fillId="44" borderId="68" xfId="0" applyFill="1" applyBorder="1" applyAlignment="1">
      <alignment horizontal="center" vertical="top"/>
    </xf>
    <xf numFmtId="49" fontId="0" fillId="0" borderId="68" xfId="0" quotePrefix="1" applyNumberFormat="1" applyBorder="1" applyAlignment="1">
      <alignment horizontal="center" vertical="top"/>
    </xf>
    <xf numFmtId="0" fontId="0" fillId="0" borderId="68" xfId="0" quotePrefix="1" applyBorder="1" applyAlignment="1">
      <alignment horizontal="center" vertical="top"/>
    </xf>
    <xf numFmtId="49" fontId="0" fillId="0" borderId="68" xfId="0" applyNumberFormat="1" applyBorder="1" applyAlignment="1">
      <alignment horizontal="center" vertical="top"/>
    </xf>
    <xf numFmtId="0" fontId="0" fillId="14" borderId="68" xfId="0" applyFill="1" applyBorder="1" applyAlignment="1">
      <alignment horizontal="center" vertical="top"/>
    </xf>
    <xf numFmtId="0" fontId="96" fillId="55" borderId="0" xfId="0" applyFont="1" applyFill="1"/>
    <xf numFmtId="0" fontId="3" fillId="0" borderId="0" xfId="0" applyFont="1"/>
    <xf numFmtId="49" fontId="14" fillId="74" borderId="41" xfId="0" applyNumberFormat="1" applyFont="1" applyFill="1" applyBorder="1" applyAlignment="1">
      <alignment vertical="center" wrapText="1"/>
    </xf>
    <xf numFmtId="49" fontId="14" fillId="63" borderId="67" xfId="0" applyNumberFormat="1" applyFont="1" applyFill="1" applyBorder="1" applyAlignment="1">
      <alignment vertical="center" wrapText="1"/>
    </xf>
    <xf numFmtId="49" fontId="96" fillId="82" borderId="0" xfId="0" applyNumberFormat="1" applyFont="1" applyFill="1" applyBorder="1" applyAlignment="1">
      <alignment vertical="center" wrapText="1"/>
    </xf>
    <xf numFmtId="0" fontId="3" fillId="0" borderId="0" xfId="0" applyFont="1" applyBorder="1"/>
    <xf numFmtId="0" fontId="91" fillId="44" borderId="1" xfId="0" applyFont="1" applyFill="1" applyBorder="1"/>
    <xf numFmtId="0" fontId="91" fillId="44" borderId="1" xfId="0" applyFont="1" applyFill="1" applyBorder="1" applyAlignment="1">
      <alignment horizontal="left"/>
    </xf>
    <xf numFmtId="0" fontId="66" fillId="83" borderId="0" xfId="0" applyFont="1" applyFill="1"/>
    <xf numFmtId="0" fontId="15" fillId="14" borderId="0" xfId="0" applyFont="1" applyFill="1"/>
    <xf numFmtId="0" fontId="91" fillId="14" borderId="0" xfId="0" applyFont="1" applyFill="1"/>
    <xf numFmtId="0" fontId="15" fillId="14" borderId="0" xfId="0" applyFont="1" applyFill="1" applyBorder="1"/>
    <xf numFmtId="0" fontId="91" fillId="44" borderId="5" xfId="0" applyFont="1" applyFill="1" applyBorder="1"/>
    <xf numFmtId="0" fontId="14" fillId="44" borderId="1" xfId="52" applyFill="1" applyBorder="1"/>
    <xf numFmtId="0" fontId="14" fillId="53" borderId="11" xfId="645" applyFill="1" applyBorder="1" applyAlignment="1" applyProtection="1">
      <alignment horizontal="center" vertical="center"/>
      <protection locked="0"/>
    </xf>
    <xf numFmtId="0" fontId="14" fillId="44" borderId="1" xfId="52" applyFill="1" applyBorder="1" applyAlignment="1">
      <alignment wrapText="1"/>
    </xf>
    <xf numFmtId="0" fontId="63" fillId="53" borderId="12" xfId="52" applyFont="1" applyFill="1" applyBorder="1" applyAlignment="1" applyProtection="1">
      <alignment horizontal="left" vertical="center"/>
      <protection locked="0"/>
    </xf>
    <xf numFmtId="0" fontId="14" fillId="14" borderId="0" xfId="5" applyFill="1" applyAlignment="1" applyProtection="1">
      <alignment horizontal="center" vertical="center"/>
      <protection locked="0"/>
    </xf>
    <xf numFmtId="0" fontId="63" fillId="45" borderId="1" xfId="5" applyFont="1" applyFill="1" applyBorder="1" applyAlignment="1" applyProtection="1">
      <alignment horizontal="center" vertical="center" wrapText="1"/>
      <protection locked="0"/>
    </xf>
    <xf numFmtId="0" fontId="63" fillId="45" borderId="10" xfId="5" applyFont="1" applyFill="1" applyBorder="1" applyAlignment="1" applyProtection="1">
      <alignment horizontal="center" vertical="center" wrapText="1"/>
      <protection locked="0"/>
    </xf>
    <xf numFmtId="0" fontId="63" fillId="45" borderId="5" xfId="5" applyFont="1" applyFill="1" applyBorder="1" applyAlignment="1" applyProtection="1">
      <alignment horizontal="center" vertical="center" wrapText="1"/>
      <protection locked="0"/>
    </xf>
    <xf numFmtId="0" fontId="63" fillId="45" borderId="7" xfId="5" applyFont="1" applyFill="1" applyBorder="1" applyAlignment="1" applyProtection="1">
      <alignment horizontal="center" vertical="center" wrapText="1"/>
      <protection locked="0"/>
    </xf>
    <xf numFmtId="0" fontId="63" fillId="45" borderId="12" xfId="5" applyFont="1" applyFill="1" applyBorder="1" applyAlignment="1" applyProtection="1">
      <alignment horizontal="center" vertical="center" wrapText="1"/>
      <protection locked="0"/>
    </xf>
    <xf numFmtId="0" fontId="63" fillId="45" borderId="11" xfId="5" applyFont="1" applyFill="1" applyBorder="1" applyAlignment="1" applyProtection="1">
      <alignment horizontal="center" vertical="center" wrapText="1"/>
      <protection locked="0"/>
    </xf>
    <xf numFmtId="0" fontId="14" fillId="0" borderId="1" xfId="5" applyBorder="1" applyAlignment="1" applyProtection="1">
      <alignment horizontal="center"/>
      <protection locked="0"/>
    </xf>
    <xf numFmtId="0" fontId="63" fillId="43" borderId="1" xfId="641" applyFont="1" applyFill="1" applyBorder="1" applyAlignment="1" applyProtection="1">
      <alignment horizontal="center" vertical="center" textRotation="90"/>
      <protection locked="0"/>
    </xf>
    <xf numFmtId="49" fontId="63" fillId="14" borderId="1" xfId="641" applyNumberFormat="1" applyFont="1" applyFill="1" applyBorder="1" applyAlignment="1">
      <alignment horizontal="center" vertical="center" textRotation="90"/>
    </xf>
    <xf numFmtId="0" fontId="63" fillId="43" borderId="10" xfId="5" applyFont="1" applyFill="1" applyBorder="1" applyAlignment="1" applyProtection="1">
      <alignment horizontal="center" vertical="center" textRotation="88"/>
      <protection locked="0"/>
    </xf>
    <xf numFmtId="0" fontId="63" fillId="43" borderId="6" xfId="5" applyFont="1" applyFill="1" applyBorder="1" applyAlignment="1" applyProtection="1">
      <alignment horizontal="center" vertical="center" textRotation="88"/>
      <protection locked="0"/>
    </xf>
    <xf numFmtId="0" fontId="63" fillId="43" borderId="4" xfId="5" applyFont="1" applyFill="1" applyBorder="1" applyAlignment="1" applyProtection="1">
      <alignment horizontal="center" vertical="center" textRotation="88"/>
      <protection locked="0"/>
    </xf>
    <xf numFmtId="0" fontId="63" fillId="43" borderId="5" xfId="5" applyFont="1" applyFill="1" applyBorder="1" applyAlignment="1" applyProtection="1">
      <alignment horizontal="center" vertical="center" textRotation="88"/>
      <protection locked="0"/>
    </xf>
    <xf numFmtId="0" fontId="63" fillId="43" borderId="10" xfId="5" applyFont="1" applyFill="1" applyBorder="1" applyAlignment="1" applyProtection="1">
      <alignment horizontal="center" vertical="center" textRotation="87"/>
      <protection locked="0"/>
    </xf>
    <xf numFmtId="0" fontId="63" fillId="43" borderId="6" xfId="5" applyFont="1" applyFill="1" applyBorder="1" applyAlignment="1" applyProtection="1">
      <alignment horizontal="center" vertical="center" textRotation="87"/>
      <protection locked="0"/>
    </xf>
    <xf numFmtId="0" fontId="63" fillId="43" borderId="5" xfId="5" applyFont="1" applyFill="1" applyBorder="1" applyAlignment="1" applyProtection="1">
      <alignment horizontal="center" vertical="center" textRotation="87"/>
      <protection locked="0"/>
    </xf>
    <xf numFmtId="0" fontId="63" fillId="14" borderId="1" xfId="5" applyFont="1" applyFill="1" applyBorder="1" applyAlignment="1" applyProtection="1">
      <alignment horizontal="center" vertical="center" textRotation="90"/>
      <protection locked="0"/>
    </xf>
    <xf numFmtId="0" fontId="63" fillId="14" borderId="1" xfId="5" applyFont="1" applyFill="1" applyBorder="1" applyAlignment="1">
      <alignment horizontal="center" vertical="center" textRotation="89"/>
    </xf>
    <xf numFmtId="0" fontId="63" fillId="43" borderId="1" xfId="5" applyFont="1" applyFill="1" applyBorder="1" applyAlignment="1" applyProtection="1">
      <alignment horizontal="center" vertical="center" textRotation="90"/>
      <protection locked="0"/>
    </xf>
    <xf numFmtId="0" fontId="63" fillId="0" borderId="1" xfId="5" applyFont="1" applyBorder="1" applyAlignment="1" applyProtection="1">
      <alignment horizontal="center" vertical="center" textRotation="90"/>
      <protection locked="0"/>
    </xf>
    <xf numFmtId="0" fontId="63" fillId="0" borderId="10" xfId="5" applyFont="1" applyBorder="1" applyAlignment="1" applyProtection="1">
      <alignment horizontal="center" vertical="center" textRotation="90"/>
      <protection locked="0"/>
    </xf>
    <xf numFmtId="0" fontId="63" fillId="0" borderId="4" xfId="5" applyFont="1" applyBorder="1" applyAlignment="1" applyProtection="1">
      <alignment horizontal="center" vertical="center" textRotation="90"/>
      <protection locked="0"/>
    </xf>
    <xf numFmtId="0" fontId="63" fillId="0" borderId="8" xfId="5" applyFont="1" applyBorder="1" applyAlignment="1" applyProtection="1">
      <alignment horizontal="center" vertical="center" textRotation="90"/>
      <protection locked="0"/>
    </xf>
    <xf numFmtId="0" fontId="63" fillId="43" borderId="10" xfId="641" applyFont="1" applyFill="1" applyBorder="1" applyAlignment="1" applyProtection="1">
      <alignment horizontal="center" vertical="center" textRotation="90"/>
      <protection locked="0"/>
    </xf>
    <xf numFmtId="0" fontId="63" fillId="43" borderId="6" xfId="641" applyFont="1" applyFill="1" applyBorder="1" applyAlignment="1" applyProtection="1">
      <alignment horizontal="center" vertical="center" textRotation="90"/>
      <protection locked="0"/>
    </xf>
    <xf numFmtId="0" fontId="63" fillId="43" borderId="5" xfId="641" applyFont="1" applyFill="1" applyBorder="1" applyAlignment="1" applyProtection="1">
      <alignment horizontal="center" vertical="center" textRotation="90"/>
      <protection locked="0"/>
    </xf>
    <xf numFmtId="0" fontId="63" fillId="0" borderId="0" xfId="5" applyFont="1" applyAlignment="1" applyProtection="1">
      <alignment horizontal="center" vertical="center" textRotation="90"/>
      <protection locked="0"/>
    </xf>
    <xf numFmtId="0" fontId="14" fillId="14" borderId="1" xfId="621" applyFont="1" applyFill="1" applyBorder="1" applyAlignment="1" applyProtection="1">
      <alignment horizontal="left" vertical="center" wrapText="1" readingOrder="1"/>
      <protection locked="0"/>
    </xf>
    <xf numFmtId="0" fontId="14" fillId="0" borderId="1" xfId="5" applyBorder="1" applyAlignment="1" applyProtection="1">
      <alignment horizontal="center" wrapText="1"/>
      <protection locked="0"/>
    </xf>
    <xf numFmtId="0" fontId="14" fillId="49" borderId="7" xfId="50" applyFill="1" applyBorder="1" applyProtection="1">
      <protection locked="0"/>
    </xf>
    <xf numFmtId="0" fontId="14" fillId="49" borderId="12" xfId="50" applyFill="1" applyBorder="1" applyProtection="1">
      <protection locked="0"/>
    </xf>
    <xf numFmtId="0" fontId="14" fillId="0" borderId="12" xfId="5" applyBorder="1" applyAlignment="1" applyProtection="1">
      <alignment horizontal="center" wrapText="1"/>
      <protection locked="0"/>
    </xf>
    <xf numFmtId="0" fontId="14" fillId="0" borderId="7" xfId="5" applyBorder="1" applyAlignment="1" applyProtection="1">
      <alignment horizontal="center" wrapText="1"/>
      <protection locked="0"/>
    </xf>
    <xf numFmtId="0" fontId="14" fillId="0" borderId="11" xfId="5" applyBorder="1" applyAlignment="1" applyProtection="1">
      <alignment horizontal="center" wrapText="1"/>
      <protection locked="0"/>
    </xf>
    <xf numFmtId="0" fontId="78" fillId="43" borderId="13" xfId="643" applyFont="1" applyFill="1" applyBorder="1" applyAlignment="1" applyProtection="1">
      <alignment horizontal="left"/>
      <protection locked="0"/>
    </xf>
    <xf numFmtId="0" fontId="63" fillId="43" borderId="1" xfId="5" applyFont="1" applyFill="1" applyBorder="1" applyAlignment="1" applyProtection="1">
      <alignment horizontal="center" vertical="center" wrapText="1"/>
      <protection locked="0"/>
    </xf>
    <xf numFmtId="0" fontId="14" fillId="0" borderId="1" xfId="5" applyBorder="1" applyProtection="1">
      <protection locked="0"/>
    </xf>
    <xf numFmtId="0" fontId="14" fillId="43" borderId="1" xfId="52" applyFill="1" applyBorder="1" applyAlignment="1" applyProtection="1">
      <alignment horizontal="center" vertical="center" wrapText="1"/>
      <protection locked="0"/>
    </xf>
    <xf numFmtId="0" fontId="63" fillId="43" borderId="1" xfId="52" applyFont="1" applyFill="1" applyBorder="1" applyAlignment="1" applyProtection="1">
      <alignment horizontal="center" vertical="center"/>
      <protection locked="0"/>
    </xf>
    <xf numFmtId="0" fontId="14" fillId="0" borderId="1" xfId="5" applyBorder="1" applyAlignment="1" applyProtection="1">
      <alignment horizontal="center" vertical="center"/>
      <protection locked="0"/>
    </xf>
    <xf numFmtId="0" fontId="66" fillId="14" borderId="10" xfId="621" applyFont="1" applyFill="1" applyBorder="1" applyAlignment="1" applyProtection="1">
      <alignment horizontal="center" vertical="center" wrapText="1"/>
      <protection locked="0"/>
    </xf>
    <xf numFmtId="0" fontId="66" fillId="14" borderId="6" xfId="621" applyFont="1" applyFill="1" applyBorder="1" applyAlignment="1" applyProtection="1">
      <alignment horizontal="center" vertical="center" wrapText="1"/>
      <protection locked="0"/>
    </xf>
    <xf numFmtId="0" fontId="66" fillId="14" borderId="5" xfId="621" applyFont="1" applyFill="1" applyBorder="1" applyAlignment="1" applyProtection="1">
      <alignment horizontal="center" vertical="center" wrapText="1"/>
      <protection locked="0"/>
    </xf>
    <xf numFmtId="0" fontId="63" fillId="45" borderId="7" xfId="5" applyFont="1" applyFill="1" applyBorder="1" applyAlignment="1">
      <alignment horizontal="center" vertical="center" wrapText="1"/>
    </xf>
    <xf numFmtId="0" fontId="63" fillId="45" borderId="11" xfId="5" applyFont="1" applyFill="1" applyBorder="1" applyAlignment="1">
      <alignment horizontal="center" vertical="center" wrapText="1"/>
    </xf>
    <xf numFmtId="0" fontId="63" fillId="45" borderId="15" xfId="5" applyFont="1" applyFill="1" applyBorder="1" applyAlignment="1">
      <alignment horizontal="center" vertical="center" wrapText="1"/>
    </xf>
    <xf numFmtId="0" fontId="63" fillId="45" borderId="12" xfId="5" applyFont="1" applyFill="1" applyBorder="1" applyAlignment="1">
      <alignment horizontal="center" vertical="center" wrapText="1"/>
    </xf>
    <xf numFmtId="0" fontId="14" fillId="14" borderId="15" xfId="621" applyFont="1" applyFill="1" applyBorder="1" applyAlignment="1" applyProtection="1">
      <alignment horizontal="left" vertical="center" wrapText="1" readingOrder="1"/>
      <protection locked="0"/>
    </xf>
    <xf numFmtId="0" fontId="14" fillId="14" borderId="17" xfId="621" applyFont="1" applyFill="1" applyBorder="1" applyAlignment="1" applyProtection="1">
      <alignment horizontal="left" vertical="center" wrapText="1" readingOrder="1"/>
      <protection locked="0"/>
    </xf>
    <xf numFmtId="0" fontId="14" fillId="65" borderId="10" xfId="621" applyFont="1" applyFill="1" applyBorder="1" applyAlignment="1" applyProtection="1">
      <alignment horizontal="center" vertical="center"/>
      <protection locked="0"/>
    </xf>
    <xf numFmtId="0" fontId="14" fillId="65" borderId="6" xfId="621" applyFont="1" applyFill="1" applyBorder="1" applyAlignment="1" applyProtection="1">
      <alignment horizontal="center" vertical="center"/>
      <protection locked="0"/>
    </xf>
    <xf numFmtId="0" fontId="14" fillId="65" borderId="5" xfId="621" applyFont="1" applyFill="1" applyBorder="1" applyAlignment="1" applyProtection="1">
      <alignment horizontal="center" vertical="center"/>
      <protection locked="0"/>
    </xf>
    <xf numFmtId="0" fontId="69" fillId="48" borderId="8" xfId="621" applyFont="1" applyFill="1" applyBorder="1" applyAlignment="1" applyProtection="1">
      <alignment horizontal="center" vertical="center" wrapText="1" readingOrder="1"/>
      <protection locked="0"/>
    </xf>
    <xf numFmtId="0" fontId="69" fillId="48" borderId="9" xfId="621" applyFont="1" applyFill="1" applyBorder="1" applyAlignment="1" applyProtection="1">
      <alignment horizontal="center" vertical="center" wrapText="1" readingOrder="1"/>
      <protection locked="0"/>
    </xf>
    <xf numFmtId="0" fontId="63" fillId="43" borderId="13" xfId="643" applyFont="1" applyFill="1" applyBorder="1" applyAlignment="1" applyProtection="1">
      <alignment horizontal="left"/>
      <protection locked="0"/>
    </xf>
    <xf numFmtId="0" fontId="14" fillId="47" borderId="7" xfId="5" applyFill="1" applyBorder="1" applyAlignment="1" applyProtection="1">
      <alignment horizontal="center"/>
      <protection locked="0"/>
    </xf>
    <xf numFmtId="0" fontId="14" fillId="47" borderId="11" xfId="5" applyFill="1" applyBorder="1" applyAlignment="1" applyProtection="1">
      <alignment horizontal="center"/>
      <protection locked="0"/>
    </xf>
    <xf numFmtId="0" fontId="63" fillId="43" borderId="0" xfId="643" applyFont="1" applyFill="1" applyAlignment="1" applyProtection="1">
      <alignment horizontal="left"/>
      <protection locked="0"/>
    </xf>
    <xf numFmtId="0" fontId="63" fillId="68" borderId="7" xfId="572" applyFont="1" applyFill="1" applyBorder="1" applyAlignment="1" applyProtection="1">
      <alignment horizontal="center" vertical="center"/>
      <protection locked="0"/>
    </xf>
    <xf numFmtId="0" fontId="63" fillId="68" borderId="11" xfId="572" applyFont="1" applyFill="1" applyBorder="1" applyAlignment="1" applyProtection="1">
      <alignment horizontal="center" vertical="center"/>
      <protection locked="0"/>
    </xf>
    <xf numFmtId="0" fontId="66" fillId="48" borderId="1" xfId="5" applyFont="1" applyFill="1" applyBorder="1" applyAlignment="1" applyProtection="1">
      <alignment horizontal="center" wrapText="1"/>
      <protection locked="0"/>
    </xf>
    <xf numFmtId="0" fontId="63" fillId="51" borderId="7" xfId="0" applyFont="1" applyFill="1" applyBorder="1" applyAlignment="1" applyProtection="1">
      <alignment horizontal="left"/>
      <protection locked="0"/>
    </xf>
    <xf numFmtId="0" fontId="63" fillId="51" borderId="11" xfId="0" applyFont="1" applyFill="1" applyBorder="1" applyAlignment="1" applyProtection="1">
      <alignment horizontal="left"/>
      <protection locked="0"/>
    </xf>
    <xf numFmtId="0" fontId="63" fillId="52" borderId="7" xfId="0" applyFont="1" applyFill="1" applyBorder="1" applyAlignment="1" applyProtection="1">
      <alignment horizontal="left"/>
      <protection locked="0"/>
    </xf>
    <xf numFmtId="0" fontId="63" fillId="52" borderId="11" xfId="0" applyFont="1" applyFill="1" applyBorder="1" applyAlignment="1" applyProtection="1">
      <alignment horizontal="left"/>
      <protection locked="0"/>
    </xf>
    <xf numFmtId="0" fontId="5" fillId="48" borderId="10" xfId="0" applyFont="1" applyFill="1" applyBorder="1" applyAlignment="1">
      <alignment horizontal="center" vertical="center"/>
    </xf>
    <xf numFmtId="0" fontId="5" fillId="48" borderId="6" xfId="0" applyFont="1" applyFill="1" applyBorder="1" applyAlignment="1">
      <alignment horizontal="center" vertical="center"/>
    </xf>
    <xf numFmtId="0" fontId="5" fillId="48" borderId="5" xfId="0" applyFont="1" applyFill="1" applyBorder="1" applyAlignment="1">
      <alignment horizontal="center" vertical="center"/>
    </xf>
    <xf numFmtId="0" fontId="63" fillId="52" borderId="1" xfId="0" applyFont="1" applyFill="1" applyBorder="1" applyAlignment="1" applyProtection="1">
      <alignment horizontal="center" vertical="center"/>
      <protection locked="0"/>
    </xf>
    <xf numFmtId="0" fontId="63" fillId="52" borderId="7" xfId="0" applyFont="1" applyFill="1" applyBorder="1" applyAlignment="1" applyProtection="1">
      <alignment horizontal="left" vertical="center"/>
      <protection locked="0"/>
    </xf>
    <xf numFmtId="0" fontId="63" fillId="52" borderId="11" xfId="0" applyFont="1" applyFill="1" applyBorder="1" applyAlignment="1" applyProtection="1">
      <alignment horizontal="left" vertical="center"/>
      <protection locked="0"/>
    </xf>
    <xf numFmtId="0" fontId="63" fillId="51" borderId="1" xfId="0" applyFont="1" applyFill="1" applyBorder="1" applyAlignment="1" applyProtection="1">
      <alignment horizontal="center" vertical="center" wrapText="1"/>
      <protection locked="0"/>
    </xf>
    <xf numFmtId="0" fontId="66" fillId="72" borderId="57" xfId="0" applyFont="1" applyFill="1" applyBorder="1" applyAlignment="1">
      <alignment horizontal="center" vertical="top" wrapText="1"/>
    </xf>
    <xf numFmtId="0" fontId="66" fillId="72" borderId="31" xfId="0" applyFont="1" applyFill="1" applyBorder="1" applyAlignment="1">
      <alignment horizontal="center" vertical="top" wrapText="1"/>
    </xf>
    <xf numFmtId="0" fontId="66" fillId="72" borderId="58" xfId="0" applyFont="1" applyFill="1" applyBorder="1" applyAlignment="1">
      <alignment horizontal="center" vertical="top" wrapText="1"/>
    </xf>
    <xf numFmtId="0" fontId="64" fillId="43" borderId="57" xfId="643" applyFont="1" applyFill="1" applyBorder="1" applyAlignment="1" applyProtection="1">
      <alignment horizontal="center"/>
      <protection locked="0"/>
    </xf>
    <xf numFmtId="0" fontId="64" fillId="43" borderId="58" xfId="643" applyFont="1" applyFill="1" applyBorder="1" applyAlignment="1" applyProtection="1">
      <alignment horizontal="center"/>
      <protection locked="0"/>
    </xf>
    <xf numFmtId="0" fontId="63" fillId="14" borderId="0" xfId="5" applyFont="1" applyFill="1" applyAlignment="1" applyProtection="1">
      <alignment horizontal="left"/>
      <protection locked="0"/>
    </xf>
    <xf numFmtId="0" fontId="63" fillId="45" borderId="7" xfId="0" applyFont="1" applyFill="1" applyBorder="1" applyAlignment="1" applyProtection="1">
      <alignment horizontal="center" vertical="center" wrapText="1"/>
      <protection locked="0"/>
    </xf>
    <xf numFmtId="0" fontId="63" fillId="45" borderId="11" xfId="0" applyFont="1" applyFill="1" applyBorder="1" applyAlignment="1" applyProtection="1">
      <alignment horizontal="center" vertical="center" wrapText="1"/>
      <protection locked="0"/>
    </xf>
    <xf numFmtId="0" fontId="63" fillId="45" borderId="7" xfId="0" applyFont="1" applyFill="1" applyBorder="1" applyAlignment="1" applyProtection="1">
      <alignment horizontal="left" vertical="center" wrapText="1"/>
      <protection locked="0"/>
    </xf>
    <xf numFmtId="0" fontId="63" fillId="45" borderId="12" xfId="0" applyFont="1" applyFill="1" applyBorder="1" applyAlignment="1" applyProtection="1">
      <alignment horizontal="left" vertical="center" wrapText="1"/>
      <protection locked="0"/>
    </xf>
    <xf numFmtId="0" fontId="63" fillId="45" borderId="11" xfId="0" applyFont="1" applyFill="1" applyBorder="1" applyAlignment="1" applyProtection="1">
      <alignment horizontal="left" vertical="center" wrapText="1"/>
      <protection locked="0"/>
    </xf>
    <xf numFmtId="0" fontId="63" fillId="45" borderId="1" xfId="0" applyFont="1" applyFill="1" applyBorder="1" applyAlignment="1" applyProtection="1">
      <alignment horizontal="center" vertical="center" wrapText="1"/>
      <protection locked="0"/>
    </xf>
    <xf numFmtId="0" fontId="63" fillId="43" borderId="0" xfId="641" applyFont="1" applyFill="1" applyAlignment="1" applyProtection="1">
      <alignment horizontal="center"/>
      <protection locked="0"/>
    </xf>
    <xf numFmtId="0" fontId="63" fillId="45" borderId="1" xfId="608" applyFont="1" applyFill="1" applyBorder="1" applyAlignment="1" applyProtection="1">
      <alignment horizontal="center" vertical="center" wrapText="1"/>
      <protection locked="0"/>
    </xf>
    <xf numFmtId="0" fontId="63" fillId="43" borderId="0" xfId="641" applyFont="1" applyFill="1" applyBorder="1" applyAlignment="1" applyProtection="1">
      <alignment horizontal="center" vertical="center" textRotation="90"/>
      <protection locked="0"/>
    </xf>
    <xf numFmtId="0" fontId="77" fillId="59" borderId="40" xfId="0" applyFont="1" applyFill="1" applyBorder="1" applyAlignment="1">
      <alignment horizontal="center" vertical="center" wrapText="1"/>
    </xf>
    <xf numFmtId="0" fontId="77" fillId="59" borderId="50" xfId="0" applyFont="1" applyFill="1" applyBorder="1" applyAlignment="1">
      <alignment horizontal="center" vertical="center" wrapText="1"/>
    </xf>
    <xf numFmtId="0" fontId="77" fillId="59" borderId="51" xfId="0" applyFont="1" applyFill="1" applyBorder="1" applyAlignment="1">
      <alignment horizontal="center" vertical="center" wrapText="1"/>
    </xf>
    <xf numFmtId="0" fontId="77" fillId="59" borderId="52" xfId="0" applyFont="1" applyFill="1" applyBorder="1" applyAlignment="1">
      <alignment horizontal="center" vertical="center" wrapText="1"/>
    </xf>
    <xf numFmtId="0" fontId="63" fillId="45" borderId="12" xfId="608" applyFont="1" applyFill="1" applyBorder="1" applyAlignment="1" applyProtection="1">
      <alignment horizontal="center" vertical="center" wrapText="1"/>
      <protection locked="0"/>
    </xf>
    <xf numFmtId="0" fontId="63" fillId="45" borderId="7" xfId="608" applyFont="1" applyFill="1" applyBorder="1" applyAlignment="1" applyProtection="1">
      <alignment horizontal="center" vertical="center" wrapText="1"/>
      <protection locked="0"/>
    </xf>
    <xf numFmtId="0" fontId="0" fillId="8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5" borderId="1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3" xfId="0" applyBorder="1"/>
    <xf numFmtId="0" fontId="0" fillId="6" borderId="0" xfId="0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0" borderId="2" xfId="0" applyBorder="1"/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10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13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" xfId="0" applyFill="1" applyBorder="1"/>
    <xf numFmtId="0" fontId="0" fillId="5" borderId="0" xfId="0" applyFill="1" applyBorder="1" applyAlignment="1">
      <alignment horizontal="center" vertical="center"/>
    </xf>
  </cellXfs>
  <cellStyles count="657">
    <cellStyle name=" _x0007_LÓ_x0018_ÄþÍN^NuNVþˆHÁ_x0001__x0018_(n 2 2" xfId="651" xr:uid="{80635966-75F2-4DB6-B4F7-AB386F89DFB6}"/>
    <cellStyle name="_x0007__x000b_" xfId="55" xr:uid="{E90F198A-8DCF-4C67-8679-382657467142}"/>
    <cellStyle name="_x0007__x000b_ 2" xfId="56" xr:uid="{2B691A9D-0B5C-48C8-B93A-8018A6E59066}"/>
    <cellStyle name="_x0007__x000b_ 2 2" xfId="57" xr:uid="{2B46A605-CE79-4104-A99E-EFE6943C58D9}"/>
    <cellStyle name="_x0007__x000b_ 2 3" xfId="58" xr:uid="{1940FB01-E459-4DC2-9401-20B4B21B9B67}"/>
    <cellStyle name="_x0007__x000b__VzWCQ_eNodeB_v0.7-DRAFT" xfId="59" xr:uid="{3A247075-8921-4F26-8D90-5618DDB4B7A6}"/>
    <cellStyle name="%" xfId="60" xr:uid="{B3BF8091-F934-426A-98DC-39E6942A5F66}"/>
    <cellStyle name="% 2" xfId="61" xr:uid="{150F4240-3FDB-46E7-9D6A-818AECD012D9}"/>
    <cellStyle name="% 2 2" xfId="62" xr:uid="{AEB5AC01-93DA-415D-9F90-6D6AB8EBB4ED}"/>
    <cellStyle name="% 2 3" xfId="63" xr:uid="{B03D44C1-DBCB-41E4-85EF-54CBEE6FC5E1}"/>
    <cellStyle name="%_LTE-EPC-2 0-FOA_EMS-tab_022210_shahar" xfId="64" xr:uid="{EC9A387C-B567-4E24-88A9-F0BEBB2D8732}"/>
    <cellStyle name="%_LTE-EPC-2 0-FOA_EMS-tab_022210_shahar 2" xfId="65" xr:uid="{31C83CDD-7969-43D6-8F21-B8AD5019DA1B}"/>
    <cellStyle name="%_LTE-EPC-2 0-FOA_EMS-tab_022210_shahar 3" xfId="66" xr:uid="{8C7804BA-ECFC-4ECB-A335-1A1EA75D7F43}"/>
    <cellStyle name="_Checklist" xfId="67" xr:uid="{F63DCEBD-781F-4D2A-820D-4D737BE96885}"/>
    <cellStyle name="_Checklist 2" xfId="68" xr:uid="{93941B4C-BD36-4BAA-9D4A-A32BD9EAD9C8}"/>
    <cellStyle name="_Checklist 2 2" xfId="69" xr:uid="{5E71C4E2-A8D6-4C67-80B5-74145FCFD420}"/>
    <cellStyle name="_Checklist 2 3" xfId="70" xr:uid="{C2D71FF9-3499-4668-B4EE-49FA7D291B55}"/>
    <cellStyle name="_Checklist_LTE-EPC-2 0-FOA_EMS-tab_022210_shahar" xfId="71" xr:uid="{68AF8782-7B7B-4D5F-91F3-261ECA974AC4}"/>
    <cellStyle name="_Checklist_LTE-EPC-2 0-FOA_EMS-tab_022210_shahar 2" xfId="72" xr:uid="{5087C9D6-4D85-40D3-97B4-C4DBDA9DE897}"/>
    <cellStyle name="_Checklist_LTE-EPC-2 0-FOA_EMS-tab_022210_shahar 3" xfId="73" xr:uid="{CB8C95F2-2702-4192-8BB8-B3723769CBBC}"/>
    <cellStyle name="_Cingular 8860 NY L2 L3 Design 011606" xfId="74" xr:uid="{9A523FBC-AD51-44A5-B66A-7AD1AC3DCE54}"/>
    <cellStyle name="_Cingular 8860 NY L2 L3 Design 011606 2" xfId="75" xr:uid="{B6E8018A-D4B1-4AE0-ACEA-7D259F12132E}"/>
    <cellStyle name="_Cingular 8860 NY L2 L3 Design 011606 2 2" xfId="76" xr:uid="{282C553C-B384-45B2-B04D-B371223B74BC}"/>
    <cellStyle name="_Cingular 8860 NY L2 L3 Design 011606 2 3" xfId="77" xr:uid="{D5C051B6-AAEB-4043-AF8F-74CA5B8457C3}"/>
    <cellStyle name="_Cingular 8860 NY L2 L3 Design 011606_LTE-EPC-2 0-FOA_EMS-tab_022210_shahar" xfId="78" xr:uid="{06932F0B-11AA-49C2-8CC6-BAD0932F9A30}"/>
    <cellStyle name="_Cingular 8860 NY L2 L3 Design 011606_LTE-EPC-2 0-FOA_EMS-tab_022210_shahar 2" xfId="79" xr:uid="{02947704-0A24-4287-B76D-3735EA15B4E5}"/>
    <cellStyle name="_Cingular 8860 NY L2 L3 Design 011606_LTE-EPC-2 0-FOA_EMS-tab_022210_shahar 3" xfId="80" xr:uid="{C9E73B82-B318-4CAE-87F5-42E4F674B515}"/>
    <cellStyle name="_Cingular 8860 NY L2 L3 Design 011606_UMTS_NDER_Globalive_v1-9-Jun19" xfId="81" xr:uid="{93EEE5EA-3594-47C8-82C2-90A9BE1AE188}"/>
    <cellStyle name="_Cingular 8860 NY L2 L3 Design 011606_UMTS_NDER_Globalive_v1-9-Jun19 2" xfId="82" xr:uid="{A4D733EB-20DD-4D26-A9A8-6BB8BC32C8B2}"/>
    <cellStyle name="_Cingular 8860 NY L2 L3 Design 011606_UMTS_NDER_Globalive_v1-9-Jun19 3" xfId="83" xr:uid="{B5CBED12-5FA8-4245-83D5-61B3F05F44ED}"/>
    <cellStyle name="_Cingular 8860 NY L2 L3 Design 122905" xfId="84" xr:uid="{147EDD2B-CAD8-423A-B34D-1F2B4442FA56}"/>
    <cellStyle name="_Cingular 8860 NY L2 L3 Design 122905 2" xfId="85" xr:uid="{B4B76B6E-4229-44E6-BAC0-88B7074EE9A6}"/>
    <cellStyle name="_Cingular 8860 NY L2 L3 Design 122905 2 2" xfId="86" xr:uid="{D17F37DC-EC61-4A88-920A-4C8FD4B5C58B}"/>
    <cellStyle name="_Cingular 8860 NY L2 L3 Design 122905 2 3" xfId="87" xr:uid="{374F499D-1092-4E5B-9918-0D503D1E66F5}"/>
    <cellStyle name="_Cingular 8860 NY L2 L3 Design 122905_LTE-EPC-2 0-FOA_EMS-tab_022210_shahar" xfId="88" xr:uid="{513C9126-5F7A-41DA-BCBA-05AC0A50C918}"/>
    <cellStyle name="_Cingular 8860 NY L2 L3 Design 122905_LTE-EPC-2 0-FOA_EMS-tab_022210_shahar 2" xfId="89" xr:uid="{56284F72-0599-448B-B3E8-9BD1585DD59A}"/>
    <cellStyle name="_Cingular 8860 NY L2 L3 Design 122905_LTE-EPC-2 0-FOA_EMS-tab_022210_shahar 3" xfId="90" xr:uid="{D4DD579B-38DA-4D4F-9C25-990CFCA8B2DB}"/>
    <cellStyle name="_Cingular 8860 NY L2 L3 Design 122905_UMTS_NDER_Globalive_v1-9-Jun19" xfId="91" xr:uid="{2E18A899-965B-41A8-B852-BE56F2C4B5CF}"/>
    <cellStyle name="_Cingular 8860 NY L2 L3 Design 122905_UMTS_NDER_Globalive_v1-9-Jun19 2" xfId="92" xr:uid="{F4546A87-27DC-4603-8545-B406A267D197}"/>
    <cellStyle name="_Cingular 8860 NY L2 L3 Design 122905_UMTS_NDER_Globalive_v1-9-Jun19 3" xfId="93" xr:uid="{A292F746-17B6-43E4-BC1B-F1B57D22CA63}"/>
    <cellStyle name="_CIQ-RNC9370-detail" xfId="94" xr:uid="{FC484B54-0EC2-4C00-9A16-5CD272FF6D87}"/>
    <cellStyle name="_CIQ-RNC9370-detail 2" xfId="95" xr:uid="{772D151B-0A70-454B-A650-1FAADC0BE8A4}"/>
    <cellStyle name="_CIQ-RNC9370-detail 2 2" xfId="96" xr:uid="{08FB7209-97D4-4EA1-91F0-FBDF11E63E37}"/>
    <cellStyle name="_CIQ-RNC9370-detail 2 3" xfId="97" xr:uid="{1B832E33-7BCF-49E8-96D8-8E598C6DE0E9}"/>
    <cellStyle name="_CIQ-RNC9370-detail_CURRENT-VzW PreFOA ePC_CIQ_Westborough_2_12032009_v3" xfId="98" xr:uid="{C6D37EFD-2B42-4E87-B05C-DDE231458BF6}"/>
    <cellStyle name="_CIQ-RNC9370-detail_CURRENT-VzW PreFOA ePC_CIQ_Westborough_2_12032009_v3 2" xfId="99" xr:uid="{C01B1A48-2905-40E4-B469-B57F8648E6F7}"/>
    <cellStyle name="_CIQ-RNC9370-detail_CURRENT-VzW PreFOA ePC_CIQ_Westborough_2_12032009_v3 2 2" xfId="100" xr:uid="{7D4B2C3E-840F-4D65-BB14-F607C23E5885}"/>
    <cellStyle name="_CIQ-RNC9370-detail_CURRENT-VzW PreFOA ePC_CIQ_Westborough_2_12032009_v3 2 3" xfId="101" xr:uid="{38111A2C-55C8-4D44-90D6-CFE9C84C52C9}"/>
    <cellStyle name="_CIQ-RNC9370-detail_CURRENT-VzW PreFOA ePC_CIQ_Westborough_2_12032009_v3_LTE-EPC-2 0-FOA_EMS-tab_022210_shahar" xfId="102" xr:uid="{28D00B60-33B9-4A42-8275-DDC42663D28E}"/>
    <cellStyle name="_CIQ-RNC9370-detail_CURRENT-VzW PreFOA ePC_CIQ_Westborough_2_12032009_v3_LTE-EPC-2 0-FOA_EMS-tab_022210_shahar 2" xfId="103" xr:uid="{0A5880AF-BF77-443B-A5D5-D1EC1BB90D59}"/>
    <cellStyle name="_CIQ-RNC9370-detail_CURRENT-VzW PreFOA ePC_CIQ_Westborough_2_12032009_v3_LTE-EPC-2 0-FOA_EMS-tab_022210_shahar 3" xfId="104" xr:uid="{4EC84804-CF75-4EA6-9E12-DB1DF339F8D6}"/>
    <cellStyle name="_CIQ-RNC9370-detail_LTE-EPC-2 0-FOA_EMS-tab_022210_shahar" xfId="105" xr:uid="{D34E5307-CA61-4FD8-A9C0-271A1A4FAFF6}"/>
    <cellStyle name="_CIQ-RNC9370-detail_LTE-EPC-2 0-FOA_EMS-tab_022210_shahar 2" xfId="106" xr:uid="{44BD8798-91A0-442F-8605-E4FFE1233381}"/>
    <cellStyle name="_CIQ-RNC9370-detail_LTE-EPC-2 0-FOA_EMS-tab_022210_shahar 3" xfId="107" xr:uid="{604B295B-C353-49D1-83D2-4F27844BBF01}"/>
    <cellStyle name="_CIQ-RNC9370-detail_VzWCQ_eNodeB_v0.7-DRAFT" xfId="108" xr:uid="{9164D594-220D-4702-9491-8458BE4215DC}"/>
    <cellStyle name="_CIQ-RNC9370-detail_VzWCQ_eNodeB_v0.7-DRAFT 2" xfId="109" xr:uid="{9528165F-E531-4801-A447-1C3B3A20D047}"/>
    <cellStyle name="_CIQ-RNC9370-detail_VzWCQ_eNodeB_v0.7-DRAFT 3" xfId="110" xr:uid="{ABDEDA05-4BA4-4BBD-ADB3-4EE19357156C}"/>
    <cellStyle name="_CIQ-RNC9370-QuickStart" xfId="111" xr:uid="{08800CD6-7C43-491F-A78C-B600EAA1A825}"/>
    <cellStyle name="_CIQ-RNC9370-QuickStart 2" xfId="112" xr:uid="{3E2EF587-0987-452C-8479-B70A5A52E71C}"/>
    <cellStyle name="_CIQ-RNC9370-QuickStart 2 2" xfId="113" xr:uid="{8D3CE78D-B473-4826-8631-CF310EBAFDFF}"/>
    <cellStyle name="_CIQ-RNC9370-QuickStart 2 3" xfId="114" xr:uid="{A2E27AD8-5662-47F3-8B84-96358450931A}"/>
    <cellStyle name="_CIQ-RNC9370-QuickStart_CURRENT-VzW PreFOA ePC_CIQ_Westborough_2_12032009_v3" xfId="115" xr:uid="{516D6526-E261-4B64-A754-2935A3862D55}"/>
    <cellStyle name="_CIQ-RNC9370-QuickStart_CURRENT-VzW PreFOA ePC_CIQ_Westborough_2_12032009_v3 2" xfId="116" xr:uid="{5C3C34AD-E38A-45BD-ADDD-A37152AF4663}"/>
    <cellStyle name="_CIQ-RNC9370-QuickStart_CURRENT-VzW PreFOA ePC_CIQ_Westborough_2_12032009_v3 2 2" xfId="117" xr:uid="{537A89DE-6081-48C0-8945-5CE1127BF251}"/>
    <cellStyle name="_CIQ-RNC9370-QuickStart_CURRENT-VzW PreFOA ePC_CIQ_Westborough_2_12032009_v3 2 3" xfId="118" xr:uid="{7DF59C92-C764-41C2-BB81-E47ABACFBAD4}"/>
    <cellStyle name="_CIQ-RNC9370-QuickStart_CURRENT-VzW PreFOA ePC_CIQ_Westborough_2_12032009_v3_LTE-EPC-2 0-FOA_EMS-tab_022210_shahar" xfId="119" xr:uid="{75E85422-8555-4364-938F-9A487EFB11A1}"/>
    <cellStyle name="_CIQ-RNC9370-QuickStart_CURRENT-VzW PreFOA ePC_CIQ_Westborough_2_12032009_v3_LTE-EPC-2 0-FOA_EMS-tab_022210_shahar 2" xfId="120" xr:uid="{E44DE457-A9C7-41D8-9BE8-E1AAB48731F1}"/>
    <cellStyle name="_CIQ-RNC9370-QuickStart_CURRENT-VzW PreFOA ePC_CIQ_Westborough_2_12032009_v3_LTE-EPC-2 0-FOA_EMS-tab_022210_shahar 3" xfId="121" xr:uid="{7EAD8A1B-4487-4545-BF34-4A3C9CE03E35}"/>
    <cellStyle name="_CIQ-RNC9370-QuickStart_LTE-EPC-2 0-FOA_EMS-tab_022210_shahar" xfId="122" xr:uid="{0FD46D05-6E08-4E6A-A1E6-EBEAFEBC0A8F}"/>
    <cellStyle name="_CIQ-RNC9370-QuickStart_LTE-EPC-2 0-FOA_EMS-tab_022210_shahar 2" xfId="123" xr:uid="{AD329AA5-563A-4FDF-BE8B-E12DDF60E98E}"/>
    <cellStyle name="_CIQ-RNC9370-QuickStart_LTE-EPC-2 0-FOA_EMS-tab_022210_shahar 3" xfId="124" xr:uid="{B1743AFC-3BF7-443E-88A2-2E7EDBA47DDA}"/>
    <cellStyle name="_CIQ-RNC9370-QuickStart_VzWCQ_eNodeB_v0.7-DRAFT" xfId="125" xr:uid="{FB445F35-2862-4C25-9F45-99407B7074C5}"/>
    <cellStyle name="_CIQ-RNC9370-QuickStart_VzWCQ_eNodeB_v0.7-DRAFT 2" xfId="126" xr:uid="{E7DFEFC1-6CB9-45A7-8967-1FA044E65A2A}"/>
    <cellStyle name="_CIQ-RNC9370-QuickStart_VzWCQ_eNodeB_v0.7-DRAFT 3" xfId="127" xr:uid="{26EEA504-54DC-4286-8F3F-CA6BB1F54BF7}"/>
    <cellStyle name="_IntAnnounc" xfId="128" xr:uid="{5D551C19-39C7-4524-B917-14BB21D53036}"/>
    <cellStyle name="_IntAnnounc_CIQ_WCV" xfId="129" xr:uid="{DB9874A9-51A9-4C02-906A-E748F93206EB}"/>
    <cellStyle name="_IRAT_NDER" xfId="130" xr:uid="{E5A490E7-1E22-4097-8D8A-D87ACDC6DF87}"/>
    <cellStyle name="_IRAT_NDER 2" xfId="131" xr:uid="{81FE7A5E-14FE-43DF-A80D-2958EE1CF6C1}"/>
    <cellStyle name="_IRAT_NDER 2 2" xfId="132" xr:uid="{D63226B0-BEF4-437D-980C-27180DF7B123}"/>
    <cellStyle name="_IRAT_NDER 2 3" xfId="133" xr:uid="{47F0D843-47A3-4D09-89E4-A901837B43AB}"/>
    <cellStyle name="_IRAT_NDER_LTE-EPC-2 0-FOA_EMS-tab_022210_shahar" xfId="134" xr:uid="{1DD50E36-FC0A-4AAB-A679-1DEBA099E1EA}"/>
    <cellStyle name="_IRAT_NDER_LTE-EPC-2 0-FOA_EMS-tab_022210_shahar 2" xfId="135" xr:uid="{F576DB75-6DA8-4232-9FCE-76E979C08CF5}"/>
    <cellStyle name="_IRAT_NDER_LTE-EPC-2 0-FOA_EMS-tab_022210_shahar 3" xfId="136" xr:uid="{CAF93A69-B098-4247-8B98-35B0A5CB81E3}"/>
    <cellStyle name="_IRAT_NDER_UMTS_NDER_Globalive_v1-9-Jun19" xfId="137" xr:uid="{EF75D644-A510-4E85-8BA4-7BD67B476A3A}"/>
    <cellStyle name="_IRAT_NDER_UMTS_NDER_Globalive_v1-9-Jun19 2" xfId="138" xr:uid="{DCA7486C-E4EE-46DD-A503-F660E15648E8}"/>
    <cellStyle name="_IRAT_NDER_UMTS_NDER_Globalive_v1-9-Jun19 3" xfId="139" xr:uid="{7AC073C8-8769-4F80-B245-82935A3332DE}"/>
    <cellStyle name="_NE A-Net " xfId="48" xr:uid="{C799AF91-4650-4BF1-BB46-B4D214D9E2AC}"/>
    <cellStyle name="_New Hyde Park IMA spreadsheet final, 2-16-06" xfId="140" xr:uid="{AD8022A8-F12F-4BFA-99D5-8CF32D0F7E7E}"/>
    <cellStyle name="_New Hyde Park IMA spreadsheet final, 2-16-06 2" xfId="141" xr:uid="{3E47133C-4105-4A12-8604-3B0DC8787FD7}"/>
    <cellStyle name="_New Hyde Park IMA spreadsheet final, 2-16-06 2 2" xfId="142" xr:uid="{AEB2736E-77A0-45B9-AAF0-3BC03EC23713}"/>
    <cellStyle name="_New Hyde Park IMA spreadsheet final, 2-16-06 2 3" xfId="143" xr:uid="{7B523A5E-F5C0-4F75-A833-50479C42E5BA}"/>
    <cellStyle name="_New Hyde Park IMA spreadsheet final, 2-16-06_LTE-EPC-2 0-FOA_EMS-tab_022210_shahar" xfId="144" xr:uid="{B48CEE36-3841-4A2C-A27A-DF9181386955}"/>
    <cellStyle name="_New Hyde Park IMA spreadsheet final, 2-16-06_LTE-EPC-2 0-FOA_EMS-tab_022210_shahar 2" xfId="145" xr:uid="{6FCA2717-AE51-4552-925B-62FF13067169}"/>
    <cellStyle name="_New Hyde Park IMA spreadsheet final, 2-16-06_LTE-EPC-2 0-FOA_EMS-tab_022210_shahar 3" xfId="146" xr:uid="{1D6E2B54-FA10-4525-B97B-9F2DD10D2B4A}"/>
    <cellStyle name="_New Hyde Park IMA spreadsheet final, 2-16-06_UMTS_NDER_Globalive_v1-9-Jun19" xfId="147" xr:uid="{C0F446A2-260C-473B-AFBC-27C264E97049}"/>
    <cellStyle name="_New Hyde Park IMA spreadsheet final, 2-16-06_UMTS_NDER_Globalive_v1-9-Jun19 2" xfId="148" xr:uid="{73551201-2903-4A92-9CC9-72330345FF6B}"/>
    <cellStyle name="_New Hyde Park IMA spreadsheet final, 2-16-06_UMTS_NDER_Globalive_v1-9-Jun19 3" xfId="149" xr:uid="{F1DF42A0-3974-4512-900F-79B2F3309D77}"/>
    <cellStyle name="_NHPK_DS1" xfId="150" xr:uid="{CA8E21FC-AE79-4A07-B03A-EE0D0AAB85AF}"/>
    <cellStyle name="_NHPK_DS1 2" xfId="151" xr:uid="{3C8582CD-169D-49C8-A6E8-21803829A3D6}"/>
    <cellStyle name="_NHPK_DS1 2 2" xfId="152" xr:uid="{5844AA96-456C-48F6-A4DE-3D0BB577BF75}"/>
    <cellStyle name="_NHPK_DS1 2 3" xfId="153" xr:uid="{C141CCC6-A60B-4FC4-931C-81EBE981DDD3}"/>
    <cellStyle name="_NHPK_DS1_CURRENT-VzW PreFOA ePC_CIQ_Westborough_2_12032009_v3" xfId="154" xr:uid="{61FAD864-6FF9-4CE0-AC6A-B675AB3041F9}"/>
    <cellStyle name="_NHPK_DS1_CURRENT-VzW PreFOA ePC_CIQ_Westborough_2_12032009_v3 2" xfId="155" xr:uid="{577C449D-6F2B-4509-B769-1D2DC90497E1}"/>
    <cellStyle name="_NHPK_DS1_CURRENT-VzW PreFOA ePC_CIQ_Westborough_2_12032009_v3 2 2" xfId="156" xr:uid="{39061711-2215-4AA5-8830-A5BE13E54757}"/>
    <cellStyle name="_NHPK_DS1_CURRENT-VzW PreFOA ePC_CIQ_Westborough_2_12032009_v3 2 3" xfId="157" xr:uid="{3F19A877-54C9-411C-BD3F-2886F9A9A28A}"/>
    <cellStyle name="_NHPK_DS1_CURRENT-VzW PreFOA ePC_CIQ_Westborough_2_12032009_v3_LTE-EPC-2 0-FOA_EMS-tab_022210_shahar" xfId="158" xr:uid="{44EBC1BE-186B-432D-B2DD-51B7551271D3}"/>
    <cellStyle name="_NHPK_DS1_CURRENT-VzW PreFOA ePC_CIQ_Westborough_2_12032009_v3_LTE-EPC-2 0-FOA_EMS-tab_022210_shahar 2" xfId="159" xr:uid="{22E499F2-5283-4800-BC01-950018E78E3D}"/>
    <cellStyle name="_NHPK_DS1_CURRENT-VzW PreFOA ePC_CIQ_Westborough_2_12032009_v3_LTE-EPC-2 0-FOA_EMS-tab_022210_shahar 3" xfId="160" xr:uid="{8AA24DD9-EC4B-4B82-8726-75517FE807D7}"/>
    <cellStyle name="_NHPK_DS1_LTE-EPC-2 0-FOA_EMS-tab_022210_shahar" xfId="161" xr:uid="{D3E5A5ED-2AF2-45AE-BC03-52A72B7C362D}"/>
    <cellStyle name="_NHPK_DS1_LTE-EPC-2 0-FOA_EMS-tab_022210_shahar 2" xfId="162" xr:uid="{F3787F1F-7EDC-40DB-B4CE-3474A211E56F}"/>
    <cellStyle name="_NHPK_DS1_LTE-EPC-2 0-FOA_EMS-tab_022210_shahar 3" xfId="163" xr:uid="{FB8AA934-E619-4E2C-83E1-47845B828EDE}"/>
    <cellStyle name="_NHPK_DS1_VzWCQ_eNodeB_v0.7-DRAFT" xfId="164" xr:uid="{A115DF37-9CFE-4E70-9594-15445463A098}"/>
    <cellStyle name="_NHPK_DS1_VzWCQ_eNodeB_v0.7-DRAFT 2" xfId="165" xr:uid="{336777D7-9BEB-463D-B391-03304B7F92D1}"/>
    <cellStyle name="_NHPK_DS1_VzWCQ_eNodeB_v0.7-DRAFT 3" xfId="166" xr:uid="{7006E337-87A8-41EA-9CF8-22CA51AC762A}"/>
    <cellStyle name="_Node B_Cell_add_template_v10" xfId="167" xr:uid="{AAF82FD1-038B-4CDE-8F20-B53B7029A773}"/>
    <cellStyle name="_Node B_Cell_add_template_v10 2" xfId="168" xr:uid="{DDD3DB5E-A1B0-4465-98B8-5C4D5478E369}"/>
    <cellStyle name="_Node B_Cell_add_template_v10 2 2" xfId="169" xr:uid="{7C0B28AA-DDA5-4BE3-9A5F-A016EBBA4E43}"/>
    <cellStyle name="_Node B_Cell_add_template_v10 2 3" xfId="170" xr:uid="{D41B3659-54D8-421D-9878-97A1F0C277BA}"/>
    <cellStyle name="_Node B_Cell_add_template_v10_LTE-EPC-2 0-FOA_EMS-tab_022210_shahar" xfId="171" xr:uid="{9A0737E7-6596-4AB6-A9B9-608EBEEF8B92}"/>
    <cellStyle name="_Node B_Cell_add_template_v10_LTE-EPC-2 0-FOA_EMS-tab_022210_shahar 2" xfId="172" xr:uid="{36A7366B-9B33-48DC-85EF-81A17158357C}"/>
    <cellStyle name="_Node B_Cell_add_template_v10_LTE-EPC-2 0-FOA_EMS-tab_022210_shahar 3" xfId="173" xr:uid="{360D5AB3-40AD-49AE-A3FB-33A159C6F1F0}"/>
    <cellStyle name="_Node B_Cell_add_template_v10_UMTS_NDER_Globalive_v1-9-Jun19" xfId="174" xr:uid="{88CE435A-8FF1-4806-81ED-6619A8D0CE8A}"/>
    <cellStyle name="_Node B_Cell_add_template_v10_UMTS_NDER_Globalive_v1-9-Jun19 2" xfId="175" xr:uid="{52DDF2A9-81EF-4D2F-9B42-1F336696AB2E}"/>
    <cellStyle name="_Node B_Cell_add_template_v10_UMTS_NDER_Globalive_v1-9-Jun19 3" xfId="176" xr:uid="{D4FFBDE8-EEA8-411F-B660-1A5A36EE3E95}"/>
    <cellStyle name="_Node B_Cell_add_template_v16.0" xfId="177" xr:uid="{02F6730D-C500-4695-9AEC-E24D9EBE0C0F}"/>
    <cellStyle name="_Node B_Cell_add_template_v16.0 2" xfId="178" xr:uid="{0B9461D8-DB27-4797-9790-39213D94A012}"/>
    <cellStyle name="_Node B_Cell_add_template_v16.0 2 2" xfId="179" xr:uid="{184C39E3-91F9-46C9-9B20-A34DE806C7F8}"/>
    <cellStyle name="_Node B_Cell_add_template_v16.0 2 3" xfId="180" xr:uid="{64D017F6-79EB-48F6-A9FC-5780B1F78CE2}"/>
    <cellStyle name="_Node B_Cell_add_template_v16.0_LTE-EPC-2 0-FOA_EMS-tab_022210_shahar" xfId="181" xr:uid="{61C82511-7162-4902-9961-CB52513A2418}"/>
    <cellStyle name="_Node B_Cell_add_template_v16.0_LTE-EPC-2 0-FOA_EMS-tab_022210_shahar 2" xfId="182" xr:uid="{17132D6B-BDDE-4F2C-AA23-F20F9FB7D21F}"/>
    <cellStyle name="_Node B_Cell_add_template_v16.0_LTE-EPC-2 0-FOA_EMS-tab_022210_shahar 3" xfId="183" xr:uid="{8B7E344F-763A-45DB-8A36-FA96A3E1C58C}"/>
    <cellStyle name="_Node B_Cell_add_template_v16.0_UMTS_NDER_Globalive_v1-9-Jun19" xfId="184" xr:uid="{FDAB9219-7E3F-496F-8F71-FA62922A01FE}"/>
    <cellStyle name="_Node B_Cell_add_template_v16.0_UMTS_NDER_Globalive_v1-9-Jun19 2" xfId="185" xr:uid="{0D46F11A-F59B-4950-ACCA-168797AD20D1}"/>
    <cellStyle name="_Node B_Cell_add_template_v16.0_UMTS_NDER_Globalive_v1-9-Jun19 3" xfId="186" xr:uid="{99749565-C7CF-4283-B6CF-51D63ECB32B6}"/>
    <cellStyle name="_SLC_IP_Request_RNC2" xfId="187" xr:uid="{55138C30-DEF2-4FF0-8A31-F3E50E667054}"/>
    <cellStyle name="_SLC_IP_Request_RNC2 2" xfId="188" xr:uid="{A1099088-4277-439F-9FBE-13ABF717F665}"/>
    <cellStyle name="_SLC_IP_Request_RNC2 2 2" xfId="189" xr:uid="{0BD6DD2E-049A-425D-B9CC-2561F167FAD3}"/>
    <cellStyle name="_SLC_IP_Request_RNC2 2 3" xfId="190" xr:uid="{C8390B93-CB1F-40DE-9CBE-98C585956955}"/>
    <cellStyle name="_SLC_IP_Request_RNC2_LTE-EPC-2 0-FOA_EMS-tab_022210_shahar" xfId="191" xr:uid="{E952889F-CCC0-404C-A7CB-B10B26322B78}"/>
    <cellStyle name="_SLC_IP_Request_RNC2_LTE-EPC-2 0-FOA_EMS-tab_022210_shahar 2" xfId="192" xr:uid="{3DA90953-7B17-4009-9A72-02661A0B36F6}"/>
    <cellStyle name="_SLC_IP_Request_RNC2_LTE-EPC-2 0-FOA_EMS-tab_022210_shahar 3" xfId="193" xr:uid="{821FF430-F75C-4B79-BE0F-ED5E2A9359A3}"/>
    <cellStyle name="_SpRNumMod" xfId="194" xr:uid="{2FF9577D-3D69-4228-BDA0-01D3664B7F2A}"/>
    <cellStyle name="_SpRNumMod_CIQ_WCV" xfId="195" xr:uid="{5B8C3996-B3D3-4CFB-B5EE-1DC1F0DC9251}"/>
    <cellStyle name="_Subdestina" xfId="196" xr:uid="{1A1C608B-2C28-44BD-B597-F245B56FAE95}"/>
    <cellStyle name="_Subdestina_CIQ_WCV" xfId="197" xr:uid="{ABCCC205-1BDD-4250-8006-18F88DF0CF84}"/>
    <cellStyle name="_Tellabs 8860 EDP for NHPK" xfId="198" xr:uid="{23105A80-FF99-48D0-94D4-7A285F93252E}"/>
    <cellStyle name="_Tellabs 8860 EDP for NHPK 2" xfId="199" xr:uid="{5BE3CD51-5DB3-4FEF-A23B-D9FEFD0A5861}"/>
    <cellStyle name="_Tellabs 8860 EDP for NHPK 2 2" xfId="200" xr:uid="{EBB507C1-D41C-45EB-A191-8E7C73B53559}"/>
    <cellStyle name="_Tellabs 8860 EDP for NHPK 2 3" xfId="201" xr:uid="{18B90446-5CBA-4568-A049-526BF952BAAB}"/>
    <cellStyle name="_Tellabs 8860 EDP for NHPK intrasite" xfId="202" xr:uid="{E93D6D96-0EFB-4824-9F0C-E0C4B6579420}"/>
    <cellStyle name="_Tellabs 8860 EDP for NHPK intrasite 2" xfId="203" xr:uid="{18BDAC9C-86B4-457A-B4A9-32E098550AD7}"/>
    <cellStyle name="_Tellabs 8860 EDP for NHPK intrasite 2 2" xfId="204" xr:uid="{7873A92E-E2C3-4429-9F38-C6CD6DEA49C3}"/>
    <cellStyle name="_Tellabs 8860 EDP for NHPK intrasite 2 3" xfId="205" xr:uid="{14A64149-4444-4E37-B9C2-CCB43F9FDB3E}"/>
    <cellStyle name="_Tellabs 8860 EDP for NHPK intrasite_CURRENT-VzW PreFOA ePC_CIQ_Westborough_2_12032009_v3" xfId="206" xr:uid="{23443329-78FF-47D7-B3E3-8D09A2A38D4F}"/>
    <cellStyle name="_Tellabs 8860 EDP for NHPK intrasite_CURRENT-VzW PreFOA ePC_CIQ_Westborough_2_12032009_v3 2" xfId="207" xr:uid="{5F46340C-3AF9-4E37-8B7E-57A3393AC7D2}"/>
    <cellStyle name="_Tellabs 8860 EDP for NHPK intrasite_CURRENT-VzW PreFOA ePC_CIQ_Westborough_2_12032009_v3 2 2" xfId="208" xr:uid="{5AE1672A-05C3-4FB9-B947-4BFF6D61273C}"/>
    <cellStyle name="_Tellabs 8860 EDP for NHPK intrasite_CURRENT-VzW PreFOA ePC_CIQ_Westborough_2_12032009_v3 2 3" xfId="209" xr:uid="{29E52865-03CE-4347-8F94-CEE42481B0D0}"/>
    <cellStyle name="_Tellabs 8860 EDP for NHPK intrasite_CURRENT-VzW PreFOA ePC_CIQ_Westborough_2_12032009_v3_LTE-EPC-2 0-FOA_EMS-tab_022210_shahar" xfId="210" xr:uid="{30E7E6B4-C138-484D-AA16-96A959C01273}"/>
    <cellStyle name="_Tellabs 8860 EDP for NHPK intrasite_CURRENT-VzW PreFOA ePC_CIQ_Westborough_2_12032009_v3_LTE-EPC-2 0-FOA_EMS-tab_022210_shahar 2" xfId="211" xr:uid="{A9670821-2110-4BB0-B4A9-80B4D3F363D0}"/>
    <cellStyle name="_Tellabs 8860 EDP for NHPK intrasite_CURRENT-VzW PreFOA ePC_CIQ_Westborough_2_12032009_v3_LTE-EPC-2 0-FOA_EMS-tab_022210_shahar 3" xfId="212" xr:uid="{6AF0A304-C470-4D9C-87E0-7FC40F92DCFD}"/>
    <cellStyle name="_Tellabs 8860 EDP for NHPK intrasite_LTE-EPC-2 0-FOA_EMS-tab_022210_shahar" xfId="213" xr:uid="{BAF4C8DF-8ABC-4019-84FF-B10BE4EDB6BE}"/>
    <cellStyle name="_Tellabs 8860 EDP for NHPK intrasite_LTE-EPC-2 0-FOA_EMS-tab_022210_shahar 2" xfId="214" xr:uid="{874AC9FD-86EF-4EF4-83BC-3484BBDC1A1C}"/>
    <cellStyle name="_Tellabs 8860 EDP for NHPK intrasite_LTE-EPC-2 0-FOA_EMS-tab_022210_shahar 3" xfId="215" xr:uid="{09674C99-D15D-45FC-9CB2-DAA93FF62613}"/>
    <cellStyle name="_Tellabs 8860 EDP for NHPK intrasite_VzWCQ_eNodeB_v0.7-DRAFT" xfId="216" xr:uid="{DCA1F9B6-165A-4599-9CE7-8EF0B3C63E72}"/>
    <cellStyle name="_Tellabs 8860 EDP for NHPK intrasite_VzWCQ_eNodeB_v0.7-DRAFT 2" xfId="217" xr:uid="{AC8685F4-1E4C-4953-BB77-AD926C57C26F}"/>
    <cellStyle name="_Tellabs 8860 EDP for NHPK intrasite_VzWCQ_eNodeB_v0.7-DRAFT 3" xfId="218" xr:uid="{11956947-E8AD-46C1-B8FE-F46779B8616F}"/>
    <cellStyle name="_Tellabs 8860 EDP for NHPK IP blocks" xfId="219" xr:uid="{0CD77F5A-59B8-4BB9-A02C-C53D7570EAEF}"/>
    <cellStyle name="_Tellabs 8860 EDP for NHPK IP blocks 2" xfId="220" xr:uid="{00EB296D-417E-421E-97EB-7AB89BCE9B48}"/>
    <cellStyle name="_Tellabs 8860 EDP for NHPK IP blocks 2 2" xfId="221" xr:uid="{1E9DD800-58FF-4401-B257-14CFADC7F897}"/>
    <cellStyle name="_Tellabs 8860 EDP for NHPK IP blocks 2 3" xfId="222" xr:uid="{A55C6DC1-6307-4F4E-BC35-3CF0313D31F8}"/>
    <cellStyle name="_Tellabs 8860 EDP for NHPK IP blocks_CURRENT-VzW PreFOA ePC_CIQ_Westborough_2_12032009_v3" xfId="223" xr:uid="{15434778-81C0-4DB0-9B38-E748402AB89A}"/>
    <cellStyle name="_Tellabs 8860 EDP for NHPK IP blocks_CURRENT-VzW PreFOA ePC_CIQ_Westborough_2_12032009_v3 2" xfId="224" xr:uid="{43DEC324-50BD-4495-A61F-E760C5E2BBB1}"/>
    <cellStyle name="_Tellabs 8860 EDP for NHPK IP blocks_CURRENT-VzW PreFOA ePC_CIQ_Westborough_2_12032009_v3 2 2" xfId="225" xr:uid="{E1A6F1EE-FE9B-4171-A71A-ABE22C42EEB8}"/>
    <cellStyle name="_Tellabs 8860 EDP for NHPK IP blocks_CURRENT-VzW PreFOA ePC_CIQ_Westborough_2_12032009_v3 2 3" xfId="226" xr:uid="{69362F14-625C-41D5-9E22-F21082B67FC8}"/>
    <cellStyle name="_Tellabs 8860 EDP for NHPK IP blocks_CURRENT-VzW PreFOA ePC_CIQ_Westborough_2_12032009_v3_LTE-EPC-2 0-FOA_EMS-tab_022210_shahar" xfId="227" xr:uid="{6A7B0326-8961-497F-9769-C04036304B50}"/>
    <cellStyle name="_Tellabs 8860 EDP for NHPK IP blocks_CURRENT-VzW PreFOA ePC_CIQ_Westborough_2_12032009_v3_LTE-EPC-2 0-FOA_EMS-tab_022210_shahar 2" xfId="228" xr:uid="{FC9D7E70-B31C-4D19-9A24-6D642628CE6C}"/>
    <cellStyle name="_Tellabs 8860 EDP for NHPK IP blocks_CURRENT-VzW PreFOA ePC_CIQ_Westborough_2_12032009_v3_LTE-EPC-2 0-FOA_EMS-tab_022210_shahar 3" xfId="229" xr:uid="{FA638149-D4D0-4112-A1A0-A01C210F709E}"/>
    <cellStyle name="_Tellabs 8860 EDP for NHPK IP blocks_LTE-EPC-2 0-FOA_EMS-tab_022210_shahar" xfId="230" xr:uid="{70236AF9-0BA1-4C89-BE7A-F31E50178F35}"/>
    <cellStyle name="_Tellabs 8860 EDP for NHPK IP blocks_LTE-EPC-2 0-FOA_EMS-tab_022210_shahar 2" xfId="231" xr:uid="{13AE5685-53C9-49EF-8AEE-E75D8112F949}"/>
    <cellStyle name="_Tellabs 8860 EDP for NHPK IP blocks_LTE-EPC-2 0-FOA_EMS-tab_022210_shahar 3" xfId="232" xr:uid="{60E32BB4-059A-47F2-AA1B-BB48BF7A2762}"/>
    <cellStyle name="_Tellabs 8860 EDP for NHPK IP blocks_VzWCQ_eNodeB_v0.7-DRAFT" xfId="233" xr:uid="{F7C13816-086C-43AA-9B0A-9328DE900436}"/>
    <cellStyle name="_Tellabs 8860 EDP for NHPK IP blocks_VzWCQ_eNodeB_v0.7-DRAFT 2" xfId="234" xr:uid="{2B0F92DE-8055-4597-9654-DA519B8D1ADF}"/>
    <cellStyle name="_Tellabs 8860 EDP for NHPK IP blocks_VzWCQ_eNodeB_v0.7-DRAFT 3" xfId="235" xr:uid="{1A5F731C-0880-4833-9577-2E79A4E19D68}"/>
    <cellStyle name="_Tellabs 8860 EDP for NHPK rev 3.5.6 022106" xfId="236" xr:uid="{D007DE2C-A62F-4F77-9F16-16F0DEC0DD77}"/>
    <cellStyle name="_Tellabs 8860 EDP for NHPK rev 3.5.6 022106 2" xfId="237" xr:uid="{F51E54E1-4399-462B-B22D-42B642F43694}"/>
    <cellStyle name="_Tellabs 8860 EDP for NHPK rev 3.5.6 022106 2 2" xfId="238" xr:uid="{A11765C9-F575-4AA5-925C-53058C8C05FB}"/>
    <cellStyle name="_Tellabs 8860 EDP for NHPK rev 3.5.6 022106 2 3" xfId="239" xr:uid="{145AAA28-BA3A-4162-A146-FA3E8106C4B7}"/>
    <cellStyle name="_Tellabs 8860 EDP for NHPK rev 3.5.6 022106_CURRENT-VzW PreFOA ePC_CIQ_Westborough_2_12032009_v3" xfId="240" xr:uid="{E8539CEB-8333-4861-A1CC-76647B692089}"/>
    <cellStyle name="_Tellabs 8860 EDP for NHPK rev 3.5.6 022106_CURRENT-VzW PreFOA ePC_CIQ_Westborough_2_12032009_v3 2" xfId="241" xr:uid="{5059BD69-0539-429B-97E7-C1BD0DB22BDD}"/>
    <cellStyle name="_Tellabs 8860 EDP for NHPK rev 3.5.6 022106_CURRENT-VzW PreFOA ePC_CIQ_Westborough_2_12032009_v3 2 2" xfId="242" xr:uid="{6DF87A0F-1091-47E8-AC10-2F8ED312DC8F}"/>
    <cellStyle name="_Tellabs 8860 EDP for NHPK rev 3.5.6 022106_CURRENT-VzW PreFOA ePC_CIQ_Westborough_2_12032009_v3 2 3" xfId="243" xr:uid="{D021BFB9-BB1F-4FDE-8B37-20B8F9EABA61}"/>
    <cellStyle name="_Tellabs 8860 EDP for NHPK rev 3.5.6 022106_CURRENT-VzW PreFOA ePC_CIQ_Westborough_2_12032009_v3_LTE-EPC-2 0-FOA_EMS-tab_022210_shahar" xfId="244" xr:uid="{1736F524-69BC-4E04-83DA-ADF76F803917}"/>
    <cellStyle name="_Tellabs 8860 EDP for NHPK rev 3.5.6 022106_CURRENT-VzW PreFOA ePC_CIQ_Westborough_2_12032009_v3_LTE-EPC-2 0-FOA_EMS-tab_022210_shahar 2" xfId="245" xr:uid="{A7D4C7FC-C6A5-4CC9-978E-F3682F9D2C4D}"/>
    <cellStyle name="_Tellabs 8860 EDP for NHPK rev 3.5.6 022106_CURRENT-VzW PreFOA ePC_CIQ_Westborough_2_12032009_v3_LTE-EPC-2 0-FOA_EMS-tab_022210_shahar 3" xfId="246" xr:uid="{303C81D5-181E-4E25-A536-9404DC109269}"/>
    <cellStyle name="_Tellabs 8860 EDP for NHPK rev 3.5.6 022106_LTE-EPC-2 0-FOA_EMS-tab_022210_shahar" xfId="247" xr:uid="{0E20407E-5AC0-41B4-8222-3F49511561C4}"/>
    <cellStyle name="_Tellabs 8860 EDP for NHPK rev 3.5.6 022106_LTE-EPC-2 0-FOA_EMS-tab_022210_shahar 2" xfId="248" xr:uid="{0D3E2F53-0DF6-475A-83B7-F5B08CE1FB0F}"/>
    <cellStyle name="_Tellabs 8860 EDP for NHPK rev 3.5.6 022106_LTE-EPC-2 0-FOA_EMS-tab_022210_shahar 3" xfId="249" xr:uid="{9E2B3AD7-B914-406A-858F-81C5D78BB523}"/>
    <cellStyle name="_Tellabs 8860 EDP for NHPK rev 3.5.6 022106_VzWCQ_eNodeB_v0.7-DRAFT" xfId="250" xr:uid="{1AF3D1FA-AA85-49BA-8B73-2B2756E79CDA}"/>
    <cellStyle name="_Tellabs 8860 EDP for NHPK rev 3.5.6 022106_VzWCQ_eNodeB_v0.7-DRAFT 2" xfId="251" xr:uid="{B8637CF8-8DB3-4424-8259-9E3EE99B659E}"/>
    <cellStyle name="_Tellabs 8860 EDP for NHPK rev 3.5.6 022106_VzWCQ_eNodeB_v0.7-DRAFT 3" xfId="252" xr:uid="{6BEABFDA-70A0-45CF-8469-515F6B4F2914}"/>
    <cellStyle name="_Tellabs 8860 EDP for NHPK_CURRENT-VzW PreFOA ePC_CIQ_Westborough_2_12032009_v3" xfId="253" xr:uid="{163E6D07-EBD4-40B0-84F0-6BBA3526262F}"/>
    <cellStyle name="_Tellabs 8860 EDP for NHPK_CURRENT-VzW PreFOA ePC_CIQ_Westborough_2_12032009_v3 2" xfId="254" xr:uid="{5B64C359-FE86-4E84-95AB-B513495BED97}"/>
    <cellStyle name="_Tellabs 8860 EDP for NHPK_CURRENT-VzW PreFOA ePC_CIQ_Westborough_2_12032009_v3 2 2" xfId="255" xr:uid="{4BEF901E-101B-4C4E-AD00-64446930870F}"/>
    <cellStyle name="_Tellabs 8860 EDP for NHPK_CURRENT-VzW PreFOA ePC_CIQ_Westborough_2_12032009_v3 2 3" xfId="256" xr:uid="{3D3AE7E7-31D4-4963-A8CA-99A44AD9208D}"/>
    <cellStyle name="_Tellabs 8860 EDP for NHPK_CURRENT-VzW PreFOA ePC_CIQ_Westborough_2_12032009_v3_LTE-EPC-2 0-FOA_EMS-tab_022210_shahar" xfId="257" xr:uid="{1F1F9962-6709-4DFD-89DE-46DA563A1F09}"/>
    <cellStyle name="_Tellabs 8860 EDP for NHPK_CURRENT-VzW PreFOA ePC_CIQ_Westborough_2_12032009_v3_LTE-EPC-2 0-FOA_EMS-tab_022210_shahar 2" xfId="258" xr:uid="{BC73DEE3-86F4-49FE-8D43-F72B213807D2}"/>
    <cellStyle name="_Tellabs 8860 EDP for NHPK_CURRENT-VzW PreFOA ePC_CIQ_Westborough_2_12032009_v3_LTE-EPC-2 0-FOA_EMS-tab_022210_shahar 3" xfId="259" xr:uid="{6727DCB5-E70E-4696-8A19-FE9307A2BD46}"/>
    <cellStyle name="_Tellabs 8860 EDP for NHPK_LTE-EPC-2 0-FOA_EMS-tab_022210_shahar" xfId="260" xr:uid="{87DD4C6B-9C50-43D3-8EA0-4ACDDB10B94D}"/>
    <cellStyle name="_Tellabs 8860 EDP for NHPK_LTE-EPC-2 0-FOA_EMS-tab_022210_shahar 2" xfId="261" xr:uid="{9CF1631B-B527-4EFC-8424-2363634EE6D3}"/>
    <cellStyle name="_Tellabs 8860 EDP for NHPK_LTE-EPC-2 0-FOA_EMS-tab_022210_shahar 3" xfId="262" xr:uid="{AD25EA56-874E-43D1-96D7-13DB5077696F}"/>
    <cellStyle name="_Tellabs 8860 EDP for NHPK_VzWCQ_eNodeB_v0.7-DRAFT" xfId="263" xr:uid="{9F6EF5A0-F118-4F01-9496-D776F73A55FD}"/>
    <cellStyle name="_Tellabs 8860 EDP for NHPK_VzWCQ_eNodeB_v0.7-DRAFT 2" xfId="264" xr:uid="{A00F558B-CF0F-4C54-BA47-CE95171E3F2B}"/>
    <cellStyle name="_Tellabs 8860 EDP for NHPK_VzWCQ_eNodeB_v0.7-DRAFT 3" xfId="265" xr:uid="{40EBC7F9-E0F1-4D89-8B37-857EA47F7809}"/>
    <cellStyle name="_Tellabs 8860 EDP for NHPK~10" xfId="266" xr:uid="{C25A15D5-053A-4C03-AA61-620694AE62FA}"/>
    <cellStyle name="_Tellabs 8860 EDP for NHPK~10 2" xfId="267" xr:uid="{4D13EDB3-D2CC-47C2-990D-46FC63E992FE}"/>
    <cellStyle name="_Tellabs 8860 EDP for NHPK~10 2 2" xfId="268" xr:uid="{2CD53BE4-6F9C-4F30-A74C-A93D62B884B8}"/>
    <cellStyle name="_Tellabs 8860 EDP for NHPK~10 2 3" xfId="269" xr:uid="{21B12DFA-F6A0-421B-B391-38DD69488345}"/>
    <cellStyle name="_Tellabs 8860 EDP for NHPK~10_CURRENT-VzW PreFOA ePC_CIQ_Westborough_2_12032009_v3" xfId="270" xr:uid="{4F5AC1E0-2D60-4BC5-A74E-62F8F38A5721}"/>
    <cellStyle name="_Tellabs 8860 EDP for NHPK~10_CURRENT-VzW PreFOA ePC_CIQ_Westborough_2_12032009_v3 2" xfId="271" xr:uid="{2AF62EB8-1966-4B64-86DA-F5542D7C5BA0}"/>
    <cellStyle name="_Tellabs 8860 EDP for NHPK~10_CURRENT-VzW PreFOA ePC_CIQ_Westborough_2_12032009_v3 2 2" xfId="272" xr:uid="{F434249E-3CE9-46BD-A6F6-33867F7E7423}"/>
    <cellStyle name="_Tellabs 8860 EDP for NHPK~10_CURRENT-VzW PreFOA ePC_CIQ_Westborough_2_12032009_v3 2 3" xfId="273" xr:uid="{1DE87FF1-D547-4690-A10F-8807A0B458F3}"/>
    <cellStyle name="_Tellabs 8860 EDP for NHPK~10_CURRENT-VzW PreFOA ePC_CIQ_Westborough_2_12032009_v3_LTE-EPC-2 0-FOA_EMS-tab_022210_shahar" xfId="274" xr:uid="{AA7417BE-4C55-4EA6-AA0C-4AAB89C873F8}"/>
    <cellStyle name="_Tellabs 8860 EDP for NHPK~10_CURRENT-VzW PreFOA ePC_CIQ_Westborough_2_12032009_v3_LTE-EPC-2 0-FOA_EMS-tab_022210_shahar 2" xfId="275" xr:uid="{42DB3FD6-7757-4A19-83EA-735D36FFD93E}"/>
    <cellStyle name="_Tellabs 8860 EDP for NHPK~10_CURRENT-VzW PreFOA ePC_CIQ_Westborough_2_12032009_v3_LTE-EPC-2 0-FOA_EMS-tab_022210_shahar 3" xfId="276" xr:uid="{E6C5CE74-5C6C-40EC-AAF5-9142868129B9}"/>
    <cellStyle name="_Tellabs 8860 EDP for NHPK~10_LTE-EPC-2 0-FOA_EMS-tab_022210_shahar" xfId="277" xr:uid="{5084D18C-3AF6-46C4-B3BE-3C1D77F2AA2C}"/>
    <cellStyle name="_Tellabs 8860 EDP for NHPK~10_LTE-EPC-2 0-FOA_EMS-tab_022210_shahar 2" xfId="278" xr:uid="{BA6D3F5E-0BA7-47DF-8ACC-FDEBFF741472}"/>
    <cellStyle name="_Tellabs 8860 EDP for NHPK~10_LTE-EPC-2 0-FOA_EMS-tab_022210_shahar 3" xfId="279" xr:uid="{4E2BB168-C99D-4C34-85D6-18FF49BC4C51}"/>
    <cellStyle name="_Tellabs 8860 EDP for NHPK~10_VzWCQ_eNodeB_v0.7-DRAFT" xfId="280" xr:uid="{2802165B-B8DD-4E49-82F5-F42CE2E0283E}"/>
    <cellStyle name="_Tellabs 8860 EDP for NHPK~10_VzWCQ_eNodeB_v0.7-DRAFT 2" xfId="281" xr:uid="{F190E1AC-3EBB-4C34-8674-C342E26C3007}"/>
    <cellStyle name="_Tellabs 8860 EDP for NHPK~10_VzWCQ_eNodeB_v0.7-DRAFT 3" xfId="282" xr:uid="{7EBA21B1-8CF0-4EB9-88B9-C364ED387012}"/>
    <cellStyle name="_Tellabs 8860 EDP for RCPK LSPs rev" xfId="283" xr:uid="{816F1AC9-E97F-4160-BDDD-71AA8D94E557}"/>
    <cellStyle name="_Tellabs 8860 EDP for RCPK LSPs rev 2" xfId="284" xr:uid="{F97CD05F-C78F-488F-923F-687F8D333E85}"/>
    <cellStyle name="_Tellabs 8860 EDP for RCPK LSPs rev 2 2" xfId="285" xr:uid="{932FD5F5-2277-4208-A4E0-86C327189CB8}"/>
    <cellStyle name="_Tellabs 8860 EDP for RCPK LSPs rev 2 3" xfId="286" xr:uid="{8A079BF2-EFFA-434E-B589-A05213A01B00}"/>
    <cellStyle name="_Tellabs 8860 EDP for RCPK LSPs rev_LTE-EPC-2 0-FOA_EMS-tab_022210_shahar" xfId="287" xr:uid="{BCA18FFD-4AA3-4B5F-BB74-AB367595FCB0}"/>
    <cellStyle name="_Tellabs 8860 EDP for RCPK LSPs rev_LTE-EPC-2 0-FOA_EMS-tab_022210_shahar 2" xfId="288" xr:uid="{53FCB269-835F-49F7-8BE8-4B49AD934A7D}"/>
    <cellStyle name="_Tellabs 8860 EDP for RCPK LSPs rev_LTE-EPC-2 0-FOA_EMS-tab_022210_shahar 3" xfId="289" xr:uid="{E9AC9245-10AB-4C61-96FE-E7304D883B5B}"/>
    <cellStyle name="_Tellabs 8860 EDP for RCPK LSPs rev_UMTS_NDER_Globalive_v1-9-Jun19" xfId="290" xr:uid="{260C1E72-8D35-45D5-AB63-ABBD2E6F6994}"/>
    <cellStyle name="_Tellabs 8860 EDP for RCPK LSPs rev_UMTS_NDER_Globalive_v1-9-Jun19 2" xfId="291" xr:uid="{C3AEB67E-05D4-4F0B-98F0-D76DB7430406}"/>
    <cellStyle name="_Tellabs 8860 EDP for RCPK LSPs rev_UMTS_NDER_Globalive_v1-9-Jun19 3" xfId="292" xr:uid="{FF06D528-6DFA-46D5-9D4F-D90D9355F84C}"/>
    <cellStyle name="_Tellabs 8860 EDP for WHPL IP bbone rev" xfId="293" xr:uid="{BE27C88D-A16B-4F23-8804-41F5DE0203CA}"/>
    <cellStyle name="_Tellabs 8860 EDP for WHPL IP bbone rev 2" xfId="294" xr:uid="{D466933D-DFFD-4799-BC0E-FE4A7A993473}"/>
    <cellStyle name="_Tellabs 8860 EDP for WHPL IP bbone rev 2 2" xfId="295" xr:uid="{E4EC05F0-0F6B-4DE2-BAAD-9D7CE3B72384}"/>
    <cellStyle name="_Tellabs 8860 EDP for WHPL IP bbone rev 2 3" xfId="296" xr:uid="{20E4B08D-5BFC-4887-9BC3-FD8A081D466A}"/>
    <cellStyle name="_Tellabs 8860 EDP for WHPL IP bbone rev_LTE-EPC-2 0-FOA_EMS-tab_022210_shahar" xfId="297" xr:uid="{E195DDFF-52C2-4DCB-870D-2543EE47FCDB}"/>
    <cellStyle name="_Tellabs 8860 EDP for WHPL IP bbone rev_LTE-EPC-2 0-FOA_EMS-tab_022210_shahar 2" xfId="298" xr:uid="{33AC4F0F-9049-4240-9B44-33C587DFAE0E}"/>
    <cellStyle name="_Tellabs 8860 EDP for WHPL IP bbone rev_LTE-EPC-2 0-FOA_EMS-tab_022210_shahar 3" xfId="299" xr:uid="{23402948-14B7-4C4F-9E74-485AB44AFE1D}"/>
    <cellStyle name="_Tellabs 8860 EDP for WHPL IP bbone rev_UMTS_NDER_Globalive_v1-9-Jun19" xfId="300" xr:uid="{7484B4B8-7E30-41C9-97D8-DBA0D4E3A0DE}"/>
    <cellStyle name="_Tellabs 8860 EDP for WHPL IP bbone rev_UMTS_NDER_Globalive_v1-9-Jun19 2" xfId="301" xr:uid="{068C1DF5-27C2-4D99-8BF0-C7ABC963D848}"/>
    <cellStyle name="_Tellabs 8860 EDP for WHPL IP bbone rev_UMTS_NDER_Globalive_v1-9-Jun19 3" xfId="302" xr:uid="{07C8E83C-CAEA-495F-8F50-F5CEE95802FD}"/>
    <cellStyle name="_Tree" xfId="303" xr:uid="{57E31CD1-0D56-486C-B2DC-4A7A0FE72D29}"/>
    <cellStyle name="_Tree_CIQ_WCV" xfId="304" xr:uid="{69BCE324-3DF7-4938-9D0E-AC86102AA0B4}"/>
    <cellStyle name="_WCV_WCS_WMG_CIQ" xfId="305" xr:uid="{54794145-63A3-4FE8-BA71-A7BABA22CC7D}"/>
    <cellStyle name="0,0_x000d__x000a_NA_x000d__x000a_" xfId="306" xr:uid="{1DFF0CA2-D3D7-44FA-9399-AB60C5778C0C}"/>
    <cellStyle name="0,0_x000d__x000a_NA_x000d__x000a_ 2" xfId="307" xr:uid="{F417713F-C130-4E9A-8E30-113BB7E5CB0F}"/>
    <cellStyle name="0,0_x000d__x000a_NA_x000d__x000a_ 2 2" xfId="308" xr:uid="{C133C755-6778-4A88-8570-1F4D4A7EA1BE}"/>
    <cellStyle name="0,0_x000d__x000a_NA_x000d__x000a_ 2 3" xfId="309" xr:uid="{6FF2C4A9-4FCF-466A-BF2D-00237211763B}"/>
    <cellStyle name="20 % - Accent1" xfId="310" xr:uid="{9AEB0BBA-4FC8-47C9-807A-EA010027C2E6}"/>
    <cellStyle name="20 % - Accent2" xfId="311" xr:uid="{2C72B4EC-E99D-4C01-9940-190895392CF9}"/>
    <cellStyle name="20 % - Accent3" xfId="312" xr:uid="{7B74536A-F83C-45CA-A5C0-4CF5D739323F}"/>
    <cellStyle name="20 % - Accent4" xfId="313" xr:uid="{EA5C23AB-2781-40F5-BBAD-03B047CFDFDD}"/>
    <cellStyle name="20 % - Accent5" xfId="314" xr:uid="{53EC30AF-E0FC-4480-8BAC-2EA13A89C16C}"/>
    <cellStyle name="20 % - Accent6" xfId="315" xr:uid="{FB15A41B-6E7D-4BC9-9B81-74FB54C0CA02}"/>
    <cellStyle name="20% - Accent1 2" xfId="316" xr:uid="{49BCE7EB-BD95-4063-96C8-B23C26BF30E9}"/>
    <cellStyle name="20% - Accent1 3" xfId="6" xr:uid="{F53F1DF9-A439-4A29-AEFC-E9B255C0E711}"/>
    <cellStyle name="20% - Accent2 2" xfId="317" xr:uid="{9A2E57FD-AD17-4B73-8CFF-D2D32F0636E5}"/>
    <cellStyle name="20% - Accent2 3" xfId="7" xr:uid="{24BFCD57-77F8-49D1-9098-06EF69DF6E90}"/>
    <cellStyle name="20% - Accent3 2" xfId="318" xr:uid="{71BC7E2A-7315-44DB-A7D6-B6F9131D64D9}"/>
    <cellStyle name="20% - Accent3 3" xfId="8" xr:uid="{41FF8A87-BFD4-4190-9846-A2B00391A77E}"/>
    <cellStyle name="20% - Accent4 2" xfId="319" xr:uid="{6C38A531-467A-4785-9F39-9AABC6CACBFC}"/>
    <cellStyle name="20% - Accent4 3" xfId="9" xr:uid="{3E3EAC06-BCC8-4F23-8259-C3FE3FB6D340}"/>
    <cellStyle name="20% - Accent5 2" xfId="320" xr:uid="{F58C8EA2-5705-429A-B431-22350A0FDA3D}"/>
    <cellStyle name="20% - Accent5 3" xfId="10" xr:uid="{5BEC1A42-B7EF-41B5-A741-E743F03F0C9B}"/>
    <cellStyle name="20% - Accent6 2" xfId="321" xr:uid="{86D59AA6-1E86-45E8-AE32-5590663EAF36}"/>
    <cellStyle name="20% - Accent6 3" xfId="11" xr:uid="{B1A35D8A-D997-449A-8B3A-74361788DDCE}"/>
    <cellStyle name="40 % - Accent1" xfId="322" xr:uid="{5458F8DC-97A3-4576-9022-0BA25F3A1026}"/>
    <cellStyle name="40 % - Accent2" xfId="323" xr:uid="{54C506EF-18F1-4D70-8693-7327F062BC2D}"/>
    <cellStyle name="40 % - Accent3" xfId="324" xr:uid="{A0591491-B2AF-46F1-B5A0-4C260041ED82}"/>
    <cellStyle name="40 % - Accent4" xfId="325" xr:uid="{AF3B1F3F-184C-4AA7-9FCF-92E560CEA551}"/>
    <cellStyle name="40 % - Accent5" xfId="326" xr:uid="{ADFCACFC-22CA-4EBF-BE76-7067B9DC6A53}"/>
    <cellStyle name="40 % - Accent6" xfId="327" xr:uid="{C8037C57-2315-4EB1-BE67-D452D8C2307E}"/>
    <cellStyle name="40% - Accent1 2" xfId="328" xr:uid="{E9C0F665-6ACA-4185-A813-97BAFC2CAE05}"/>
    <cellStyle name="40% - Accent1 3" xfId="12" xr:uid="{58034593-C9D8-4129-819F-ABE42B4C0AFF}"/>
    <cellStyle name="40% - Accent2 2" xfId="329" xr:uid="{385C5BC1-F31E-4E4B-A508-B43A615F3EA6}"/>
    <cellStyle name="40% - Accent2 3" xfId="13" xr:uid="{5A0A5669-A6A4-485B-B56B-D07CEBCD9B16}"/>
    <cellStyle name="40% - Accent3 2" xfId="330" xr:uid="{10BD8B2A-7160-4FD7-A64E-9FC5A54EFA3F}"/>
    <cellStyle name="40% - Accent3 3" xfId="14" xr:uid="{6E3A79B7-83C3-4B3F-A365-2B1C2FAFB481}"/>
    <cellStyle name="40% - Accent4 2" xfId="331" xr:uid="{25B62227-B7B5-4DD9-B9EF-C9F9925AAB89}"/>
    <cellStyle name="40% - Accent4 3" xfId="15" xr:uid="{44014CEA-897C-4F97-AD47-DC6C820E6CF7}"/>
    <cellStyle name="40% - Accent5 2" xfId="332" xr:uid="{E419C048-FDD0-48E3-A80F-7AE1576B60DB}"/>
    <cellStyle name="40% - Accent5 3" xfId="16" xr:uid="{B9001DF5-4507-4142-B30B-518903615820}"/>
    <cellStyle name="40% - Accent6 2" xfId="333" xr:uid="{19B75CB7-B705-4F64-BEA9-70F9FE487379}"/>
    <cellStyle name="40% - Accent6 3" xfId="17" xr:uid="{6BBD2B45-27AF-43CE-B97A-21FDED86307A}"/>
    <cellStyle name="60 % - Accent1" xfId="334" xr:uid="{C272483B-E94E-4FF5-B7E3-2584A10C2F31}"/>
    <cellStyle name="60 % - Accent2" xfId="335" xr:uid="{3C5ADCE7-FDB3-4097-A9E3-44820B155BE1}"/>
    <cellStyle name="60 % - Accent3" xfId="336" xr:uid="{776E3B7C-969C-4732-94C8-5B51F3349361}"/>
    <cellStyle name="60 % - Accent4" xfId="337" xr:uid="{F0C5FDA3-3EF7-462A-ABBF-EC0875994704}"/>
    <cellStyle name="60 % - Accent5" xfId="338" xr:uid="{48B2F384-CB8E-4536-8525-3BD643DD42A1}"/>
    <cellStyle name="60 % - Accent6" xfId="339" xr:uid="{983810D8-5A8E-4F78-8BB2-82B8D611A4E9}"/>
    <cellStyle name="60% - Accent1 2" xfId="340" xr:uid="{76423823-E15C-4758-9742-106B6C7DBAEA}"/>
    <cellStyle name="60% - Accent1 3" xfId="18" xr:uid="{9B284600-CD5B-4C5A-8944-DBA8B6B1EF07}"/>
    <cellStyle name="60% - Accent2 2" xfId="341" xr:uid="{46C80AA4-1C8A-45B9-9168-E69C83A3CC6E}"/>
    <cellStyle name="60% - Accent2 3" xfId="19" xr:uid="{B436F20F-BFBB-4940-8E21-97CDFDBE9E6D}"/>
    <cellStyle name="60% - Accent3 2" xfId="342" xr:uid="{7E43FFBA-905F-40F2-B730-D90ED89B42D4}"/>
    <cellStyle name="60% - Accent3 3" xfId="20" xr:uid="{4B5C7E0B-67FB-4652-B47E-9A35BE43D1AD}"/>
    <cellStyle name="60% - Accent4 2" xfId="343" xr:uid="{8D4730E0-EDCE-4EC0-87F3-E1A129F98805}"/>
    <cellStyle name="60% - Accent4 3" xfId="21" xr:uid="{93B40CAD-3CB2-4E2D-9A1C-45A03C66F211}"/>
    <cellStyle name="60% - Accent5 2" xfId="344" xr:uid="{38183434-5671-4329-AEF8-F9D36B262621}"/>
    <cellStyle name="60% - Accent5 3" xfId="22" xr:uid="{C1F0EC69-2F94-46EB-B3E7-E21A4A54C2BB}"/>
    <cellStyle name="60% - Accent6 2" xfId="345" xr:uid="{9FBA67F2-75E9-458E-8453-7E52604959C9}"/>
    <cellStyle name="60% - Accent6 3" xfId="23" xr:uid="{09E5996D-6E71-4F77-8CB2-8713417B4B6E}"/>
    <cellStyle name="Accent1 2" xfId="346" xr:uid="{ED4E6518-4F6F-4D25-AAE8-C46899D42ADB}"/>
    <cellStyle name="Accent1 3" xfId="24" xr:uid="{342CC7F0-17C9-4978-9085-437212D0071A}"/>
    <cellStyle name="Accent2 2" xfId="347" xr:uid="{D94D7FBC-2385-4FE1-9165-7A5F35D884C2}"/>
    <cellStyle name="Accent2 3" xfId="25" xr:uid="{8A197632-0562-4527-8696-32F1E557FC18}"/>
    <cellStyle name="Accent3 2" xfId="348" xr:uid="{6C82D5BD-DD7B-41CF-A728-32862F140D69}"/>
    <cellStyle name="Accent3 3" xfId="26" xr:uid="{4207EBDC-0D5D-42F8-8B2A-D768B56D4C8C}"/>
    <cellStyle name="Accent4 2" xfId="349" xr:uid="{0A37D158-57BE-4C9C-A814-1FD3C3E8FCA4}"/>
    <cellStyle name="Accent4 3" xfId="27" xr:uid="{4B861E59-721D-4F93-AA78-08E03CCB6F9F}"/>
    <cellStyle name="Accent5 2" xfId="350" xr:uid="{CC8199A7-00AC-4989-B9BB-792518014F79}"/>
    <cellStyle name="Accent5 3" xfId="28" xr:uid="{D095C610-3B2B-4717-A9AD-3B100DA15A3A}"/>
    <cellStyle name="Accent6 2" xfId="351" xr:uid="{ADBF1AD0-090C-4A57-A7F5-7CA51FC559C6}"/>
    <cellStyle name="Accent6 3" xfId="29" xr:uid="{0CBF494D-F572-4C00-8628-0972D0B44E4F}"/>
    <cellStyle name="Actual Date" xfId="352" xr:uid="{923F0C15-71E0-47EB-92A5-DDAF817FE8E3}"/>
    <cellStyle name="Actual Date 2" xfId="353" xr:uid="{CD3AD5A1-DA78-44EC-AD0F-45D3C89805A2}"/>
    <cellStyle name="Actual Date 2 2" xfId="354" xr:uid="{65B3BF1F-7EEF-422D-9B93-52522CB691BD}"/>
    <cellStyle name="Actual Date 2 3" xfId="355" xr:uid="{501F3A52-E96D-41CB-952C-C1E860EC6B14}"/>
    <cellStyle name="args.style" xfId="356" xr:uid="{7B48E9D7-893F-439A-8349-25DC570A2D0D}"/>
    <cellStyle name="Avertissement" xfId="357" xr:uid="{3C7B8D05-9215-4986-BD41-6E2B2C387141}"/>
    <cellStyle name="Bad 2" xfId="358" xr:uid="{EA87F99F-A92E-48BB-A927-906CF516BF7D}"/>
    <cellStyle name="Bad 3" xfId="30" xr:uid="{B3A87EF0-4922-4A80-B19B-0C899250C217}"/>
    <cellStyle name="Calc Currency (0)" xfId="359" xr:uid="{5E6B6C2A-DFEE-4202-896E-89D14B193C71}"/>
    <cellStyle name="Calc Currency (2)" xfId="360" xr:uid="{9A71C955-F9F9-4B72-8D5F-06EEACA3BEA2}"/>
    <cellStyle name="Calc Percent (0)" xfId="361" xr:uid="{C9E9C4FE-C7A6-4581-B27B-1B2983DDA967}"/>
    <cellStyle name="Calc Percent (1)" xfId="362" xr:uid="{C876ABDA-888B-4E69-8764-F46A549130E3}"/>
    <cellStyle name="Calc Percent (1) 2" xfId="363" xr:uid="{A88EE835-ED96-40DA-A5FF-29742EC8ABB5}"/>
    <cellStyle name="Calc Percent (1) 2 2" xfId="364" xr:uid="{E2B758E5-D988-4117-9C54-0E3B0831A917}"/>
    <cellStyle name="Calc Percent (1) 2 3" xfId="365" xr:uid="{138F90C5-0093-4F01-B65F-AA848DF4CB6D}"/>
    <cellStyle name="Calc Percent (2)" xfId="366" xr:uid="{8CBE29FC-8F8D-413D-85DE-2DEE287824E6}"/>
    <cellStyle name="Calc Percent (2) 2" xfId="367" xr:uid="{6F53D029-F306-4D3C-A499-A12F326DA836}"/>
    <cellStyle name="Calc Percent (2) 2 2" xfId="368" xr:uid="{D0F75CF5-B2A8-4D6C-A5C6-4BBEAAC674FE}"/>
    <cellStyle name="Calc Percent (2) 2 3" xfId="369" xr:uid="{1A707F65-41D6-49A9-9B25-B2A44289B158}"/>
    <cellStyle name="Calc Units (0)" xfId="370" xr:uid="{2A9D8E75-3F37-41CA-BBD9-CA049594EAF2}"/>
    <cellStyle name="Calc Units (0) 2" xfId="371" xr:uid="{777A06A6-F857-4882-8739-10964B43B1B7}"/>
    <cellStyle name="Calc Units (0) 2 2" xfId="372" xr:uid="{27B4C172-CB7F-462C-A652-F712CE916FEA}"/>
    <cellStyle name="Calc Units (0) 2 3" xfId="373" xr:uid="{A74D5160-1981-4805-82A5-559588AC6FAE}"/>
    <cellStyle name="Calc Units (1)" xfId="374" xr:uid="{D851A6E5-2135-44CD-87C1-799ACD3C2C3C}"/>
    <cellStyle name="Calc Units (1) 2" xfId="375" xr:uid="{019A138D-5AF7-45D7-8363-C7A9443888F6}"/>
    <cellStyle name="Calc Units (1) 2 2" xfId="376" xr:uid="{69B59694-11E2-4D20-90D2-70D01579FFA1}"/>
    <cellStyle name="Calc Units (1) 2 3" xfId="377" xr:uid="{68185DD2-D5E8-4BE7-958E-7670543AD220}"/>
    <cellStyle name="Calc Units (2)" xfId="378" xr:uid="{4DA36622-734E-42CF-A929-35C610BD6D93}"/>
    <cellStyle name="Calcul" xfId="379" xr:uid="{DDCD84DA-3228-42DA-A266-67B1270E28B0}"/>
    <cellStyle name="Calculation 2" xfId="380" xr:uid="{CBECF9A2-210B-4AB2-9763-84D95312AE52}"/>
    <cellStyle name="Calculation 3" xfId="31" xr:uid="{2AB200C9-C86B-4B39-8D12-A5730DE31CBB}"/>
    <cellStyle name="Cellule liée" xfId="381" xr:uid="{2B2F21BB-CFF0-4AA9-9D67-E82C1C6A141E}"/>
    <cellStyle name="Check Cell 2" xfId="382" xr:uid="{4B5FC7F9-01B7-42C8-BE03-792CED2B98A5}"/>
    <cellStyle name="Check Cell 3" xfId="32" xr:uid="{EE2110C2-339B-4A34-A20B-CB103176D897}"/>
    <cellStyle name="Column Labels" xfId="383" xr:uid="{B48E0F68-D846-41B6-8429-4C513FEF5204}"/>
    <cellStyle name="Comma [00]" xfId="384" xr:uid="{699688E8-5896-43BF-9D42-479B12001DA8}"/>
    <cellStyle name="Comma [00] 2" xfId="385" xr:uid="{5150E072-A369-4294-9680-0241CF8B54F5}"/>
    <cellStyle name="Comma [00] 2 2" xfId="386" xr:uid="{BE72C1B8-4AA6-4A65-A99B-AD2767B73BFF}"/>
    <cellStyle name="Comma [00] 2 3" xfId="387" xr:uid="{A635D67B-85C1-4F75-8D4A-E65F2235022D}"/>
    <cellStyle name="Comma0" xfId="388" xr:uid="{29A7028B-A608-425A-B53F-324E97D44F06}"/>
    <cellStyle name="Commentaire" xfId="389" xr:uid="{4A8A70F0-0043-4064-A13C-FD97154666E5}"/>
    <cellStyle name="Commentaire 2" xfId="390" xr:uid="{5CA57856-2EF7-4C4B-9EB4-CA85F055E773}"/>
    <cellStyle name="Commentaire 2 2" xfId="391" xr:uid="{2E56ECDA-B71F-4C50-94A2-FC7AFD506DE8}"/>
    <cellStyle name="Commentaire 2 3" xfId="392" xr:uid="{B97EA0CA-1F06-40B8-ADFC-A1A7534E6F7C}"/>
    <cellStyle name="Compressed" xfId="393" xr:uid="{5DF158A8-9FEB-46DF-A9C7-B0B35EFD5253}"/>
    <cellStyle name="Compressed 2" xfId="394" xr:uid="{FE8BE655-E536-465F-943C-8FF6E81DB12F}"/>
    <cellStyle name="Copied" xfId="395" xr:uid="{D7E50611-0159-460E-BC64-D27AD9AC40EB}"/>
    <cellStyle name="CPFail" xfId="396" xr:uid="{833F1334-2ECC-443D-8BC6-0BE6E0D200B5}"/>
    <cellStyle name="CPFail 2" xfId="397" xr:uid="{2790D2BB-C795-47DA-95B9-F73EBC95494A}"/>
    <cellStyle name="CPFail 2 2" xfId="398" xr:uid="{E97008D7-1BA1-43D7-BF14-E1EFF49FFDD6}"/>
    <cellStyle name="CPFail 2 3" xfId="399" xr:uid="{9CD70056-126D-4D23-A64B-B44EADFEFFC3}"/>
    <cellStyle name="Currency [00]" xfId="400" xr:uid="{CCF65050-8CB5-4CDA-8B71-38CB260E98D0}"/>
    <cellStyle name="Currency0" xfId="401" xr:uid="{231DE04E-373A-42D1-AD50-53BF59D1690E}"/>
    <cellStyle name="Currency0 2" xfId="402" xr:uid="{5F5FBDFA-31E0-48E8-977D-6B64EFC75518}"/>
    <cellStyle name="Currency0 2 2" xfId="403" xr:uid="{5D37D88A-E80D-4198-8F1E-61BE7AE79471}"/>
    <cellStyle name="Currency0 2 3" xfId="404" xr:uid="{2F97CE19-1B7A-4B9D-937B-4F7B3E280C64}"/>
    <cellStyle name="datafill M12 MSC" xfId="405" xr:uid="{A3BDC9EB-0F29-4CD7-820A-40D148412396}"/>
    <cellStyle name="datafill normal" xfId="406" xr:uid="{1648233A-85B6-48BA-86A8-06322AB6FBC7}"/>
    <cellStyle name="datafill normal 2" xfId="407" xr:uid="{D1F493BA-C099-4DD7-8D8D-2A9CFF5E7405}"/>
    <cellStyle name="datafill normal 2 2" xfId="408" xr:uid="{D4D6E0E8-5FA4-45B1-9507-DC2226C2D934}"/>
    <cellStyle name="datafill normal 2 3" xfId="409" xr:uid="{B689C93F-8923-40EF-9020-833C69F8A049}"/>
    <cellStyle name="datafill printer friendly" xfId="410" xr:uid="{FBDDA4B4-2355-45E2-8E56-97DCB0B7C4D9}"/>
    <cellStyle name="Date" xfId="411" xr:uid="{50B5E1C1-EB4C-495A-BFD0-D9F1503D928A}"/>
    <cellStyle name="Date Short" xfId="412" xr:uid="{CC71327F-BC4E-4070-90A4-1B10057185FB}"/>
    <cellStyle name="DELTA" xfId="413" xr:uid="{A2457BB0-69EB-42E6-A904-F08C3F228AC9}"/>
    <cellStyle name="DELTA 2" xfId="414" xr:uid="{2B3419A3-369C-490D-B031-7E916A0E3B37}"/>
    <cellStyle name="DELTA 2 2" xfId="415" xr:uid="{BC2AC431-1BA2-4D62-869F-CAE9FC07FE39}"/>
    <cellStyle name="DELTA 2 3" xfId="416" xr:uid="{1703D1C1-DC5C-497D-B513-F03C77EAC110}"/>
    <cellStyle name="Enter Currency (0)" xfId="417" xr:uid="{0780DB5B-7AE5-4EDF-B9C1-D010F61D6878}"/>
    <cellStyle name="Enter Currency (0) 2" xfId="418" xr:uid="{DBE42B36-5DC2-46BC-8343-A7371D3378DA}"/>
    <cellStyle name="Enter Currency (0) 2 2" xfId="419" xr:uid="{3CC85ED4-3C49-41E0-AD95-4793FBFBE795}"/>
    <cellStyle name="Enter Currency (0) 2 3" xfId="420" xr:uid="{7F89D8EE-9927-4F31-B120-C736C6259301}"/>
    <cellStyle name="Enter Currency (2)" xfId="421" xr:uid="{81EA55E9-C893-4684-8F86-FF772CB9B233}"/>
    <cellStyle name="Enter Units (0)" xfId="422" xr:uid="{5BC42716-2BE9-4DAD-9B3F-09F9304BD10E}"/>
    <cellStyle name="Enter Units (0) 2" xfId="423" xr:uid="{41F13CDE-6C30-4A29-9758-0044940A94FF}"/>
    <cellStyle name="Enter Units (0) 2 2" xfId="424" xr:uid="{4581F767-C354-40A6-8A62-DD45844A4F28}"/>
    <cellStyle name="Enter Units (0) 2 3" xfId="425" xr:uid="{31841124-0376-4D27-8337-08F98B26F0E7}"/>
    <cellStyle name="Enter Units (1)" xfId="426" xr:uid="{C0B10997-1826-4CEE-B498-67A4C8D643C7}"/>
    <cellStyle name="Enter Units (1) 2" xfId="427" xr:uid="{DD652314-5A68-443D-AC73-A155DE741DB2}"/>
    <cellStyle name="Enter Units (1) 2 2" xfId="428" xr:uid="{7D14B033-CC92-433E-AFA5-3447DBB4B548}"/>
    <cellStyle name="Enter Units (1) 2 3" xfId="429" xr:uid="{EA6EBBE1-578D-4F8F-AB50-579345E51D17}"/>
    <cellStyle name="Enter Units (2)" xfId="430" xr:uid="{ECAE4E1F-2688-4267-8A7B-3A3129675596}"/>
    <cellStyle name="Entered" xfId="431" xr:uid="{C5CCA16B-C66E-4562-B36A-4BDB056920AB}"/>
    <cellStyle name="Entrée" xfId="432" xr:uid="{6E7258A5-DD34-424F-86A1-5DE89D9C70D7}"/>
    <cellStyle name="Explanatory Text 2" xfId="433" xr:uid="{B8968853-FBC3-4D06-A02C-352781D0A6EE}"/>
    <cellStyle name="Explanatory Text 3" xfId="33" xr:uid="{D04D9FBB-8C7B-4D89-9355-C7DD609962C5}"/>
    <cellStyle name="Fixed" xfId="434" xr:uid="{1E7641A0-D4EE-4598-99FA-A3BDE2A7B308}"/>
    <cellStyle name="Good 2" xfId="435" xr:uid="{D8466D68-5FE4-4B5A-9041-86D0050BB9B3}"/>
    <cellStyle name="Good 3" xfId="34" xr:uid="{DFFBA1D2-11A6-4D92-A48A-30E060694603}"/>
    <cellStyle name="Grey" xfId="436" xr:uid="{CDB0760C-78D3-4B19-9190-A98B3719F882}"/>
    <cellStyle name="Grey 2" xfId="437" xr:uid="{970BF20E-7D31-43AF-88CE-EB0190ECB291}"/>
    <cellStyle name="Header" xfId="438" xr:uid="{4D23BB6F-E1E4-4A11-AD4B-68F72113DBC6}"/>
    <cellStyle name="Header1" xfId="439" xr:uid="{D1F26F89-C2DB-463C-80D6-4C0FA2A558CF}"/>
    <cellStyle name="Header2" xfId="440" xr:uid="{A5D18789-6B87-46DC-B5F7-37EAB07161CB}"/>
    <cellStyle name="Heading 1 2" xfId="441" xr:uid="{055BE27C-8027-446E-B136-4D701DA2BEE4}"/>
    <cellStyle name="Heading 1 3" xfId="35" xr:uid="{8F3A7A73-3489-4991-B935-B2CABA127323}"/>
    <cellStyle name="Heading 2 2" xfId="442" xr:uid="{C1AC5CD4-4295-43D0-9134-AFE713542232}"/>
    <cellStyle name="Heading 2 3" xfId="36" xr:uid="{DC834CEC-BFFE-4B80-9448-B34350FDAC4B}"/>
    <cellStyle name="Heading 3 2" xfId="443" xr:uid="{46D653A4-4E76-4444-B049-9E4C728B3E86}"/>
    <cellStyle name="Heading 3 3" xfId="37" xr:uid="{63C3D5DF-4BAF-400B-B03B-4CB4BD7F345B}"/>
    <cellStyle name="Heading 4" xfId="2" builtinId="19"/>
    <cellStyle name="Heading 4 2" xfId="444" xr:uid="{B9CF75D2-99E6-4C85-AD81-5C96406ECC19}"/>
    <cellStyle name="Heading 4 3" xfId="38" xr:uid="{9D709524-C30F-42C7-BAC5-E9E320CC9934}"/>
    <cellStyle name="Heading1" xfId="445" xr:uid="{A86E1647-F556-44AE-B092-07672D2AEE5C}"/>
    <cellStyle name="Heading1 2" xfId="446" xr:uid="{8B0B60C2-B119-40EB-A0D4-19C45774F408}"/>
    <cellStyle name="Heading1 2 2" xfId="447" xr:uid="{D8D7F703-4811-464C-8B40-9D990130FBD8}"/>
    <cellStyle name="Heading1 2 3" xfId="448" xr:uid="{0EC876CC-B76E-4F69-9B47-BBB4FD5621D7}"/>
    <cellStyle name="Heading2" xfId="449" xr:uid="{9C8F5218-62A4-4486-8461-C3B60624107A}"/>
    <cellStyle name="Heading2 2" xfId="450" xr:uid="{CDAB12A6-6F97-41BB-B9BB-1B11E11F46F8}"/>
    <cellStyle name="Heading2 2 2" xfId="451" xr:uid="{2627DE77-B21F-4A4E-AB5D-4CACC7CC57B2}"/>
    <cellStyle name="Heading2 2 3" xfId="452" xr:uid="{625485B1-7ED8-44C7-A345-C3B7C7813E85}"/>
    <cellStyle name="HIGHLIGHT" xfId="453" xr:uid="{B09E03BD-9110-4D84-B7B3-F54056EC499E}"/>
    <cellStyle name="Highlight 1" xfId="454" xr:uid="{ACCD173D-FD19-4342-BA13-E5D9703954FB}"/>
    <cellStyle name="HIGHLIGHT 10" xfId="455" xr:uid="{50003615-A47B-45AB-A47D-1043A6DF084C}"/>
    <cellStyle name="HIGHLIGHT 11" xfId="456" xr:uid="{E23CB386-F496-4E1B-B55F-AD09B6336372}"/>
    <cellStyle name="HIGHLIGHT 12" xfId="457" xr:uid="{D86D6FF5-9E35-4E39-A6F6-0511E9E6E5AF}"/>
    <cellStyle name="HIGHLIGHT 13" xfId="458" xr:uid="{81C9FE17-9CB7-48D4-8CBB-D7CCD93B1E9F}"/>
    <cellStyle name="HIGHLIGHT 14" xfId="459" xr:uid="{D7AD7EA9-CA7C-4F6C-BCEE-3711E0525DB6}"/>
    <cellStyle name="HIGHLIGHT 15" xfId="460" xr:uid="{FB18816D-E8E4-4642-A258-38E8218FD1CC}"/>
    <cellStyle name="HIGHLIGHT 16" xfId="461" xr:uid="{EBBEE7FC-6602-4CCD-A1DE-87F423BB08B8}"/>
    <cellStyle name="HIGHLIGHT 17" xfId="462" xr:uid="{756AA01B-6800-47E4-B763-4F7834C844B7}"/>
    <cellStyle name="HIGHLIGHT 18" xfId="463" xr:uid="{82EABE96-7B1B-4979-BE0B-0430A321576C}"/>
    <cellStyle name="Highlight 2" xfId="464" xr:uid="{E8B7CE60-91F5-4441-BB4E-E82CB130C7BA}"/>
    <cellStyle name="Highlight 3" xfId="465" xr:uid="{49EA7E0F-F6C7-446B-9441-E9EBE374CF94}"/>
    <cellStyle name="Highlight 4" xfId="466" xr:uid="{5250CEFF-2961-4595-8BC3-ACF6CEBF0C29}"/>
    <cellStyle name="Highlight 5" xfId="467" xr:uid="{7570ACA1-B939-4E60-A540-D1498A9FC839}"/>
    <cellStyle name="HIGHLIGHT 6" xfId="468" xr:uid="{246C9C44-4306-4422-BC69-9EDB862B2DF1}"/>
    <cellStyle name="HIGHLIGHT 7" xfId="469" xr:uid="{A4944DAE-F95A-4747-872A-C9366D937BAF}"/>
    <cellStyle name="HIGHLIGHT 8" xfId="470" xr:uid="{69C9B4B1-6F42-401F-90DF-12CB9E8C4482}"/>
    <cellStyle name="HIGHLIGHT 9" xfId="471" xr:uid="{66560B12-C29B-48B3-B9E6-3FA420959509}"/>
    <cellStyle name="Hyperlink" xfId="3" builtinId="8"/>
    <cellStyle name="Hyperlink 2" xfId="472" xr:uid="{891FD7A8-7E19-457B-9DA7-C881478AF0F2}"/>
    <cellStyle name="Hyperlink 2 2" xfId="617" xr:uid="{F64F9CCB-B5C3-4C99-B7E5-6CD1B95408B2}"/>
    <cellStyle name="Hyperlink 3" xfId="628" xr:uid="{20845C8A-9F2A-4CCA-9D32-43B5758FEEC5}"/>
    <cellStyle name="Hyperlink 3 2" xfId="650" xr:uid="{4667513D-40AB-4924-8731-97AFCB757BC3}"/>
    <cellStyle name="Hyperlink 4" xfId="39" xr:uid="{F323C53E-BEB8-4170-A623-E5A08E3F7C75}"/>
    <cellStyle name="Hyperlink 4 2" xfId="655" xr:uid="{1A099D79-8CC6-43BF-9398-1C571ACB20D2}"/>
    <cellStyle name="Input [yellow]" xfId="473" xr:uid="{30232077-2780-46F6-8C18-EACBBCFC53EF}"/>
    <cellStyle name="Input [yellow] 2" xfId="474" xr:uid="{0E742E79-99F6-4E90-96B5-0DF90186B61D}"/>
    <cellStyle name="Input 2" xfId="475" xr:uid="{EB97ABE0-EB62-4687-8747-9FFCA5D37F3E}"/>
    <cellStyle name="Input 3" xfId="40" xr:uid="{D89DD141-AF2B-4FF3-942D-34F7A59E6F14}"/>
    <cellStyle name="Input 4" xfId="632" xr:uid="{DAF5920F-C7A7-4983-841E-F3DD0D47341F}"/>
    <cellStyle name="Input 5" xfId="639" xr:uid="{23881A23-3819-41C2-820A-5588FC4FE162}"/>
    <cellStyle name="Input 6" xfId="635" xr:uid="{E16033F4-002A-43B8-97B1-E7A71924CF06}"/>
    <cellStyle name="Input 7" xfId="637" xr:uid="{B6FCB37D-7691-4425-8BBA-D4751BE96D01}"/>
    <cellStyle name="Input 8" xfId="636" xr:uid="{02C68AA8-828B-4477-86E0-AC9D15132B44}"/>
    <cellStyle name="Insatisfaisant" xfId="476" xr:uid="{71FBEC54-B379-45D9-A182-92D50CA979B6}"/>
    <cellStyle name="Jun" xfId="477" xr:uid="{78D32C65-83B1-4DB3-AF36-CA2A1CA2F551}"/>
    <cellStyle name="Link Currency (0)" xfId="478" xr:uid="{423D7E15-CCDC-41A4-8BA4-FF82D386C5F9}"/>
    <cellStyle name="Link Currency (0) 2" xfId="479" xr:uid="{2582AF92-8762-4F04-91BC-4F014291ED09}"/>
    <cellStyle name="Link Currency (0) 2 2" xfId="480" xr:uid="{DEE96E8B-C96F-4692-8FC7-AF2D2C184E10}"/>
    <cellStyle name="Link Currency (0) 2 3" xfId="481" xr:uid="{8416D0A7-2E99-4244-BAE3-9650E8DE8BA7}"/>
    <cellStyle name="Link Currency (2)" xfId="482" xr:uid="{2B2BCC5F-A3E1-486A-B7AD-C1AFA1BB5664}"/>
    <cellStyle name="Link Units (0)" xfId="483" xr:uid="{94B17A4C-1D80-49C7-988B-39AE178BA502}"/>
    <cellStyle name="Link Units (0) 2" xfId="484" xr:uid="{1652C0FF-F378-4449-B79C-DEFAAEBED11C}"/>
    <cellStyle name="Link Units (0) 2 2" xfId="485" xr:uid="{BB379DB3-28AC-4A33-8A35-05210B872B0B}"/>
    <cellStyle name="Link Units (0) 2 3" xfId="486" xr:uid="{78728C03-C529-4E72-843E-9EBF61486A1A}"/>
    <cellStyle name="Link Units (1)" xfId="487" xr:uid="{45A34AE8-C13E-4A1D-87E1-00DAAC6C6E51}"/>
    <cellStyle name="Link Units (1) 2" xfId="488" xr:uid="{B6FE13EB-EAA6-4B9E-9A0D-663EA94682CC}"/>
    <cellStyle name="Link Units (1) 2 2" xfId="489" xr:uid="{04DA2744-6AAC-43D2-B08D-451AB7612BEE}"/>
    <cellStyle name="Link Units (1) 2 3" xfId="490" xr:uid="{7BE6101F-99A1-41D8-A26A-46988D2B727D}"/>
    <cellStyle name="Link Units (2)" xfId="491" xr:uid="{1D73EC4E-FE28-4D63-A1DC-A65F6117768B}"/>
    <cellStyle name="Linked Cell 2" xfId="492" xr:uid="{736F58FF-0EFE-412D-8C5A-53966F4469A6}"/>
    <cellStyle name="Linked Cell 3" xfId="41" xr:uid="{ACA28236-8EA5-48F5-A9B3-A16310C815B8}"/>
    <cellStyle name="Millares [0]_GGSN NDP parameters" xfId="493" xr:uid="{827C886C-CCFF-4C54-99C0-05A346ECBCE2}"/>
    <cellStyle name="Millares_GGSN NDP parameters" xfId="494" xr:uid="{D4290C0C-02B5-4523-B0F3-E3B22A9FB15C}"/>
    <cellStyle name="Milliers [0]_!!!GO" xfId="495" xr:uid="{4EF1A69F-EA16-4DEC-A074-8CDD224AE512}"/>
    <cellStyle name="Milliers_!!!GO" xfId="496" xr:uid="{ADB82CDE-293E-474F-A091-C96692EB3115}"/>
    <cellStyle name="Moneda [0]_GGSN NDP parameters" xfId="497" xr:uid="{22E19E2A-BEA7-4558-A8F2-76089D610CDB}"/>
    <cellStyle name="Moneda_GGSN NDP parameters" xfId="498" xr:uid="{88AA8ECB-5286-489B-953A-18B8F6F9A57B}"/>
    <cellStyle name="Monétaire [0]_!!!GO" xfId="499" xr:uid="{4E32108F-3B83-4EB4-8D3A-F0FDEF3E0BC2}"/>
    <cellStyle name="Monétaire_!!!GO" xfId="500" xr:uid="{1B81FA49-FD5A-4AFD-AA02-8136B97AE695}"/>
    <cellStyle name="Neutral 2" xfId="501" xr:uid="{E54BBFBA-40E5-4D37-BA53-6E5D29C98E40}"/>
    <cellStyle name="Neutral 3" xfId="42" xr:uid="{6C8BA3AA-82D0-4FFE-92B8-93547FD34B28}"/>
    <cellStyle name="Neutre" xfId="502" xr:uid="{9DD88518-3F07-498A-BB2A-9D0E533DDE55}"/>
    <cellStyle name="no dec" xfId="503" xr:uid="{5B18D3F1-7E09-4CAC-A886-3AEE6EB26055}"/>
    <cellStyle name="Normal" xfId="0" builtinId="0"/>
    <cellStyle name="Normal - Style1" xfId="504" xr:uid="{9BF0ECE0-023D-4596-AAC3-EF04CED5385C}"/>
    <cellStyle name="Normal 1" xfId="505" xr:uid="{53827CA7-008D-4B61-BAAF-605D7D2C591A}"/>
    <cellStyle name="Normal 10" xfId="53" xr:uid="{A8B77BFB-BABB-4DF8-AF34-BB4C74A3B52C}"/>
    <cellStyle name="Normal 10 11" xfId="5" xr:uid="{B8F1DF73-2325-40A0-BA78-4C34C79902FF}"/>
    <cellStyle name="Normal 10 16 3" xfId="614" xr:uid="{D2CF0C2D-BD8A-45E3-9078-A01845AFFD82}"/>
    <cellStyle name="Normal 10 16 3 2" xfId="608" xr:uid="{305C71E9-874B-4649-B91D-7B60B5B9F4DD}"/>
    <cellStyle name="Normal 10 16 3 2 2" xfId="622" xr:uid="{00FF9D4A-821E-40A3-AD16-45CA19F87527}"/>
    <cellStyle name="Normal 10 2" xfId="506" xr:uid="{CFA7B13D-32C3-4996-A6E8-0E199ED2B00F}"/>
    <cellStyle name="Normal 10 2 3" xfId="649" xr:uid="{A9568546-B1AF-4C64-837B-434F9FE8A4B1}"/>
    <cellStyle name="Normal 10 2 3 2" xfId="652" xr:uid="{97DA7DD1-3F38-4FB8-BF5A-7D0650683B43}"/>
    <cellStyle name="Normal 10 3" xfId="507" xr:uid="{5F760C1A-B79E-406E-ADC5-8D1C7DCF6C0B}"/>
    <cellStyle name="Normal 11" xfId="508" xr:uid="{70BD95F7-BDB7-4D5E-9D41-B71F7B9149E6}"/>
    <cellStyle name="Normal 11 2" xfId="509" xr:uid="{1A7FA515-F437-4B51-AD10-D6242B2524FC}"/>
    <cellStyle name="Normal 11 3" xfId="510" xr:uid="{07D9B64C-4E82-4F54-AC2E-F0A2BA58763C}"/>
    <cellStyle name="Normal 12" xfId="511" xr:uid="{9109E739-C954-4511-9F7D-339A2A5C7F4F}"/>
    <cellStyle name="Normal 127" xfId="631" xr:uid="{5126910F-75B7-4C7A-9F68-1CEE6E99E229}"/>
    <cellStyle name="Normal 13" xfId="512" xr:uid="{FEEF65C1-AE38-4D01-8F5F-E04F7BCCC494}"/>
    <cellStyle name="Normal 13 2" xfId="1" xr:uid="{79208FB7-5102-4D18-B5B5-227C9D3DA5F5}"/>
    <cellStyle name="Normal 132" xfId="4" xr:uid="{E6C10C6C-30A9-446F-93A4-08C9BFE68D36}"/>
    <cellStyle name="Normal 132 2" xfId="654" xr:uid="{6CC8CA5B-B71D-447A-86FB-5202C5646D04}"/>
    <cellStyle name="Normal 14" xfId="513" xr:uid="{5BEDCE6A-972D-4C3F-9466-7566725873A8}"/>
    <cellStyle name="Normal 15" xfId="514" xr:uid="{BDA505FF-BDE5-4B53-9DBE-6628642CFE75}"/>
    <cellStyle name="Normal 16" xfId="609" xr:uid="{A462FB09-D838-428D-A440-48CDFD1BAB70}"/>
    <cellStyle name="Normal 16 2" xfId="612" xr:uid="{DAD94EBE-E35B-40B2-96AF-460760B01D25}"/>
    <cellStyle name="Normal 16 2 4 4 2 2" xfId="619" xr:uid="{4FCA10EE-3096-4556-80E4-09417983FF14}"/>
    <cellStyle name="Normal 16 2 4 4 2 2 2" xfId="621" xr:uid="{09DA47BD-5C23-466D-BA14-3BC0D9659747}"/>
    <cellStyle name="Normal 16 2 4 4 2 2 2 2" xfId="625" xr:uid="{F44788C7-433A-4B12-9294-83A7EA3DAE04}"/>
    <cellStyle name="Normal 16 2 4 4 2 2 2 2 2" xfId="626" xr:uid="{2A991440-2684-42E9-A58A-A2E2744882B3}"/>
    <cellStyle name="Normal 16 2 4 4 2 2 3" xfId="624" xr:uid="{420DA5A6-754D-4E46-88E4-88A2C9A344DE}"/>
    <cellStyle name="Normal 16 2 4 4 2 2 4" xfId="630" xr:uid="{AE80B2ED-C6DE-4EEF-9BC1-CF6B5F431A4E}"/>
    <cellStyle name="Normal 16 2 4 5 5 2 2" xfId="629" xr:uid="{5532C26D-1EC7-4DB4-A487-A5EB35EE1357}"/>
    <cellStyle name="Normal 17" xfId="610" xr:uid="{0B6D75EF-CEEF-4339-A78F-1C188457E683}"/>
    <cellStyle name="Normal 17 2" xfId="613" xr:uid="{3EDDF36C-E3E1-49EA-8E91-3194574BA3D2}"/>
    <cellStyle name="Normal 18" xfId="611" xr:uid="{D9B3392D-FF2E-4547-9985-5BF7454DC8D1}"/>
    <cellStyle name="Normal 19" xfId="615" xr:uid="{3E373239-02CE-44A9-96CE-56AEC202F6BF}"/>
    <cellStyle name="Normal 2" xfId="515" xr:uid="{0A08398B-68EB-4523-9152-B8A194259A05}"/>
    <cellStyle name="Normal 2 2" xfId="516" xr:uid="{3F649E76-45C0-45EF-B4B2-95FCE4B693E7}"/>
    <cellStyle name="Normal 2 2 2" xfId="517" xr:uid="{7A1A7F0A-8E5E-495E-A916-379B7853154F}"/>
    <cellStyle name="Normal 2 2 3" xfId="518" xr:uid="{BF05FD55-CDE4-46B7-9287-5BD3DC81CCD9}"/>
    <cellStyle name="Normal 2 2 3 2" xfId="648" xr:uid="{244BA0F6-1B31-413A-B5D1-401734597AF8}"/>
    <cellStyle name="Normal 2 2 4" xfId="519" xr:uid="{45693BEA-BD18-4E8A-B5AC-9FC05ECE176A}"/>
    <cellStyle name="Normal 2 2 4 2" xfId="520" xr:uid="{6E00E98C-C93D-4D2F-92C9-34106DF3854B}"/>
    <cellStyle name="Normal 2 2 4 3" xfId="521" xr:uid="{19E635B8-1400-41D4-A5C9-BF64CB054072}"/>
    <cellStyle name="Normal 2 3" xfId="522" xr:uid="{98D052B8-5067-4EF1-9BE2-C83A170CB7F3}"/>
    <cellStyle name="Normal 2 4" xfId="523" xr:uid="{F49A2D1A-8065-4B42-9C3B-22FD94BCCEB8}"/>
    <cellStyle name="Normal 20" xfId="616" xr:uid="{834AF61E-0B62-4E11-A8B9-5C615FED027C}"/>
    <cellStyle name="Normal 20 2" xfId="620" xr:uid="{F3483A0E-75D5-4210-B821-3BEDA8593A01}"/>
    <cellStyle name="Normal 20 3" xfId="623" xr:uid="{068DDA98-23E8-4C3C-89CB-F6D4C6B5DF21}"/>
    <cellStyle name="Normal 21" xfId="627" xr:uid="{471CB719-9561-4A86-B1DD-C5A814D171DA}"/>
    <cellStyle name="Normal 22" xfId="607" xr:uid="{49EC8F6E-F970-44B9-9571-A6B7DBEC2A12}"/>
    <cellStyle name="Normal 23" xfId="640" xr:uid="{257CDBCB-ADA4-4906-AA36-0ED47FF90403}"/>
    <cellStyle name="Normal 24" xfId="634" xr:uid="{401F3531-A073-473A-9016-49A3D85296DD}"/>
    <cellStyle name="Normal 25" xfId="633" xr:uid="{B9295A5C-3062-47E9-AD09-59008ECE0FB8}"/>
    <cellStyle name="Normal 26" xfId="638" xr:uid="{20C8CD08-D688-48E1-A64C-37A62CBA5FB2}"/>
    <cellStyle name="Normal 3" xfId="524" xr:uid="{CB780394-AC63-495A-B31B-C662FC2A3AEA}"/>
    <cellStyle name="Normal 3 2" xfId="525" xr:uid="{A9B5FB5B-00C9-48D8-A1AE-47C45B714C02}"/>
    <cellStyle name="Normal 3 2 2" xfId="526" xr:uid="{C4694002-B5C7-4206-A539-23628F618516}"/>
    <cellStyle name="Normal 3 2 2 3" xfId="618" xr:uid="{370447CF-3F6C-4D0A-919C-B864CE8B8993}"/>
    <cellStyle name="Normal 3 2 3" xfId="527" xr:uid="{B16DA7FB-BED9-4C42-AE3F-B5E44B3B2EB5}"/>
    <cellStyle name="Normal 3 3" xfId="528" xr:uid="{20DA913D-8F4C-46C5-8F74-4EC929C19763}"/>
    <cellStyle name="Normal 3 3 2" xfId="529" xr:uid="{F23F5964-2FEF-46F7-8D35-72B610998750}"/>
    <cellStyle name="Normal 3 3 3" xfId="530" xr:uid="{DA5C11F5-9C86-4265-9670-D00848B7904F}"/>
    <cellStyle name="Normal 3 4" xfId="531" xr:uid="{509902CB-A2E0-46A9-B1A6-4884C5E60CFF}"/>
    <cellStyle name="Normal 3 5" xfId="532" xr:uid="{34D2E520-CCAF-4C7C-8603-79D450ED2EA6}"/>
    <cellStyle name="Normal 4" xfId="50" xr:uid="{8D8384F1-F222-434A-B848-29DD286CD1E2}"/>
    <cellStyle name="Normal 4 2 2" xfId="653" xr:uid="{1DA729E6-1D9D-4003-A7EC-0F1D3CC78B9F}"/>
    <cellStyle name="Normal 5" xfId="533" xr:uid="{20C97CC8-6805-4FC8-A9BC-2A9BCE780CE4}"/>
    <cellStyle name="Normal 5 2" xfId="656" xr:uid="{CF793DF9-1216-49B0-950D-FA3B7D6CDF9C}"/>
    <cellStyle name="Normal 548" xfId="646" xr:uid="{27935BFD-344F-4EB4-A15E-8E1F335B8856}"/>
    <cellStyle name="Normal 6" xfId="534" xr:uid="{027D18DF-3771-4F33-A443-C395CFAEF1D6}"/>
    <cellStyle name="Normal 7" xfId="535" xr:uid="{D3E918E1-A61E-428B-900D-755ECE566B58}"/>
    <cellStyle name="Normal 8" xfId="536" xr:uid="{2ADE22A6-1D13-4FE6-A512-F1D5FED8428E}"/>
    <cellStyle name="Normal 86" xfId="647" xr:uid="{45957A10-42E0-41F8-BC54-4575C7A24EDF}"/>
    <cellStyle name="Normal 9" xfId="537" xr:uid="{4D2E6F57-52F5-495D-B897-27916F3B25F3}"/>
    <cellStyle name="Normal_ATM7670_config_swapORF_2002 2" xfId="643" xr:uid="{94D9E9B5-5FC2-417C-B88F-8F99111728A2}"/>
    <cellStyle name="Normal_MME CIQ LM2 0 version 1 01 2 2" xfId="642" xr:uid="{D9BC9951-06D9-4A03-B993-8D4DF71483E5}"/>
    <cellStyle name="Normal_Reviewed-MME_CIQ-LM1 0_Preliminary-mks (2) 2 2" xfId="641" xr:uid="{0F5289F0-4FF8-442E-86B9-88D48CBF8349}"/>
    <cellStyle name="Normal_Reviewed-MME_CIQ-LM1 0_Preliminary-mks (2) 2_ePC_MQT_LE2a-SGW feedback" xfId="644" xr:uid="{106C6FC7-2002-4728-8565-CB1280EEF11E}"/>
    <cellStyle name="Note 2" xfId="538" xr:uid="{ACA472F2-180D-419E-828B-518AEA488F4F}"/>
    <cellStyle name="Note 2 2" xfId="539" xr:uid="{00B42EE4-9E5B-4E45-91E1-786C92D6D5A1}"/>
    <cellStyle name="Note 2 3" xfId="540" xr:uid="{3075C25A-A08D-4738-945C-39613172EFBC}"/>
    <cellStyle name="Note 3" xfId="43" xr:uid="{9E6864FF-9E6C-45C9-92A5-2AA63F2A145B}"/>
    <cellStyle name="Output 2" xfId="541" xr:uid="{D1FE2525-C0C1-4C39-9456-AC8985A262F8}"/>
    <cellStyle name="Output 3" xfId="44" xr:uid="{A08AEB79-A458-4009-87AD-89C47C0B1A1C}"/>
    <cellStyle name="Percent [0]" xfId="542" xr:uid="{A0F39CCF-4946-477A-8ADF-C5B60C2406BE}"/>
    <cellStyle name="Percent [0] 2" xfId="543" xr:uid="{B2923284-0CB9-4350-B975-78BAF1AE169F}"/>
    <cellStyle name="Percent [0] 2 2" xfId="544" xr:uid="{BC09939D-4F7E-4017-9502-B0139DA4E2F7}"/>
    <cellStyle name="Percent [0] 2 3" xfId="545" xr:uid="{8312313D-EC0E-4534-946E-61391B143BF0}"/>
    <cellStyle name="Percent [00]" xfId="546" xr:uid="{DB5E6C3E-7262-4431-A744-C569DF336917}"/>
    <cellStyle name="Percent [00] 2" xfId="547" xr:uid="{606AB7B2-D1EE-4A4A-B710-B03C75A0C744}"/>
    <cellStyle name="Percent [00] 2 2" xfId="548" xr:uid="{82F35C08-6265-4B01-8C02-8FB5DFC51C84}"/>
    <cellStyle name="Percent [00] 2 3" xfId="549" xr:uid="{359216DC-DC40-44F3-884A-D93A1FDEF17A}"/>
    <cellStyle name="Percent [2]" xfId="550" xr:uid="{D077050F-830E-4597-909D-FB62F4FCC1A7}"/>
    <cellStyle name="Percent [2] 2" xfId="551" xr:uid="{6D3EAD1F-D5FB-499B-B637-4BA8D5416C95}"/>
    <cellStyle name="Percent [2] 2 2" xfId="552" xr:uid="{8FC1C061-5A49-4E1D-A10C-3E983AC49FD9}"/>
    <cellStyle name="Percent [2] 2 3" xfId="553" xr:uid="{CC4FCA6B-336C-4E59-A90E-5A6A9B956DC3}"/>
    <cellStyle name="PrePop Currency (0)" xfId="554" xr:uid="{087A6628-A283-4E51-A9CC-99ABE121B1D7}"/>
    <cellStyle name="PrePop Currency (0) 2" xfId="555" xr:uid="{10A0AED7-9051-4040-A65B-2F40E750C13A}"/>
    <cellStyle name="PrePop Currency (0) 2 2" xfId="556" xr:uid="{BD337DE3-A3E5-4917-9343-24723186FA88}"/>
    <cellStyle name="PrePop Currency (0) 2 3" xfId="557" xr:uid="{39065667-41FA-4682-8443-625C76C35F53}"/>
    <cellStyle name="PrePop Currency (2)" xfId="558" xr:uid="{3F4CCF43-4434-4CD6-85BA-0DEBBB8CD782}"/>
    <cellStyle name="PrePop Units (0)" xfId="559" xr:uid="{52D5101D-6D3A-43D7-AEC3-395EE7D53B1A}"/>
    <cellStyle name="PrePop Units (0) 2" xfId="560" xr:uid="{8481435C-4C76-4C4B-8C3E-B002F46C31CD}"/>
    <cellStyle name="PrePop Units (0) 2 2" xfId="561" xr:uid="{DE1116FB-B86A-487D-B1F9-849A531E8A48}"/>
    <cellStyle name="PrePop Units (0) 2 3" xfId="562" xr:uid="{522B0F92-5324-42CA-8411-A5DF1F63233B}"/>
    <cellStyle name="PrePop Units (1)" xfId="563" xr:uid="{E569B5F2-6F8C-4361-93A7-D9CF8CE7F789}"/>
    <cellStyle name="PrePop Units (1) 2" xfId="564" xr:uid="{79CEC873-59F5-40E5-9478-DEECCCB31DDE}"/>
    <cellStyle name="PrePop Units (1) 2 2" xfId="565" xr:uid="{C0A7FAC8-D748-4978-9F53-81612D248FFB}"/>
    <cellStyle name="PrePop Units (1) 2 3" xfId="566" xr:uid="{19A0D203-530B-4669-9718-3545DF72AAB6}"/>
    <cellStyle name="PrePop Units (2)" xfId="567" xr:uid="{94ECC239-F386-43A0-A6F4-DA8DFFCF4258}"/>
    <cellStyle name="PSChar" xfId="568" xr:uid="{E3F39AB8-3DCF-4A76-8C3B-FF8298BD5E2E}"/>
    <cellStyle name="Report Titles" xfId="569" xr:uid="{60371874-EC20-4E05-8D91-7B7AA6469BC1}"/>
    <cellStyle name="Satisfaisant" xfId="570" xr:uid="{EA37A39F-5CDB-4B6E-ADB8-F287FA812FA5}"/>
    <cellStyle name="Sortie" xfId="571" xr:uid="{273D866C-BA1E-41CC-897A-C66186C16342}"/>
    <cellStyle name="Style 1" xfId="572" xr:uid="{096E2D84-8C64-4690-8078-7B5CD60A6E89}"/>
    <cellStyle name="Style 1 2" xfId="49" xr:uid="{2AAD71DD-FC4C-4512-B8B8-EA08EBABA4FC}"/>
    <cellStyle name="Style 1 2 2" xfId="51" xr:uid="{691A9273-DA23-48A0-A8AC-6E027402C3B5}"/>
    <cellStyle name="Style 1 2 2 2" xfId="52" xr:uid="{A8A8CA45-1A6B-4647-AF4E-751B97AB8BFA}"/>
    <cellStyle name="Style 1 2 3" xfId="573" xr:uid="{D42156FB-9952-44EE-AD78-9EDC9E85FCA7}"/>
    <cellStyle name="Style 1 2_ePC_MQT_LE2.0" xfId="54" xr:uid="{C94C2686-5078-4F41-9AED-686CAC9AEBA5}"/>
    <cellStyle name="Style 1 2_ePC_MQT_LE2a-SGW feedback" xfId="645" xr:uid="{D3971F27-9EF2-4BB8-8B29-C2CB0B991132}"/>
    <cellStyle name="Style 1 3" xfId="574" xr:uid="{7DC15A10-0E41-4958-940F-8A08B0430342}"/>
    <cellStyle name="Style 1 3 2" xfId="575" xr:uid="{E0469039-7132-4725-8057-D81D2DB510EB}"/>
    <cellStyle name="Style 1 3 3" xfId="576" xr:uid="{571AC2F4-9355-4B4A-89E4-50795307D0A4}"/>
    <cellStyle name="Style 1_LTE-EPC-2 0-FOA_EMS-tab_022210_shahar" xfId="577" xr:uid="{080D71C0-C3D5-43AF-B729-FFE6D43BEDAF}"/>
    <cellStyle name="TEMPLATE" xfId="578" xr:uid="{8EF3EE80-C609-40F5-8CCB-9FEABEF5DFA4}"/>
    <cellStyle name="Text" xfId="579" xr:uid="{944150DE-77EE-4AFC-BC28-8514C328B24D}"/>
    <cellStyle name="Text Indent A" xfId="580" xr:uid="{CDA82F04-A1E7-4514-AE48-EF6C8C604FE0}"/>
    <cellStyle name="Text Indent B" xfId="581" xr:uid="{70C7C691-1D72-459F-9FF5-9E8E32E0A77F}"/>
    <cellStyle name="Text Indent B 2" xfId="582" xr:uid="{EE546570-91FA-4103-BE46-47128EADA3C0}"/>
    <cellStyle name="Text Indent B 2 2" xfId="583" xr:uid="{388992BC-E301-4EEE-94B3-A9B35C123748}"/>
    <cellStyle name="Text Indent B 2 3" xfId="584" xr:uid="{1A9AD127-1E16-49DE-B47F-DDEDDB3F7453}"/>
    <cellStyle name="Text Indent C" xfId="585" xr:uid="{A0A351AB-6AE9-40F6-A09D-26AFB8A3D4B0}"/>
    <cellStyle name="Text Indent C 2" xfId="586" xr:uid="{F2281E63-846C-4980-8630-C56E1E9A70D9}"/>
    <cellStyle name="Text Indent C 2 2" xfId="587" xr:uid="{850EDE37-9183-4616-AD61-6C8703755ABE}"/>
    <cellStyle name="Text Indent C 2 3" xfId="588" xr:uid="{23916734-7D42-4E9C-AC29-5EBECA688F84}"/>
    <cellStyle name="Text_CURRENT-VzW PreFOA ePC_CIQ_Westborough_2_12032009_v3" xfId="589" xr:uid="{2923A2B0-FD42-4162-BC75-23ADDD6D0325}"/>
    <cellStyle name="Texte explicatif" xfId="590" xr:uid="{87BB5B28-3760-4122-82B6-5795FC539A08}"/>
    <cellStyle name="Title 2" xfId="591" xr:uid="{12B5AFE1-5A8C-4350-B706-ED2AA8F49531}"/>
    <cellStyle name="Title 3" xfId="45" xr:uid="{0DFCF70A-F893-4829-BB7D-E4CF5868D157}"/>
    <cellStyle name="Titre" xfId="592" xr:uid="{F5141ECC-BC1A-414C-B3C2-D5F6ABBEF8B4}"/>
    <cellStyle name="Titre 1" xfId="593" xr:uid="{AB768C45-181E-41E6-B5B2-B1183D15BB28}"/>
    <cellStyle name="Titre 2" xfId="594" xr:uid="{60DD5A33-667B-46A1-B028-D86C42C0407E}"/>
    <cellStyle name="Titre 3" xfId="595" xr:uid="{3537E6CF-929A-44F0-B04A-5B2017DB4B2C}"/>
    <cellStyle name="Titre 4" xfId="596" xr:uid="{D0222597-DE18-4F81-AE39-17A90DEAB4CE}"/>
    <cellStyle name="Total 2" xfId="597" xr:uid="{BD81F656-FBBB-46AD-BE0C-D4FA125C2CCF}"/>
    <cellStyle name="Total 3" xfId="46" xr:uid="{540807E1-A7D4-46EC-844C-D79632C93BBA}"/>
    <cellStyle name="TOTALS Row" xfId="598" xr:uid="{01B77548-F19A-4BC8-BDB9-2F49DE1CE54D}"/>
    <cellStyle name="Unprot" xfId="599" xr:uid="{E45A2F2A-F6A5-4EF1-9309-70027D79587E}"/>
    <cellStyle name="Unprot 2" xfId="600" xr:uid="{B4F747D3-4B6D-4FA9-837B-2D200FA7B473}"/>
    <cellStyle name="Unprot$" xfId="601" xr:uid="{02008F55-7013-4681-8788-70F85953ABE1}"/>
    <cellStyle name="Unprotect" xfId="602" xr:uid="{289CAF88-64A0-458D-8407-C984D606BF46}"/>
    <cellStyle name="VARIABLES" xfId="603" xr:uid="{B1874622-8269-4878-832A-ECBEB121290C}"/>
    <cellStyle name="Vérification" xfId="604" xr:uid="{579C9ACE-7A17-4E0A-9BDE-8D1E1E29F349}"/>
    <cellStyle name="Warning Text 2" xfId="605" xr:uid="{6FC0577F-6ABC-43C9-84F6-A82A4CBC544D}"/>
    <cellStyle name="Warning Text 3" xfId="47" xr:uid="{46ECB2D0-A38B-468E-896F-0CBA0151D445}"/>
    <cellStyle name="표준_AAA CLIENT 현황" xfId="606" xr:uid="{405A4511-5A91-4035-A958-900B9A167900}"/>
  </cellStyles>
  <dxfs count="1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microsoft.com/office/2017/10/relationships/person" Target="persons/perso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1816894</xdr:colOff>
      <xdr:row>8</xdr:row>
      <xdr:rowOff>92075</xdr:rowOff>
    </xdr:to>
    <xdr:pic>
      <xdr:nvPicPr>
        <xdr:cNvPr id="2" name="Picture 1" descr="AlcatelLucent_Hor_2col_lrg">
          <a:extLst>
            <a:ext uri="{FF2B5EF4-FFF2-40B4-BE49-F238E27FC236}">
              <a16:creationId xmlns:a16="http://schemas.microsoft.com/office/drawing/2014/main" id="{63FF026B-AC13-434C-A0B2-DAD2667F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7296150" y="711200"/>
          <a:ext cx="1759744" cy="82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onzales, Marycel (Nokia - US/Dallas)" id="{6346CBEB-ECB7-47C8-BCE7-DCA785C5FCEE}" userId="S::marycel.gonzales@nokia.com::a2242005-8eb4-4eb3-9624-a7bceb0a3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00" dT="2021-06-08T22:36:53.60" personId="{6346CBEB-ECB7-47C8-BCE7-DCA785C5FCEE}" id="{A7D4ECB4-77AC-41AB-B86B-B523B880061D}">
    <text>if 'default', leave 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N0k1@D1sh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N0k1@d1sh!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dmin@12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885D-EB9B-4130-B956-C95ACFF99057}">
  <dimension ref="A1:BO2412"/>
  <sheetViews>
    <sheetView showGridLines="0" topLeftCell="B137" zoomScale="120" zoomScaleNormal="120" workbookViewId="0">
      <pane xSplit="2" topLeftCell="D1" activePane="topRight" state="frozen"/>
      <selection activeCell="B395" sqref="B395"/>
      <selection pane="topRight" activeCell="E641" sqref="E641"/>
    </sheetView>
  </sheetViews>
  <sheetFormatPr defaultColWidth="29.08984375" defaultRowHeight="13"/>
  <cols>
    <col min="1" max="1" width="29.08984375" style="131"/>
    <col min="2" max="2" width="7.81640625" style="389" customWidth="1"/>
    <col min="3" max="3" width="59.54296875" style="139" customWidth="1"/>
    <col min="4" max="4" width="37.6328125" style="139" customWidth="1"/>
    <col min="5" max="5" width="33.453125" style="139" customWidth="1"/>
    <col min="6" max="6" width="31.54296875" style="139" customWidth="1"/>
    <col min="7" max="7" width="39.90625" style="139" customWidth="1"/>
    <col min="8" max="8" width="29.08984375" style="139"/>
    <col min="9" max="9" width="31.81640625" style="139" customWidth="1"/>
    <col min="10" max="10" width="31.08984375" style="139" bestFit="1" customWidth="1"/>
    <col min="11" max="11" width="51.54296875" style="139" customWidth="1"/>
    <col min="12" max="13" width="29.08984375" style="139"/>
    <col min="14" max="14" width="37.26953125" style="139" customWidth="1"/>
    <col min="15" max="15" width="17.7265625" style="139" customWidth="1"/>
    <col min="16" max="16" width="23.36328125" style="139" customWidth="1"/>
    <col min="17" max="17" width="46" style="140" customWidth="1"/>
    <col min="18" max="18" width="42.90625" style="140" customWidth="1"/>
    <col min="19" max="19" width="55.26953125" style="140" customWidth="1"/>
    <col min="20" max="20" width="44.26953125" style="136" customWidth="1"/>
    <col min="21" max="21" width="40.81640625" style="136" customWidth="1"/>
    <col min="22" max="22" width="60.6328125" style="136" customWidth="1"/>
    <col min="23" max="23" width="53.453125" style="136" customWidth="1"/>
    <col min="24" max="24" width="29.08984375" style="136"/>
    <col min="25" max="25" width="26.453125" style="136" customWidth="1"/>
    <col min="26" max="26" width="46.1796875" style="136" customWidth="1"/>
    <col min="27" max="27" width="46.08984375" style="136" customWidth="1"/>
    <col min="28" max="45" width="29.08984375" style="136"/>
    <col min="46" max="46" width="39.6328125" style="136" customWidth="1"/>
    <col min="47" max="16384" width="29.08984375" style="136"/>
  </cols>
  <sheetData>
    <row r="1" spans="1:52">
      <c r="B1" s="388"/>
      <c r="C1" s="132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  <c r="R1" s="134"/>
      <c r="S1" s="134"/>
      <c r="T1" s="135"/>
      <c r="U1" s="135"/>
      <c r="V1" s="135"/>
      <c r="W1" s="135"/>
    </row>
    <row r="2" spans="1:52">
      <c r="C2" s="138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</row>
    <row r="3" spans="1:52" s="145" customFormat="1" ht="18" customHeight="1">
      <c r="A3" s="142"/>
      <c r="B3" s="146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  <c r="R3" s="144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</row>
    <row r="4" spans="1:52" s="145" customFormat="1" ht="20">
      <c r="A4" s="142"/>
      <c r="B4" s="146"/>
      <c r="C4" s="505" t="s">
        <v>733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4"/>
      <c r="R4" s="144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</row>
    <row r="5" spans="1:52" s="145" customFormat="1">
      <c r="A5" s="142"/>
      <c r="B5" s="146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4"/>
      <c r="R5" s="144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</row>
    <row r="6" spans="1:52" s="145" customFormat="1" ht="12" customHeight="1">
      <c r="A6" s="142"/>
      <c r="B6" s="146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  <c r="R6" s="144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</row>
    <row r="7" spans="1:52" s="145" customFormat="1" ht="20.149999999999999" customHeight="1">
      <c r="A7" s="142"/>
      <c r="B7" s="146"/>
      <c r="C7" s="506" t="s">
        <v>734</v>
      </c>
      <c r="D7" s="154"/>
      <c r="E7" s="154"/>
      <c r="F7" s="154"/>
      <c r="G7" s="147"/>
      <c r="H7" s="148"/>
      <c r="I7" s="149"/>
      <c r="J7" s="149"/>
      <c r="K7" s="149"/>
      <c r="L7" s="149"/>
      <c r="M7" s="147"/>
      <c r="N7" s="147"/>
      <c r="O7" s="147"/>
      <c r="P7" s="147"/>
      <c r="Q7" s="150"/>
      <c r="R7" s="150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</row>
    <row r="8" spans="1:52" s="145" customFormat="1">
      <c r="A8" s="142"/>
      <c r="B8" s="146"/>
      <c r="C8" s="507" t="s">
        <v>1068</v>
      </c>
      <c r="D8" s="154"/>
      <c r="E8" s="154"/>
      <c r="F8" s="154"/>
      <c r="G8" s="143"/>
      <c r="H8" s="152"/>
      <c r="I8" s="153"/>
      <c r="J8" s="153"/>
      <c r="K8" s="153"/>
      <c r="L8" s="153"/>
      <c r="M8" s="143"/>
      <c r="N8" s="143"/>
      <c r="O8" s="143"/>
      <c r="P8" s="143"/>
      <c r="Q8" s="144"/>
      <c r="R8" s="144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</row>
    <row r="9" spans="1:52" s="145" customFormat="1">
      <c r="A9" s="142"/>
      <c r="B9" s="146"/>
      <c r="C9" s="509" t="s">
        <v>1069</v>
      </c>
      <c r="D9" s="154"/>
      <c r="E9" s="154"/>
      <c r="F9" s="154"/>
      <c r="G9" s="143"/>
      <c r="H9" s="153"/>
      <c r="I9" s="153"/>
      <c r="J9" s="153"/>
      <c r="K9" s="153"/>
      <c r="L9" s="153"/>
      <c r="M9" s="143"/>
      <c r="N9" s="143"/>
      <c r="O9" s="143"/>
      <c r="P9" s="143"/>
      <c r="Q9" s="144"/>
      <c r="R9" s="144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</row>
    <row r="10" spans="1:52" s="145" customFormat="1">
      <c r="A10" s="142"/>
      <c r="B10" s="146"/>
      <c r="C10" s="508"/>
      <c r="D10" s="154"/>
      <c r="E10" s="154"/>
      <c r="F10" s="154"/>
      <c r="G10" s="154"/>
      <c r="H10" s="155"/>
      <c r="I10" s="155"/>
      <c r="J10" s="155"/>
      <c r="K10" s="155"/>
      <c r="L10" s="155"/>
      <c r="M10" s="154"/>
      <c r="N10" s="154"/>
      <c r="O10" s="154"/>
      <c r="P10" s="143"/>
      <c r="Q10" s="144"/>
      <c r="R10" s="144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</row>
    <row r="11" spans="1:52" s="145" customFormat="1">
      <c r="A11" s="142"/>
      <c r="B11" s="146"/>
      <c r="C11" s="154"/>
      <c r="D11" s="154"/>
      <c r="E11" s="154"/>
      <c r="F11" s="154"/>
      <c r="G11" s="156"/>
      <c r="H11" s="157"/>
      <c r="I11" s="157"/>
      <c r="J11" s="157"/>
      <c r="K11" s="157"/>
      <c r="L11" s="157"/>
      <c r="M11" s="156"/>
      <c r="N11" s="156"/>
      <c r="O11" s="156"/>
      <c r="P11" s="158"/>
      <c r="Q11" s="159"/>
      <c r="R11" s="159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</row>
    <row r="12" spans="1:52" s="145" customFormat="1">
      <c r="A12" s="142"/>
      <c r="B12" s="146"/>
      <c r="C12" s="154"/>
      <c r="D12" s="154"/>
      <c r="E12" s="154"/>
      <c r="F12" s="154"/>
      <c r="G12" s="156"/>
      <c r="H12" s="157"/>
      <c r="I12" s="157"/>
      <c r="J12" s="157"/>
      <c r="K12" s="157"/>
      <c r="L12" s="160"/>
      <c r="M12" s="156"/>
      <c r="N12" s="156"/>
      <c r="O12" s="156"/>
      <c r="P12" s="158"/>
      <c r="Q12" s="159"/>
      <c r="R12" s="159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</row>
    <row r="13" spans="1:52" s="145" customFormat="1">
      <c r="A13" s="142"/>
      <c r="B13" s="146"/>
      <c r="C13" s="154"/>
      <c r="D13" s="154"/>
      <c r="E13" s="154"/>
      <c r="F13" s="154"/>
      <c r="G13" s="161"/>
      <c r="H13" s="161"/>
      <c r="I13" s="161"/>
      <c r="J13" s="161"/>
      <c r="K13" s="161"/>
      <c r="L13" s="161"/>
      <c r="M13" s="161"/>
      <c r="N13" s="161"/>
      <c r="O13" s="161"/>
      <c r="P13" s="162"/>
      <c r="Q13" s="163"/>
      <c r="R13" s="16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</row>
    <row r="14" spans="1:52" s="145" customFormat="1">
      <c r="A14" s="142"/>
      <c r="B14" s="146"/>
      <c r="C14" s="154"/>
      <c r="D14" s="154"/>
      <c r="E14" s="154"/>
      <c r="F14" s="154"/>
      <c r="G14" s="161"/>
      <c r="H14" s="161"/>
      <c r="I14" s="161"/>
      <c r="J14" s="161"/>
      <c r="K14" s="161"/>
      <c r="L14" s="161"/>
      <c r="M14" s="161"/>
      <c r="N14" s="161"/>
      <c r="O14" s="161"/>
      <c r="P14" s="162"/>
      <c r="Q14" s="163"/>
      <c r="R14" s="16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</row>
    <row r="15" spans="1:52" s="145" customFormat="1" ht="20.149999999999999" customHeight="1">
      <c r="A15" s="142"/>
      <c r="B15" s="146"/>
      <c r="C15" s="504" t="s">
        <v>735</v>
      </c>
      <c r="D15" s="164"/>
      <c r="E15" s="164"/>
      <c r="F15" s="147"/>
      <c r="G15" s="165"/>
      <c r="H15" s="165"/>
      <c r="I15" s="165"/>
      <c r="J15" s="165"/>
      <c r="K15" s="166"/>
      <c r="L15" s="165"/>
      <c r="M15" s="165"/>
      <c r="N15" s="165"/>
      <c r="O15" s="165"/>
      <c r="P15" s="147"/>
      <c r="Q15" s="150"/>
      <c r="R15" s="150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</row>
    <row r="16" spans="1:52">
      <c r="B16" s="1055" t="s">
        <v>956</v>
      </c>
      <c r="C16" s="167" t="s">
        <v>736</v>
      </c>
      <c r="D16" s="1048" t="s">
        <v>100</v>
      </c>
      <c r="E16" s="1048"/>
      <c r="F16" s="167" t="s">
        <v>737</v>
      </c>
      <c r="G16" s="167" t="s">
        <v>738</v>
      </c>
      <c r="H16" s="168"/>
      <c r="I16" s="168"/>
      <c r="J16" s="168"/>
      <c r="K16" s="168"/>
      <c r="L16" s="168"/>
      <c r="M16" s="168"/>
      <c r="N16" s="168"/>
      <c r="O16" s="168"/>
      <c r="P16" s="169"/>
      <c r="Q16" s="141"/>
      <c r="R16" s="141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</row>
    <row r="17" spans="1:52" ht="12.5">
      <c r="B17" s="1055"/>
      <c r="C17" s="499" t="s">
        <v>0</v>
      </c>
      <c r="D17" s="1054" t="s">
        <v>739</v>
      </c>
      <c r="E17" s="1054"/>
      <c r="F17" s="492" t="s">
        <v>740</v>
      </c>
      <c r="G17" s="716" t="s">
        <v>2061</v>
      </c>
      <c r="H17" s="171"/>
      <c r="I17" s="171"/>
      <c r="J17" s="171"/>
      <c r="K17" s="171"/>
      <c r="L17" s="171"/>
      <c r="M17" s="171"/>
      <c r="N17" s="171"/>
      <c r="O17" s="171"/>
      <c r="P17" s="172"/>
      <c r="Q17" s="141"/>
      <c r="R17" s="141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</row>
    <row r="18" spans="1:52" ht="12.5">
      <c r="B18" s="1055"/>
      <c r="C18" s="499" t="s">
        <v>1</v>
      </c>
      <c r="D18" s="1054" t="s">
        <v>741</v>
      </c>
      <c r="E18" s="1054"/>
      <c r="F18" s="492" t="s">
        <v>742</v>
      </c>
      <c r="G18" s="711"/>
      <c r="H18" s="171"/>
      <c r="I18" s="171"/>
      <c r="J18" s="171"/>
      <c r="K18" s="171"/>
      <c r="L18" s="171"/>
      <c r="M18" s="171"/>
      <c r="N18" s="171"/>
      <c r="O18" s="171"/>
      <c r="P18" s="172"/>
      <c r="Q18" s="141"/>
      <c r="R18" s="141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</row>
    <row r="19" spans="1:52" ht="12.5">
      <c r="B19" s="1055"/>
      <c r="C19" s="499" t="s">
        <v>2</v>
      </c>
      <c r="D19" s="1054" t="s">
        <v>741</v>
      </c>
      <c r="E19" s="1054"/>
      <c r="F19" s="492" t="s">
        <v>742</v>
      </c>
      <c r="G19" s="712"/>
      <c r="H19" s="171"/>
      <c r="I19" s="171"/>
      <c r="J19" s="171"/>
      <c r="K19" s="171"/>
      <c r="L19" s="171"/>
      <c r="M19" s="171"/>
      <c r="N19" s="171"/>
      <c r="O19" s="171"/>
      <c r="P19" s="172"/>
      <c r="Q19" s="141"/>
      <c r="R19" s="141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</row>
    <row r="20" spans="1:52" ht="12.5">
      <c r="B20" s="1055"/>
      <c r="C20" s="499" t="s">
        <v>1841</v>
      </c>
      <c r="D20" s="1054" t="s">
        <v>741</v>
      </c>
      <c r="E20" s="1054"/>
      <c r="F20" s="965" t="s">
        <v>742</v>
      </c>
      <c r="G20" s="333" t="s">
        <v>1184</v>
      </c>
      <c r="H20" s="171"/>
      <c r="I20" s="171"/>
      <c r="J20" s="171"/>
      <c r="K20" s="171"/>
      <c r="L20" s="171"/>
      <c r="M20" s="171"/>
      <c r="N20" s="171"/>
      <c r="O20" s="171"/>
      <c r="P20" s="494"/>
      <c r="Q20" s="141"/>
      <c r="R20" s="141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</row>
    <row r="21" spans="1:52" ht="12.5">
      <c r="B21" s="1055"/>
      <c r="C21" s="499" t="s">
        <v>311</v>
      </c>
      <c r="D21" s="1076" t="s">
        <v>744</v>
      </c>
      <c r="E21" s="1076"/>
      <c r="F21" s="492" t="s">
        <v>745</v>
      </c>
      <c r="G21" s="711" t="s">
        <v>2062</v>
      </c>
      <c r="H21" s="171"/>
      <c r="I21" s="171"/>
      <c r="J21" s="171"/>
      <c r="K21" s="171"/>
      <c r="L21" s="171"/>
      <c r="M21" s="171"/>
      <c r="N21" s="171"/>
      <c r="O21" s="171"/>
      <c r="P21" s="172"/>
      <c r="Q21" s="141"/>
      <c r="R21" s="141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</row>
    <row r="22" spans="1:52" ht="12.5">
      <c r="B22" s="1055"/>
      <c r="C22" s="500" t="s">
        <v>575</v>
      </c>
      <c r="D22" s="1076" t="s">
        <v>744</v>
      </c>
      <c r="E22" s="1076"/>
      <c r="F22" s="492" t="s">
        <v>742</v>
      </c>
      <c r="G22" s="711" t="s">
        <v>2063</v>
      </c>
      <c r="H22" s="171"/>
      <c r="I22" s="171"/>
      <c r="J22" s="171"/>
      <c r="K22" s="171"/>
      <c r="L22" s="171"/>
      <c r="M22" s="171"/>
      <c r="N22" s="171"/>
      <c r="O22" s="171"/>
      <c r="P22" s="172"/>
      <c r="Q22" s="141"/>
      <c r="R22" s="141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</row>
    <row r="23" spans="1:52" ht="12.5">
      <c r="B23" s="1055"/>
      <c r="C23" s="500" t="s">
        <v>902</v>
      </c>
      <c r="D23" s="1076" t="s">
        <v>744</v>
      </c>
      <c r="E23" s="1076"/>
      <c r="F23" s="492" t="s">
        <v>742</v>
      </c>
      <c r="G23" s="711" t="s">
        <v>1207</v>
      </c>
      <c r="H23" s="171"/>
      <c r="I23" s="171"/>
      <c r="J23" s="171"/>
      <c r="K23" s="171"/>
      <c r="L23" s="171"/>
      <c r="M23" s="171"/>
      <c r="N23" s="171"/>
      <c r="O23" s="171"/>
      <c r="P23" s="172"/>
      <c r="Q23" s="141"/>
      <c r="R23" s="141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</row>
    <row r="24" spans="1:52" ht="12.5">
      <c r="B24" s="1055"/>
      <c r="C24" s="501" t="s">
        <v>44</v>
      </c>
      <c r="D24" s="1076"/>
      <c r="E24" s="1076"/>
      <c r="F24" s="492"/>
      <c r="G24" s="713">
        <v>313</v>
      </c>
      <c r="H24" s="171"/>
      <c r="I24" s="171"/>
      <c r="J24" s="171"/>
      <c r="K24" s="171"/>
      <c r="L24" s="171"/>
      <c r="M24" s="171"/>
      <c r="N24" s="171"/>
      <c r="O24" s="171"/>
      <c r="P24" s="279"/>
      <c r="Q24" s="141"/>
      <c r="R24" s="141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</row>
    <row r="25" spans="1:52" ht="12.5">
      <c r="B25" s="1055"/>
      <c r="C25" s="501" t="s">
        <v>45</v>
      </c>
      <c r="D25" s="1076"/>
      <c r="E25" s="1076"/>
      <c r="F25" s="492"/>
      <c r="G25" s="713">
        <v>340</v>
      </c>
      <c r="H25" s="171"/>
      <c r="I25" s="171"/>
      <c r="J25" s="171"/>
      <c r="K25" s="171"/>
      <c r="L25" s="171"/>
      <c r="M25" s="171"/>
      <c r="N25" s="171"/>
      <c r="O25" s="171"/>
      <c r="P25" s="279"/>
      <c r="Q25" s="141"/>
      <c r="R25" s="141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</row>
    <row r="26" spans="1:52" ht="12.5">
      <c r="B26" s="1055"/>
      <c r="C26" s="501" t="s">
        <v>923</v>
      </c>
      <c r="D26" s="1076"/>
      <c r="E26" s="1076"/>
      <c r="F26" s="492"/>
      <c r="G26" s="713" t="s">
        <v>1654</v>
      </c>
      <c r="H26" s="171"/>
      <c r="I26" s="171"/>
      <c r="J26" s="171"/>
      <c r="K26" s="171"/>
      <c r="L26" s="171"/>
      <c r="M26" s="171"/>
      <c r="N26" s="171"/>
      <c r="O26" s="171"/>
      <c r="P26" s="279"/>
      <c r="Q26" s="141"/>
      <c r="R26" s="141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</row>
    <row r="27" spans="1:52" ht="12.5">
      <c r="B27" s="1055"/>
      <c r="C27" s="501" t="s">
        <v>983</v>
      </c>
      <c r="D27" s="1076" t="s">
        <v>1067</v>
      </c>
      <c r="E27" s="1076"/>
      <c r="F27" s="492"/>
      <c r="G27" s="714" t="s">
        <v>1696</v>
      </c>
      <c r="H27" s="171"/>
      <c r="I27" s="171"/>
      <c r="J27" s="171"/>
      <c r="K27" s="171"/>
      <c r="L27" s="171"/>
      <c r="M27" s="171"/>
      <c r="N27" s="171"/>
      <c r="O27" s="171"/>
      <c r="P27" s="356"/>
      <c r="Q27" s="141"/>
      <c r="R27" s="141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</row>
    <row r="28" spans="1:52" ht="12.5">
      <c r="B28" s="1055"/>
      <c r="C28" s="498" t="s">
        <v>1283</v>
      </c>
      <c r="D28" s="1080" t="s">
        <v>1078</v>
      </c>
      <c r="E28" s="1081"/>
      <c r="F28" s="492"/>
      <c r="G28" s="715"/>
      <c r="H28" s="171"/>
      <c r="I28" s="171"/>
      <c r="J28" s="171"/>
      <c r="K28" s="171"/>
      <c r="L28" s="171"/>
      <c r="M28" s="171"/>
      <c r="N28" s="171"/>
      <c r="O28" s="171"/>
      <c r="P28" s="494"/>
      <c r="Q28" s="141"/>
      <c r="R28" s="141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 ht="12.5">
      <c r="B29" s="1055"/>
      <c r="C29" s="701" t="s">
        <v>1284</v>
      </c>
      <c r="D29" s="1079" t="s">
        <v>1285</v>
      </c>
      <c r="E29" s="1079"/>
      <c r="F29" s="702"/>
      <c r="G29" s="892" t="s">
        <v>2064</v>
      </c>
      <c r="H29" s="171"/>
      <c r="I29" s="171"/>
      <c r="J29" s="171"/>
      <c r="K29" s="171"/>
      <c r="L29" s="171"/>
      <c r="M29" s="171"/>
      <c r="N29" s="171"/>
      <c r="O29" s="171"/>
      <c r="P29" s="494"/>
      <c r="Q29" s="141"/>
      <c r="R29" s="141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</row>
    <row r="30" spans="1:52" ht="12.5">
      <c r="B30" s="1055"/>
      <c r="C30" s="510"/>
      <c r="D30" s="511"/>
      <c r="E30" s="511"/>
      <c r="F30" s="512"/>
      <c r="G30" s="513"/>
      <c r="H30" s="171"/>
      <c r="I30" s="171"/>
      <c r="J30" s="171"/>
      <c r="K30" s="171"/>
      <c r="L30" s="171"/>
      <c r="M30" s="171"/>
      <c r="N30" s="171"/>
      <c r="O30" s="171"/>
      <c r="P30" s="279"/>
      <c r="Q30" s="141"/>
      <c r="R30" s="141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</row>
    <row r="31" spans="1:52">
      <c r="C31" s="173"/>
      <c r="D31" s="173"/>
      <c r="E31" s="173"/>
      <c r="F31" s="173"/>
      <c r="G31" s="174"/>
      <c r="H31" s="174"/>
      <c r="I31" s="174"/>
      <c r="J31" s="174"/>
      <c r="K31" s="174"/>
      <c r="L31" s="174"/>
      <c r="M31" s="174"/>
      <c r="N31" s="174"/>
      <c r="O31" s="174"/>
      <c r="P31" s="173"/>
      <c r="Q31" s="175"/>
      <c r="R31" s="175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</row>
    <row r="32" spans="1:52" s="145" customFormat="1" ht="20">
      <c r="A32" s="142"/>
      <c r="B32" s="146"/>
      <c r="C32" s="1082" t="s">
        <v>1070</v>
      </c>
      <c r="D32" s="1082"/>
      <c r="E32" s="164"/>
      <c r="F32" s="147"/>
      <c r="G32" s="165"/>
      <c r="H32" s="165"/>
      <c r="I32" s="171"/>
      <c r="J32" s="171"/>
      <c r="K32" s="165"/>
      <c r="L32" s="165"/>
      <c r="M32" s="165"/>
      <c r="N32" s="165"/>
      <c r="O32" s="165"/>
      <c r="P32" s="147"/>
      <c r="Q32" s="151"/>
      <c r="R32" s="151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</row>
    <row r="33" spans="1:52">
      <c r="B33" s="1055" t="s">
        <v>956</v>
      </c>
      <c r="C33" s="971"/>
      <c r="D33" s="964" t="s">
        <v>1844</v>
      </c>
      <c r="E33" s="178" t="s">
        <v>747</v>
      </c>
      <c r="F33" s="178" t="s">
        <v>748</v>
      </c>
      <c r="G33" s="514" t="s">
        <v>749</v>
      </c>
      <c r="H33" s="495"/>
      <c r="I33" s="171"/>
      <c r="J33" s="179"/>
      <c r="K33" s="180"/>
      <c r="L33" s="180"/>
      <c r="M33" s="180"/>
      <c r="N33" s="181"/>
      <c r="O33" s="181"/>
      <c r="P33" s="170"/>
      <c r="Q33" s="170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</row>
    <row r="34" spans="1:52" ht="12.5">
      <c r="B34" s="1055"/>
      <c r="C34" s="299" t="s">
        <v>750</v>
      </c>
      <c r="D34" s="972"/>
      <c r="E34" s="182">
        <v>53</v>
      </c>
      <c r="F34" s="717" t="s">
        <v>1870</v>
      </c>
      <c r="G34" s="515"/>
      <c r="H34" s="495"/>
      <c r="I34" s="171"/>
      <c r="J34" s="179"/>
      <c r="K34" s="180"/>
      <c r="L34" s="180"/>
      <c r="M34" s="180"/>
      <c r="N34" s="181"/>
      <c r="O34" s="181"/>
      <c r="P34" s="170"/>
      <c r="Q34" s="170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</row>
    <row r="35" spans="1:52" ht="12.5">
      <c r="B35" s="1055"/>
      <c r="C35" s="183" t="s">
        <v>751</v>
      </c>
      <c r="D35" s="972"/>
      <c r="E35" s="182">
        <v>53</v>
      </c>
      <c r="F35" s="717"/>
      <c r="G35" s="515"/>
      <c r="H35" s="495"/>
      <c r="I35" s="171"/>
      <c r="J35" s="180"/>
      <c r="K35" s="180"/>
      <c r="L35" s="180"/>
      <c r="M35" s="180"/>
      <c r="N35" s="184"/>
      <c r="O35" s="184"/>
      <c r="P35" s="185"/>
      <c r="Q35" s="185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</row>
    <row r="36" spans="1:52" s="189" customFormat="1" ht="12.5">
      <c r="A36" s="186"/>
      <c r="B36" s="1055"/>
      <c r="C36" s="299" t="s">
        <v>752</v>
      </c>
      <c r="D36" s="972"/>
      <c r="E36" s="187">
        <v>123</v>
      </c>
      <c r="F36" s="717" t="s">
        <v>1648</v>
      </c>
      <c r="G36" s="515"/>
      <c r="H36" s="495"/>
      <c r="I36" s="171"/>
      <c r="J36" s="171"/>
      <c r="K36" s="171"/>
      <c r="L36" s="171"/>
      <c r="M36" s="171"/>
      <c r="N36" s="188"/>
      <c r="O36" s="188"/>
      <c r="P36" s="177"/>
      <c r="Q36" s="177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</row>
    <row r="37" spans="1:52" s="145" customFormat="1">
      <c r="A37" s="142"/>
      <c r="B37" s="1055"/>
      <c r="C37" s="299" t="s">
        <v>753</v>
      </c>
      <c r="D37" s="972"/>
      <c r="E37" s="187">
        <v>123</v>
      </c>
      <c r="F37" s="717"/>
      <c r="G37" s="515"/>
      <c r="H37" s="495"/>
      <c r="I37" s="171"/>
      <c r="J37" s="165"/>
      <c r="K37" s="165"/>
      <c r="L37" s="165"/>
      <c r="M37" s="165"/>
      <c r="N37" s="149"/>
      <c r="O37" s="149"/>
      <c r="P37" s="151"/>
      <c r="Q37" s="151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</row>
    <row r="38" spans="1:52" s="145" customFormat="1">
      <c r="A38" s="142"/>
      <c r="B38" s="1055"/>
      <c r="C38" s="299" t="s">
        <v>1842</v>
      </c>
      <c r="D38" s="972"/>
      <c r="E38" s="187">
        <v>123</v>
      </c>
      <c r="F38" s="717"/>
      <c r="G38" s="515"/>
      <c r="H38" s="495"/>
      <c r="I38" s="171"/>
      <c r="J38" s="165"/>
      <c r="K38" s="165"/>
      <c r="L38" s="165"/>
      <c r="M38" s="165"/>
      <c r="N38" s="149"/>
      <c r="O38" s="149"/>
      <c r="P38" s="151"/>
      <c r="Q38" s="151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</row>
    <row r="39" spans="1:52" s="145" customFormat="1">
      <c r="A39" s="142"/>
      <c r="B39" s="1055"/>
      <c r="C39" s="299" t="s">
        <v>1843</v>
      </c>
      <c r="D39" s="972" t="s">
        <v>796</v>
      </c>
      <c r="E39" s="972" t="s">
        <v>796</v>
      </c>
      <c r="F39" s="717" t="s">
        <v>2065</v>
      </c>
      <c r="G39" s="515"/>
      <c r="H39" s="495"/>
      <c r="I39" s="171"/>
      <c r="J39" s="165"/>
      <c r="K39" s="165"/>
      <c r="L39" s="165"/>
      <c r="M39" s="165"/>
      <c r="N39" s="149"/>
      <c r="O39" s="149"/>
      <c r="P39" s="151"/>
      <c r="Q39" s="151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</row>
    <row r="40" spans="1:52" s="145" customFormat="1">
      <c r="A40" s="142"/>
      <c r="B40" s="1055"/>
      <c r="C40" s="299" t="s">
        <v>754</v>
      </c>
      <c r="D40" s="972" t="s">
        <v>1490</v>
      </c>
      <c r="E40" s="187">
        <v>162</v>
      </c>
      <c r="F40" s="901" t="s">
        <v>1462</v>
      </c>
      <c r="G40" s="515"/>
      <c r="H40" s="495"/>
      <c r="I40" s="171"/>
      <c r="J40" s="165"/>
      <c r="K40" s="165"/>
      <c r="L40" s="165"/>
      <c r="M40" s="165"/>
      <c r="N40" s="149"/>
      <c r="O40" s="149"/>
      <c r="P40" s="151"/>
      <c r="Q40" s="151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</row>
    <row r="41" spans="1:52" s="145" customFormat="1">
      <c r="A41" s="142"/>
      <c r="B41" s="1055"/>
      <c r="C41" s="335" t="s">
        <v>755</v>
      </c>
      <c r="D41" s="973" t="s">
        <v>1491</v>
      </c>
      <c r="E41" s="336">
        <v>162</v>
      </c>
      <c r="F41" s="902" t="s">
        <v>1463</v>
      </c>
      <c r="G41" s="516"/>
      <c r="H41" s="495"/>
      <c r="I41" s="165"/>
      <c r="J41" s="165"/>
      <c r="K41" s="165"/>
      <c r="L41" s="165"/>
      <c r="M41" s="165"/>
      <c r="N41" s="149"/>
      <c r="O41" s="149"/>
      <c r="P41" s="151"/>
      <c r="Q41" s="151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</row>
    <row r="42" spans="1:52" s="145" customFormat="1">
      <c r="A42" s="142"/>
      <c r="B42" s="1055"/>
      <c r="C42" s="1077"/>
      <c r="D42" s="1078"/>
      <c r="E42" s="337"/>
      <c r="F42" s="338"/>
      <c r="G42" s="334"/>
      <c r="H42" s="495"/>
      <c r="I42" s="165"/>
      <c r="J42" s="165"/>
      <c r="K42" s="165"/>
      <c r="L42" s="165"/>
      <c r="M42" s="165"/>
      <c r="N42" s="149"/>
      <c r="O42" s="149"/>
      <c r="P42" s="151"/>
      <c r="Q42" s="151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</row>
    <row r="43" spans="1:52" s="189" customFormat="1">
      <c r="A43" s="186"/>
      <c r="B43" s="194"/>
      <c r="C43" s="176"/>
      <c r="D43" s="172"/>
      <c r="E43" s="495"/>
      <c r="F43" s="495"/>
      <c r="G43" s="495"/>
      <c r="H43" s="495"/>
      <c r="I43" s="495"/>
      <c r="J43" s="495"/>
      <c r="K43" s="495"/>
      <c r="L43" s="172"/>
      <c r="M43" s="172"/>
      <c r="N43" s="172"/>
      <c r="O43" s="494"/>
      <c r="P43" s="172"/>
      <c r="Q43" s="177"/>
      <c r="R43" s="177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</row>
    <row r="44" spans="1:52" s="189" customFormat="1" ht="13" hidden="1" customHeight="1">
      <c r="A44" s="186"/>
      <c r="B44" s="194"/>
      <c r="C44" s="164" t="s">
        <v>756</v>
      </c>
      <c r="D44" s="190"/>
      <c r="E44" s="495"/>
      <c r="F44" s="495"/>
      <c r="G44" s="495"/>
      <c r="H44" s="495"/>
      <c r="I44" s="495"/>
      <c r="J44" s="495"/>
      <c r="K44" s="495"/>
      <c r="L44" s="172"/>
      <c r="M44" s="172"/>
      <c r="N44" s="172"/>
      <c r="O44" s="494"/>
      <c r="P44" s="172"/>
      <c r="Q44" s="177"/>
      <c r="R44" s="177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</row>
    <row r="45" spans="1:52" s="189" customFormat="1" ht="13" hidden="1" customHeight="1">
      <c r="A45" s="186"/>
      <c r="B45" s="194"/>
      <c r="C45" s="176"/>
      <c r="D45" s="172"/>
      <c r="E45" s="495"/>
      <c r="F45" s="495"/>
      <c r="G45" s="495"/>
      <c r="H45" s="495"/>
      <c r="I45" s="495"/>
      <c r="J45" s="495"/>
      <c r="K45" s="495"/>
      <c r="L45" s="172"/>
      <c r="M45" s="172"/>
      <c r="N45" s="172"/>
      <c r="O45" s="494"/>
      <c r="P45" s="172"/>
      <c r="Q45" s="177"/>
      <c r="R45" s="177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</row>
    <row r="46" spans="1:52" s="192" customFormat="1" ht="12.75" hidden="1" customHeight="1">
      <c r="A46" s="191"/>
      <c r="B46" s="390"/>
      <c r="C46" s="1048" t="s">
        <v>757</v>
      </c>
      <c r="D46" s="1048" t="s">
        <v>100</v>
      </c>
      <c r="E46" s="495"/>
      <c r="F46" s="495"/>
      <c r="G46" s="495"/>
      <c r="H46" s="495"/>
      <c r="I46" s="495"/>
      <c r="J46" s="495"/>
      <c r="K46" s="495"/>
      <c r="L46" s="139"/>
      <c r="M46" s="139"/>
      <c r="N46" s="139"/>
      <c r="O46" s="139"/>
      <c r="P46" s="139"/>
      <c r="Q46" s="140"/>
      <c r="R46" s="140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</row>
    <row r="47" spans="1:52" ht="13" hidden="1" customHeight="1">
      <c r="C47" s="1048"/>
      <c r="D47" s="1048"/>
      <c r="E47" s="495"/>
      <c r="F47" s="495"/>
      <c r="G47" s="495"/>
      <c r="H47" s="495"/>
      <c r="I47" s="495"/>
      <c r="J47" s="495"/>
      <c r="K47" s="495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</row>
    <row r="48" spans="1:52" ht="12.75" hidden="1" customHeight="1">
      <c r="C48" s="1083" t="s">
        <v>758</v>
      </c>
      <c r="D48" s="1085" t="s">
        <v>759</v>
      </c>
      <c r="E48" s="495"/>
      <c r="F48" s="495"/>
      <c r="G48" s="495"/>
      <c r="H48" s="495"/>
      <c r="I48" s="495"/>
      <c r="J48" s="495"/>
      <c r="K48" s="495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</row>
    <row r="49" spans="2:52" ht="13.5" hidden="1" customHeight="1">
      <c r="C49" s="1084"/>
      <c r="D49" s="1085"/>
      <c r="E49" s="495"/>
      <c r="F49" s="495"/>
      <c r="G49" s="495"/>
      <c r="H49" s="495"/>
      <c r="I49" s="495"/>
      <c r="J49" s="495"/>
      <c r="K49" s="495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</row>
    <row r="50" spans="2:52" ht="15" hidden="1" customHeight="1">
      <c r="C50" s="1086" t="s">
        <v>760</v>
      </c>
      <c r="D50" s="1087" t="s">
        <v>761</v>
      </c>
      <c r="E50" s="495"/>
      <c r="F50" s="495"/>
      <c r="G50" s="495"/>
      <c r="H50" s="495"/>
      <c r="I50" s="495"/>
      <c r="J50" s="495"/>
      <c r="K50" s="495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</row>
    <row r="51" spans="2:52" ht="15" hidden="1" customHeight="1">
      <c r="C51" s="1086"/>
      <c r="D51" s="1087"/>
      <c r="E51" s="495"/>
      <c r="F51" s="495"/>
      <c r="G51" s="495"/>
      <c r="H51" s="495"/>
      <c r="I51" s="495"/>
      <c r="J51" s="495"/>
      <c r="K51" s="495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</row>
    <row r="52" spans="2:52">
      <c r="C52" s="194"/>
      <c r="D52" s="195"/>
      <c r="E52" s="495"/>
      <c r="F52" s="495"/>
      <c r="G52" s="495"/>
      <c r="H52" s="495"/>
      <c r="I52" s="495"/>
      <c r="J52" s="495"/>
      <c r="K52" s="495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</row>
    <row r="53" spans="2:52" ht="20">
      <c r="C53" s="517" t="s">
        <v>1071</v>
      </c>
      <c r="D53" s="197"/>
      <c r="E53" s="197"/>
      <c r="F53" s="197"/>
      <c r="G53" s="172"/>
      <c r="H53" s="198"/>
      <c r="I53" s="198"/>
      <c r="J53" s="198"/>
      <c r="K53" s="196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</row>
    <row r="54" spans="2:52" ht="14">
      <c r="B54" s="1071" t="s">
        <v>956</v>
      </c>
      <c r="C54" s="199" t="s">
        <v>757</v>
      </c>
      <c r="D54" s="199" t="s">
        <v>100</v>
      </c>
      <c r="E54" s="199" t="s">
        <v>762</v>
      </c>
      <c r="F54" s="199" t="s">
        <v>763</v>
      </c>
      <c r="G54" s="172"/>
      <c r="H54" s="198"/>
      <c r="I54" s="198"/>
      <c r="J54" s="198"/>
      <c r="K54" s="196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</row>
    <row r="55" spans="2:52" ht="13" customHeight="1">
      <c r="B55" s="1072"/>
      <c r="C55" s="1088" t="s">
        <v>758</v>
      </c>
      <c r="D55" s="200" t="s">
        <v>1001</v>
      </c>
      <c r="E55" s="1097"/>
      <c r="F55" s="455"/>
      <c r="G55" s="172"/>
      <c r="H55" s="198"/>
      <c r="I55" s="198"/>
      <c r="J55" s="198"/>
      <c r="K55" s="196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</row>
    <row r="56" spans="2:52" ht="13" customHeight="1">
      <c r="B56" s="1072"/>
      <c r="C56" s="1089"/>
      <c r="D56" s="200" t="s">
        <v>1002</v>
      </c>
      <c r="E56" s="1098"/>
      <c r="F56" s="455"/>
      <c r="G56" s="172"/>
      <c r="H56" s="198"/>
      <c r="I56" s="198"/>
      <c r="J56" s="198"/>
      <c r="K56" s="196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</row>
    <row r="57" spans="2:52" ht="13" customHeight="1">
      <c r="B57" s="1072"/>
      <c r="C57" s="1089"/>
      <c r="D57" s="200" t="s">
        <v>764</v>
      </c>
      <c r="E57" s="1098"/>
      <c r="F57" s="455"/>
      <c r="G57" s="172"/>
      <c r="H57" s="198"/>
      <c r="I57" s="198"/>
      <c r="J57" s="198"/>
      <c r="K57" s="196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</row>
    <row r="58" spans="2:52" ht="13" customHeight="1">
      <c r="B58" s="1072"/>
      <c r="C58" s="1089"/>
      <c r="D58" s="200" t="s">
        <v>765</v>
      </c>
      <c r="E58" s="1098"/>
      <c r="F58" s="455"/>
      <c r="G58" s="172"/>
      <c r="H58" s="198"/>
      <c r="I58" s="198"/>
      <c r="J58" s="198"/>
      <c r="K58" s="196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</row>
    <row r="59" spans="2:52" ht="13" customHeight="1">
      <c r="B59" s="1073"/>
      <c r="C59" s="1090"/>
      <c r="D59" s="201" t="s">
        <v>1003</v>
      </c>
      <c r="E59" s="1099"/>
      <c r="F59" s="455"/>
      <c r="G59" s="172"/>
      <c r="H59" s="198"/>
      <c r="I59" s="198"/>
      <c r="J59" s="198"/>
      <c r="K59" s="196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</row>
    <row r="60" spans="2:52" ht="14">
      <c r="C60" s="202"/>
      <c r="D60" s="203"/>
      <c r="E60" s="204"/>
      <c r="F60" s="197"/>
      <c r="G60" s="172"/>
      <c r="H60" s="198"/>
      <c r="I60" s="198"/>
      <c r="J60" s="198"/>
      <c r="K60" s="196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</row>
    <row r="61" spans="2:52" ht="20">
      <c r="C61" s="517" t="s">
        <v>766</v>
      </c>
      <c r="D61" s="197"/>
      <c r="E61" s="197"/>
      <c r="F61" s="197"/>
      <c r="G61" s="172"/>
      <c r="H61" s="198"/>
      <c r="I61" s="198"/>
      <c r="J61" s="198"/>
      <c r="K61" s="196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</row>
    <row r="62" spans="2:52" ht="14">
      <c r="C62" s="1100" t="s">
        <v>767</v>
      </c>
      <c r="D62" s="1101"/>
      <c r="E62" s="205" t="s">
        <v>768</v>
      </c>
      <c r="F62" s="205" t="s">
        <v>738</v>
      </c>
      <c r="G62" s="172"/>
      <c r="H62" s="198"/>
      <c r="I62" s="198"/>
      <c r="J62" s="198"/>
      <c r="K62" s="196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</row>
    <row r="63" spans="2:52">
      <c r="C63" s="1075" t="s">
        <v>769</v>
      </c>
      <c r="D63" s="1075"/>
      <c r="E63" s="206" t="s">
        <v>770</v>
      </c>
      <c r="F63" s="789"/>
      <c r="G63" s="172"/>
      <c r="H63" s="198"/>
      <c r="I63" s="198"/>
      <c r="J63" s="198"/>
      <c r="K63" s="196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</row>
    <row r="64" spans="2:52">
      <c r="C64" s="1075" t="s">
        <v>771</v>
      </c>
      <c r="D64" s="1075"/>
      <c r="E64" s="206" t="s">
        <v>772</v>
      </c>
      <c r="F64" s="789"/>
      <c r="G64" s="172"/>
      <c r="H64" s="198"/>
      <c r="I64" s="198"/>
      <c r="J64" s="198"/>
      <c r="K64" s="196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</row>
    <row r="65" spans="2:56">
      <c r="C65" s="1075" t="s">
        <v>773</v>
      </c>
      <c r="D65" s="1075"/>
      <c r="E65" s="206" t="s">
        <v>774</v>
      </c>
      <c r="F65" s="789"/>
      <c r="G65" s="172"/>
      <c r="H65" s="198"/>
      <c r="I65" s="198"/>
      <c r="J65" s="198"/>
      <c r="K65" s="196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</row>
    <row r="66" spans="2:56">
      <c r="C66" s="1095" t="s">
        <v>775</v>
      </c>
      <c r="D66" s="1096"/>
      <c r="E66" s="206" t="s">
        <v>776</v>
      </c>
      <c r="F66" s="789"/>
      <c r="G66" s="172"/>
      <c r="H66" s="198"/>
      <c r="I66" s="198"/>
      <c r="J66" s="198"/>
      <c r="K66" s="196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</row>
    <row r="67" spans="2:56">
      <c r="C67" s="1075" t="s">
        <v>777</v>
      </c>
      <c r="D67" s="1075"/>
      <c r="E67" s="206" t="s">
        <v>778</v>
      </c>
      <c r="F67" s="789"/>
      <c r="G67" s="172"/>
      <c r="H67" s="198"/>
      <c r="I67" s="198"/>
      <c r="J67" s="198"/>
      <c r="K67" s="196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</row>
    <row r="68" spans="2:56">
      <c r="C68" s="1075" t="s">
        <v>779</v>
      </c>
      <c r="D68" s="1075"/>
      <c r="E68" s="491" t="s">
        <v>780</v>
      </c>
      <c r="F68" s="790"/>
      <c r="G68" s="494"/>
      <c r="H68" s="495"/>
      <c r="I68" s="495"/>
      <c r="J68" s="495"/>
      <c r="K68" s="196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</row>
    <row r="69" spans="2:56">
      <c r="C69" s="1075" t="s">
        <v>781</v>
      </c>
      <c r="D69" s="1075"/>
      <c r="E69" s="491" t="s">
        <v>780</v>
      </c>
      <c r="F69" s="790"/>
      <c r="G69" s="494"/>
      <c r="H69" s="495"/>
      <c r="I69" s="495"/>
      <c r="J69" s="495"/>
      <c r="K69" s="196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</row>
    <row r="70" spans="2:56">
      <c r="C70" s="1075" t="s">
        <v>782</v>
      </c>
      <c r="D70" s="1075"/>
      <c r="E70" s="206" t="s">
        <v>780</v>
      </c>
      <c r="F70" s="790"/>
      <c r="G70" s="172"/>
      <c r="H70" s="198"/>
      <c r="I70" s="198"/>
      <c r="J70" s="198"/>
      <c r="K70" s="196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</row>
    <row r="71" spans="2:56">
      <c r="C71" s="1075" t="s">
        <v>783</v>
      </c>
      <c r="D71" s="1075"/>
      <c r="E71" s="206">
        <v>161</v>
      </c>
      <c r="F71" s="789"/>
      <c r="G71" s="172"/>
      <c r="H71" s="198"/>
      <c r="I71" s="198"/>
      <c r="J71" s="198"/>
      <c r="K71" s="196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</row>
    <row r="72" spans="2:56">
      <c r="C72" s="1075" t="s">
        <v>784</v>
      </c>
      <c r="D72" s="1075"/>
      <c r="E72" s="206" t="s">
        <v>780</v>
      </c>
      <c r="F72" s="789"/>
      <c r="G72" s="172"/>
      <c r="H72" s="198"/>
      <c r="I72" s="198"/>
      <c r="J72" s="198"/>
      <c r="K72" s="196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</row>
    <row r="73" spans="2:56">
      <c r="C73" s="1075" t="s">
        <v>785</v>
      </c>
      <c r="D73" s="1075"/>
      <c r="E73" s="206" t="s">
        <v>786</v>
      </c>
      <c r="F73" s="789"/>
      <c r="G73" s="172"/>
      <c r="H73" s="198"/>
      <c r="I73" s="198"/>
      <c r="J73" s="198"/>
      <c r="K73" s="196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</row>
    <row r="74" spans="2:56">
      <c r="C74" s="1075" t="s">
        <v>787</v>
      </c>
      <c r="D74" s="1075"/>
      <c r="E74" s="206" t="s">
        <v>788</v>
      </c>
      <c r="F74" s="789"/>
      <c r="G74" s="172"/>
      <c r="H74" s="198"/>
      <c r="I74" s="198"/>
      <c r="J74" s="198"/>
      <c r="K74" s="196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</row>
    <row r="75" spans="2:56">
      <c r="C75" s="1075" t="s">
        <v>789</v>
      </c>
      <c r="D75" s="1075"/>
      <c r="E75" s="206">
        <v>161</v>
      </c>
      <c r="F75" s="789"/>
      <c r="G75" s="172"/>
      <c r="H75" s="198"/>
      <c r="I75" s="198"/>
      <c r="J75" s="198"/>
      <c r="K75" s="196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</row>
    <row r="76" spans="2:56">
      <c r="C76" s="1075" t="s">
        <v>790</v>
      </c>
      <c r="D76" s="1075"/>
      <c r="E76" s="206" t="s">
        <v>791</v>
      </c>
      <c r="F76" s="789"/>
      <c r="G76" s="172"/>
      <c r="H76" s="198"/>
      <c r="I76" s="198"/>
      <c r="J76" s="198"/>
      <c r="K76" s="196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</row>
    <row r="77" spans="2:56">
      <c r="C77" s="194"/>
      <c r="D77" s="195"/>
      <c r="E77" s="172"/>
      <c r="F77" s="172"/>
      <c r="G77" s="172"/>
      <c r="H77" s="198"/>
      <c r="I77" s="198"/>
      <c r="J77" s="198"/>
      <c r="K77" s="196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</row>
    <row r="78" spans="2:56">
      <c r="C78" s="194"/>
      <c r="D78" s="195"/>
      <c r="E78" s="365"/>
      <c r="F78" s="365"/>
      <c r="G78" s="365"/>
      <c r="H78" s="366"/>
      <c r="I78" s="366"/>
      <c r="J78" s="366"/>
      <c r="K78" s="196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</row>
    <row r="79" spans="2:56" ht="20">
      <c r="C79" s="518" t="s">
        <v>1205</v>
      </c>
      <c r="D79" s="195"/>
      <c r="E79" s="365"/>
      <c r="F79" s="365"/>
      <c r="G79" s="365"/>
      <c r="H79" s="366"/>
      <c r="I79" s="366"/>
      <c r="J79" s="366"/>
      <c r="K79" s="196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</row>
    <row r="80" spans="2:56" ht="49" customHeight="1">
      <c r="B80" s="1071" t="s">
        <v>956</v>
      </c>
      <c r="C80" s="367" t="s">
        <v>999</v>
      </c>
      <c r="D80" s="364" t="s">
        <v>894</v>
      </c>
      <c r="E80" s="604" t="s">
        <v>1206</v>
      </c>
      <c r="F80" s="968" t="s">
        <v>53</v>
      </c>
      <c r="G80" s="365"/>
      <c r="H80" s="366"/>
      <c r="I80" s="366"/>
      <c r="J80" s="366"/>
      <c r="K80" s="196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</row>
    <row r="81" spans="1:56" s="650" customFormat="1">
      <c r="A81" s="131"/>
      <c r="B81" s="1072"/>
      <c r="C81" s="677">
        <v>1</v>
      </c>
      <c r="D81" s="1021">
        <v>100</v>
      </c>
      <c r="E81" s="661" t="s">
        <v>746</v>
      </c>
      <c r="F81" s="1021" t="s">
        <v>1674</v>
      </c>
      <c r="G81" s="647"/>
      <c r="H81" s="648"/>
      <c r="I81" s="648"/>
      <c r="J81" s="648"/>
      <c r="K81" s="649"/>
      <c r="L81" s="620"/>
      <c r="M81" s="620"/>
      <c r="N81" s="620"/>
      <c r="O81" s="620"/>
      <c r="P81" s="620"/>
      <c r="Q81" s="621"/>
      <c r="R81" s="621"/>
      <c r="S81" s="621"/>
      <c r="T81" s="621"/>
      <c r="U81" s="621"/>
      <c r="V81" s="621"/>
      <c r="W81" s="621"/>
      <c r="X81" s="621"/>
      <c r="Y81" s="621"/>
      <c r="Z81" s="621"/>
      <c r="AA81" s="621"/>
      <c r="AB81" s="621"/>
      <c r="AC81" s="621"/>
      <c r="AD81" s="621"/>
      <c r="AE81" s="621"/>
      <c r="AF81" s="621"/>
      <c r="AG81" s="621"/>
      <c r="AH81" s="621"/>
      <c r="AI81" s="621"/>
      <c r="AJ81" s="621"/>
      <c r="AK81" s="621"/>
      <c r="AL81" s="621"/>
      <c r="AM81" s="621"/>
      <c r="AN81" s="621"/>
      <c r="AO81" s="621"/>
      <c r="AP81" s="621"/>
      <c r="AQ81" s="621"/>
      <c r="AR81" s="621"/>
      <c r="AS81" s="621"/>
      <c r="AT81" s="621"/>
      <c r="AU81" s="621"/>
      <c r="AV81" s="621"/>
      <c r="AW81" s="621"/>
      <c r="AX81" s="621"/>
      <c r="AY81" s="621"/>
      <c r="AZ81" s="621"/>
      <c r="BA81" s="621"/>
      <c r="BB81" s="621"/>
      <c r="BC81" s="621"/>
      <c r="BD81" s="621"/>
    </row>
    <row r="82" spans="1:56" s="650" customFormat="1">
      <c r="A82" s="131"/>
      <c r="B82" s="1072"/>
      <c r="C82" s="677"/>
      <c r="D82" s="1021"/>
      <c r="E82" s="661" t="s">
        <v>746</v>
      </c>
      <c r="F82" s="1021"/>
      <c r="G82" s="647"/>
      <c r="H82" s="648"/>
      <c r="I82" s="648"/>
      <c r="J82" s="648"/>
      <c r="K82" s="649"/>
      <c r="L82" s="620"/>
      <c r="M82" s="620"/>
      <c r="N82" s="620"/>
      <c r="O82" s="620"/>
      <c r="P82" s="620"/>
      <c r="Q82" s="621"/>
      <c r="R82" s="621"/>
      <c r="S82" s="621"/>
      <c r="T82" s="621"/>
      <c r="U82" s="621"/>
      <c r="V82" s="621"/>
      <c r="W82" s="621"/>
      <c r="X82" s="621"/>
      <c r="Y82" s="621"/>
      <c r="Z82" s="621"/>
      <c r="AA82" s="621"/>
      <c r="AB82" s="621"/>
      <c r="AC82" s="621"/>
      <c r="AD82" s="621"/>
      <c r="AE82" s="621"/>
      <c r="AF82" s="621"/>
      <c r="AG82" s="621"/>
      <c r="AH82" s="621"/>
      <c r="AI82" s="621"/>
      <c r="AJ82" s="621"/>
      <c r="AK82" s="621"/>
      <c r="AL82" s="621"/>
      <c r="AM82" s="621"/>
      <c r="AN82" s="621"/>
      <c r="AO82" s="621"/>
      <c r="AP82" s="621"/>
      <c r="AQ82" s="621"/>
      <c r="AR82" s="621"/>
      <c r="AS82" s="621"/>
      <c r="AT82" s="621"/>
      <c r="AU82" s="621"/>
      <c r="AV82" s="621"/>
      <c r="AW82" s="621"/>
      <c r="AX82" s="621"/>
      <c r="AY82" s="621"/>
      <c r="AZ82" s="621"/>
      <c r="BA82" s="621"/>
      <c r="BB82" s="621"/>
      <c r="BC82" s="621"/>
      <c r="BD82" s="621"/>
    </row>
    <row r="83" spans="1:56" s="650" customFormat="1">
      <c r="A83" s="131"/>
      <c r="B83" s="1072"/>
      <c r="C83" s="677"/>
      <c r="D83" s="1021"/>
      <c r="E83" s="661"/>
      <c r="F83" s="1021"/>
      <c r="G83" s="647"/>
      <c r="H83" s="648"/>
      <c r="I83" s="648"/>
      <c r="J83" s="648"/>
      <c r="K83" s="649"/>
      <c r="L83" s="620"/>
      <c r="M83" s="620"/>
      <c r="N83" s="620"/>
      <c r="O83" s="620"/>
      <c r="P83" s="620"/>
      <c r="Q83" s="621"/>
      <c r="R83" s="621"/>
      <c r="S83" s="621"/>
      <c r="T83" s="621"/>
      <c r="U83" s="621"/>
      <c r="V83" s="621"/>
      <c r="W83" s="621"/>
      <c r="X83" s="621"/>
      <c r="Y83" s="621"/>
      <c r="Z83" s="621"/>
      <c r="AA83" s="621"/>
      <c r="AB83" s="621"/>
      <c r="AC83" s="621"/>
      <c r="AD83" s="621"/>
      <c r="AE83" s="621"/>
      <c r="AF83" s="621"/>
      <c r="AG83" s="621"/>
      <c r="AH83" s="621"/>
      <c r="AI83" s="621"/>
      <c r="AJ83" s="621"/>
      <c r="AK83" s="621"/>
      <c r="AL83" s="621"/>
      <c r="AM83" s="621"/>
      <c r="AN83" s="621"/>
      <c r="AO83" s="621"/>
      <c r="AP83" s="621"/>
      <c r="AQ83" s="621"/>
      <c r="AR83" s="621"/>
      <c r="AS83" s="621"/>
      <c r="AT83" s="621"/>
      <c r="AU83" s="621"/>
      <c r="AV83" s="621"/>
      <c r="AW83" s="621"/>
      <c r="AX83" s="621"/>
      <c r="AY83" s="621"/>
      <c r="AZ83" s="621"/>
      <c r="BA83" s="621"/>
      <c r="BB83" s="621"/>
      <c r="BC83" s="621"/>
      <c r="BD83" s="621"/>
    </row>
    <row r="84" spans="1:56" s="650" customFormat="1" ht="15" customHeight="1">
      <c r="A84" s="131"/>
      <c r="B84" s="1072"/>
      <c r="C84" s="677">
        <v>1</v>
      </c>
      <c r="D84" s="1021">
        <v>200</v>
      </c>
      <c r="E84" s="661"/>
      <c r="F84" s="1021" t="s">
        <v>1675</v>
      </c>
      <c r="G84" s="647"/>
      <c r="H84" s="648"/>
      <c r="I84" s="648"/>
      <c r="J84" s="648"/>
      <c r="K84" s="649"/>
      <c r="L84" s="620"/>
      <c r="M84" s="620"/>
      <c r="N84" s="620"/>
      <c r="O84" s="620"/>
      <c r="P84" s="620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21"/>
      <c r="AB84" s="621"/>
      <c r="AC84" s="621"/>
      <c r="AD84" s="621"/>
      <c r="AE84" s="621"/>
      <c r="AF84" s="621"/>
      <c r="AG84" s="621"/>
      <c r="AH84" s="621"/>
      <c r="AI84" s="621"/>
      <c r="AJ84" s="621"/>
      <c r="AK84" s="621"/>
      <c r="AL84" s="621"/>
      <c r="AM84" s="621"/>
      <c r="AN84" s="621"/>
      <c r="AO84" s="621"/>
      <c r="AP84" s="621"/>
      <c r="AQ84" s="621"/>
      <c r="AR84" s="621"/>
      <c r="AS84" s="621"/>
      <c r="AT84" s="621"/>
      <c r="AU84" s="621"/>
      <c r="AV84" s="621"/>
      <c r="AW84" s="621"/>
      <c r="AX84" s="621"/>
      <c r="AY84" s="621"/>
      <c r="AZ84" s="621"/>
      <c r="BA84" s="621"/>
      <c r="BB84" s="621"/>
      <c r="BC84" s="621"/>
      <c r="BD84" s="621"/>
    </row>
    <row r="85" spans="1:56" s="650" customFormat="1">
      <c r="A85" s="131"/>
      <c r="B85" s="1072"/>
      <c r="C85" s="677"/>
      <c r="D85" s="1021"/>
      <c r="E85" s="661"/>
      <c r="F85" s="1021"/>
      <c r="G85" s="647"/>
      <c r="H85" s="648"/>
      <c r="I85" s="648"/>
      <c r="J85" s="648"/>
      <c r="K85" s="649"/>
      <c r="L85" s="620"/>
      <c r="M85" s="620"/>
      <c r="N85" s="620"/>
      <c r="O85" s="620"/>
      <c r="P85" s="620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21"/>
      <c r="AB85" s="621"/>
      <c r="AC85" s="621"/>
      <c r="AD85" s="621"/>
      <c r="AE85" s="621"/>
      <c r="AF85" s="621"/>
      <c r="AG85" s="621"/>
      <c r="AH85" s="621"/>
      <c r="AI85" s="621"/>
      <c r="AJ85" s="621"/>
      <c r="AK85" s="621"/>
      <c r="AL85" s="621"/>
      <c r="AM85" s="621"/>
      <c r="AN85" s="621"/>
      <c r="AO85" s="621"/>
      <c r="AP85" s="621"/>
      <c r="AQ85" s="621"/>
      <c r="AR85" s="621"/>
      <c r="AS85" s="621"/>
      <c r="AT85" s="621"/>
      <c r="AU85" s="621"/>
      <c r="AV85" s="621"/>
      <c r="AW85" s="621"/>
      <c r="AX85" s="621"/>
      <c r="AY85" s="621"/>
      <c r="AZ85" s="621"/>
      <c r="BA85" s="621"/>
      <c r="BB85" s="621"/>
      <c r="BC85" s="621"/>
      <c r="BD85" s="621"/>
    </row>
    <row r="86" spans="1:56" s="650" customFormat="1">
      <c r="A86" s="131"/>
      <c r="B86" s="1072"/>
      <c r="C86" s="677">
        <v>1</v>
      </c>
      <c r="D86" s="1021">
        <v>400</v>
      </c>
      <c r="E86" s="661"/>
      <c r="F86" s="1021" t="s">
        <v>1676</v>
      </c>
      <c r="G86" s="647"/>
      <c r="H86" s="648"/>
      <c r="I86" s="648"/>
      <c r="J86" s="648"/>
      <c r="K86" s="649"/>
      <c r="L86" s="620"/>
      <c r="M86" s="620"/>
      <c r="N86" s="620"/>
      <c r="O86" s="620"/>
      <c r="P86" s="620"/>
      <c r="Q86" s="621"/>
      <c r="R86" s="621"/>
      <c r="S86" s="621"/>
      <c r="T86" s="621"/>
      <c r="U86" s="621"/>
      <c r="V86" s="621"/>
      <c r="W86" s="621"/>
      <c r="X86" s="621"/>
      <c r="Y86" s="621"/>
      <c r="Z86" s="621"/>
      <c r="AA86" s="621"/>
      <c r="AB86" s="621"/>
      <c r="AC86" s="621"/>
      <c r="AD86" s="621"/>
      <c r="AE86" s="621"/>
      <c r="AF86" s="621"/>
      <c r="AG86" s="621"/>
      <c r="AH86" s="621"/>
      <c r="AI86" s="621"/>
      <c r="AJ86" s="621"/>
      <c r="AK86" s="621"/>
      <c r="AL86" s="621"/>
      <c r="AM86" s="621"/>
      <c r="AN86" s="621"/>
      <c r="AO86" s="621"/>
      <c r="AP86" s="621"/>
      <c r="AQ86" s="621"/>
      <c r="AR86" s="621"/>
      <c r="AS86" s="621"/>
      <c r="AT86" s="621"/>
      <c r="AU86" s="621"/>
      <c r="AV86" s="621"/>
      <c r="AW86" s="621"/>
      <c r="AX86" s="621"/>
      <c r="AY86" s="621"/>
      <c r="AZ86" s="621"/>
      <c r="BA86" s="621"/>
      <c r="BB86" s="621"/>
      <c r="BC86" s="621"/>
      <c r="BD86" s="621"/>
    </row>
    <row r="87" spans="1:56" s="650" customFormat="1">
      <c r="A87" s="131"/>
      <c r="B87" s="1072"/>
      <c r="C87" s="677"/>
      <c r="D87" s="661"/>
      <c r="E87" s="661"/>
      <c r="F87" s="661"/>
      <c r="G87" s="647"/>
      <c r="H87" s="648"/>
      <c r="I87" s="648"/>
      <c r="J87" s="648"/>
      <c r="K87" s="649"/>
      <c r="L87" s="620"/>
      <c r="M87" s="620"/>
      <c r="N87" s="620"/>
      <c r="O87" s="620"/>
      <c r="P87" s="620"/>
      <c r="Q87" s="621"/>
      <c r="R87" s="621"/>
      <c r="S87" s="621"/>
      <c r="T87" s="621"/>
      <c r="U87" s="621"/>
      <c r="V87" s="621"/>
      <c r="W87" s="621"/>
      <c r="X87" s="621"/>
      <c r="Y87" s="621"/>
      <c r="Z87" s="621"/>
      <c r="AA87" s="621"/>
      <c r="AB87" s="621"/>
      <c r="AC87" s="621"/>
      <c r="AD87" s="621"/>
      <c r="AE87" s="621"/>
      <c r="AF87" s="621"/>
      <c r="AG87" s="621"/>
      <c r="AH87" s="621"/>
      <c r="AI87" s="621"/>
      <c r="AJ87" s="621"/>
      <c r="AK87" s="621"/>
      <c r="AL87" s="621"/>
      <c r="AM87" s="621"/>
      <c r="AN87" s="621"/>
      <c r="AO87" s="621"/>
      <c r="AP87" s="621"/>
      <c r="AQ87" s="621"/>
      <c r="AR87" s="621"/>
      <c r="AS87" s="621"/>
      <c r="AT87" s="621"/>
      <c r="AU87" s="621"/>
      <c r="AV87" s="621"/>
      <c r="AW87" s="621"/>
      <c r="AX87" s="621"/>
      <c r="AY87" s="621"/>
      <c r="AZ87" s="621"/>
      <c r="BA87" s="621"/>
      <c r="BB87" s="621"/>
      <c r="BC87" s="621"/>
      <c r="BD87" s="621"/>
    </row>
    <row r="88" spans="1:56" s="650" customFormat="1">
      <c r="A88" s="131"/>
      <c r="B88" s="1072"/>
      <c r="C88" s="677"/>
      <c r="D88" s="661"/>
      <c r="E88" s="661" t="s">
        <v>746</v>
      </c>
      <c r="F88" s="661"/>
      <c r="G88" s="647"/>
      <c r="H88" s="648"/>
      <c r="I88" s="648"/>
      <c r="J88" s="648"/>
      <c r="K88" s="649"/>
      <c r="L88" s="620"/>
      <c r="M88" s="620"/>
      <c r="N88" s="620"/>
      <c r="O88" s="620"/>
      <c r="P88" s="620"/>
      <c r="Q88" s="621"/>
      <c r="R88" s="621"/>
      <c r="S88" s="621"/>
      <c r="T88" s="621"/>
      <c r="U88" s="621"/>
      <c r="V88" s="621"/>
      <c r="W88" s="621"/>
      <c r="X88" s="621"/>
      <c r="Y88" s="621"/>
      <c r="Z88" s="621"/>
      <c r="AA88" s="621"/>
      <c r="AB88" s="621"/>
      <c r="AC88" s="621"/>
      <c r="AD88" s="621"/>
      <c r="AE88" s="621"/>
      <c r="AF88" s="621"/>
      <c r="AG88" s="621"/>
      <c r="AH88" s="621"/>
      <c r="AI88" s="621"/>
      <c r="AJ88" s="621"/>
      <c r="AK88" s="621"/>
      <c r="AL88" s="621"/>
      <c r="AM88" s="621"/>
      <c r="AN88" s="621"/>
      <c r="AO88" s="621"/>
      <c r="AP88" s="621"/>
      <c r="AQ88" s="621"/>
      <c r="AR88" s="621"/>
      <c r="AS88" s="621"/>
      <c r="AT88" s="621"/>
      <c r="AU88" s="621"/>
      <c r="AV88" s="621"/>
      <c r="AW88" s="621"/>
      <c r="AX88" s="621"/>
      <c r="AY88" s="621"/>
      <c r="AZ88" s="621"/>
      <c r="BA88" s="621"/>
      <c r="BB88" s="621"/>
      <c r="BC88" s="621"/>
      <c r="BD88" s="621"/>
    </row>
    <row r="89" spans="1:56" s="650" customFormat="1">
      <c r="A89" s="131"/>
      <c r="B89" s="1072"/>
      <c r="C89" s="677"/>
      <c r="D89" s="661"/>
      <c r="E89" s="661"/>
      <c r="F89" s="661"/>
      <c r="G89" s="647"/>
      <c r="H89" s="648"/>
      <c r="I89" s="648"/>
      <c r="J89" s="648"/>
      <c r="K89" s="649"/>
      <c r="L89" s="620"/>
      <c r="M89" s="620"/>
      <c r="N89" s="620"/>
      <c r="O89" s="620"/>
      <c r="P89" s="620"/>
      <c r="Q89" s="621"/>
      <c r="R89" s="621"/>
      <c r="S89" s="621"/>
      <c r="T89" s="621"/>
      <c r="U89" s="621"/>
      <c r="V89" s="621"/>
      <c r="W89" s="621"/>
      <c r="X89" s="621"/>
      <c r="Y89" s="621"/>
      <c r="Z89" s="621"/>
      <c r="AA89" s="621"/>
      <c r="AB89" s="621"/>
      <c r="AC89" s="621"/>
      <c r="AD89" s="621"/>
      <c r="AE89" s="621"/>
      <c r="AF89" s="621"/>
      <c r="AG89" s="621"/>
      <c r="AH89" s="621"/>
      <c r="AI89" s="621"/>
      <c r="AJ89" s="621"/>
      <c r="AK89" s="621"/>
      <c r="AL89" s="621"/>
      <c r="AM89" s="621"/>
      <c r="AN89" s="621"/>
      <c r="AO89" s="621"/>
      <c r="AP89" s="621"/>
      <c r="AQ89" s="621"/>
      <c r="AR89" s="621"/>
      <c r="AS89" s="621"/>
      <c r="AT89" s="621"/>
      <c r="AU89" s="621"/>
      <c r="AV89" s="621"/>
      <c r="AW89" s="621"/>
      <c r="AX89" s="621"/>
      <c r="AY89" s="621"/>
      <c r="AZ89" s="621"/>
      <c r="BA89" s="621"/>
      <c r="BB89" s="621"/>
      <c r="BC89" s="621"/>
      <c r="BD89" s="621"/>
    </row>
    <row r="90" spans="1:56">
      <c r="B90" s="1072"/>
      <c r="C90" s="678"/>
      <c r="D90" s="679"/>
      <c r="E90" s="679" t="s">
        <v>746</v>
      </c>
      <c r="F90" s="661"/>
      <c r="G90" s="365"/>
      <c r="H90" s="366"/>
      <c r="I90" s="366"/>
      <c r="J90" s="366"/>
      <c r="K90" s="196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</row>
    <row r="91" spans="1:56">
      <c r="B91" s="1073"/>
      <c r="C91" s="434"/>
      <c r="D91" s="435"/>
      <c r="E91" s="435"/>
      <c r="F91" s="365"/>
      <c r="G91" s="365"/>
      <c r="H91" s="366"/>
      <c r="I91" s="366"/>
      <c r="J91" s="366"/>
      <c r="K91" s="196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</row>
    <row r="92" spans="1:56">
      <c r="C92" s="194"/>
      <c r="D92" s="195"/>
      <c r="E92" s="365"/>
      <c r="F92" s="365"/>
      <c r="G92" s="365"/>
      <c r="H92" s="366"/>
      <c r="I92" s="366"/>
      <c r="J92" s="366"/>
      <c r="K92" s="196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</row>
    <row r="93" spans="1:56" ht="13.5" thickBot="1">
      <c r="C93" s="194"/>
      <c r="D93" s="195"/>
      <c r="E93" s="494"/>
      <c r="F93" s="494"/>
      <c r="G93" s="494"/>
      <c r="H93" s="495"/>
      <c r="I93" s="495"/>
      <c r="J93" s="495"/>
      <c r="K93" s="196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</row>
    <row r="94" spans="1:56" s="145" customFormat="1" ht="20.5" thickBot="1">
      <c r="A94" s="142"/>
      <c r="B94" s="146"/>
      <c r="C94" s="504" t="s">
        <v>792</v>
      </c>
      <c r="D94" s="164"/>
      <c r="E94" s="164"/>
      <c r="F94" s="147"/>
      <c r="G94" s="147"/>
      <c r="H94" s="147"/>
      <c r="I94" s="147"/>
      <c r="J94" s="147"/>
      <c r="K94" s="147"/>
      <c r="L94" s="1123" t="s">
        <v>1417</v>
      </c>
      <c r="M94" s="1124"/>
      <c r="N94" s="147"/>
      <c r="O94" s="147"/>
      <c r="P94" s="147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</row>
    <row r="95" spans="1:56" s="189" customFormat="1" ht="13" customHeight="1">
      <c r="A95" s="186"/>
      <c r="B95" s="1057" t="s">
        <v>956</v>
      </c>
      <c r="C95" s="962" t="s">
        <v>793</v>
      </c>
      <c r="D95" s="962" t="s">
        <v>794</v>
      </c>
      <c r="E95" s="962" t="s">
        <v>795</v>
      </c>
      <c r="F95" s="962" t="s">
        <v>904</v>
      </c>
      <c r="G95" s="167" t="s">
        <v>905</v>
      </c>
      <c r="H95" s="167" t="s">
        <v>1229</v>
      </c>
      <c r="I95" s="962" t="s">
        <v>941</v>
      </c>
      <c r="J95" s="962" t="s">
        <v>1416</v>
      </c>
      <c r="K95" s="962" t="s">
        <v>1415</v>
      </c>
      <c r="L95" s="963" t="s">
        <v>1413</v>
      </c>
      <c r="M95" s="963" t="s">
        <v>1414</v>
      </c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</row>
    <row r="96" spans="1:56" s="189" customFormat="1" ht="15" customHeight="1">
      <c r="A96" s="186"/>
      <c r="B96" s="1058"/>
      <c r="C96" s="723" t="s">
        <v>164</v>
      </c>
      <c r="D96" s="724"/>
      <c r="E96" s="723" t="s">
        <v>162</v>
      </c>
      <c r="F96" s="727" t="s">
        <v>2066</v>
      </c>
      <c r="G96" s="728"/>
      <c r="H96" s="893" t="s">
        <v>1229</v>
      </c>
      <c r="I96" s="726" t="s">
        <v>1625</v>
      </c>
      <c r="J96" s="719" t="s">
        <v>847</v>
      </c>
      <c r="K96" s="719"/>
      <c r="L96" s="719" t="s">
        <v>1260</v>
      </c>
      <c r="M96" s="719" t="s">
        <v>1418</v>
      </c>
      <c r="N96" s="579"/>
      <c r="O96" s="579"/>
      <c r="P96" s="579"/>
      <c r="Q96" s="579"/>
      <c r="R96" s="579"/>
      <c r="S96" s="579"/>
      <c r="T96" s="579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</row>
    <row r="97" spans="1:54" s="653" customFormat="1" ht="15" customHeight="1">
      <c r="A97" s="186"/>
      <c r="B97" s="1058"/>
      <c r="C97" s="721" t="s">
        <v>1691</v>
      </c>
      <c r="D97" s="721" t="s">
        <v>1086</v>
      </c>
      <c r="E97" s="725">
        <v>100</v>
      </c>
      <c r="F97" s="727" t="s">
        <v>2067</v>
      </c>
      <c r="G97" s="728"/>
      <c r="H97" s="893"/>
      <c r="I97" s="712" t="s">
        <v>1261</v>
      </c>
      <c r="J97" s="528" t="s">
        <v>847</v>
      </c>
      <c r="K97" s="528"/>
      <c r="L97" s="528" t="s">
        <v>1693</v>
      </c>
      <c r="M97" s="719"/>
      <c r="N97" s="652"/>
      <c r="O97" s="652"/>
      <c r="P97" s="652"/>
      <c r="Q97" s="652"/>
      <c r="R97" s="652"/>
      <c r="S97" s="652"/>
      <c r="T97" s="652"/>
      <c r="U97" s="652"/>
      <c r="V97" s="652"/>
      <c r="W97" s="652"/>
      <c r="X97" s="652"/>
      <c r="Y97" s="652"/>
      <c r="Z97" s="652"/>
      <c r="AA97" s="652"/>
      <c r="AB97" s="652"/>
      <c r="AC97" s="652"/>
      <c r="AD97" s="652"/>
      <c r="AE97" s="652"/>
      <c r="AF97" s="652"/>
      <c r="AG97" s="652"/>
      <c r="AH97" s="652"/>
      <c r="AI97" s="652"/>
      <c r="AJ97" s="652"/>
      <c r="AK97" s="652"/>
      <c r="AL97" s="652"/>
      <c r="AM97" s="652"/>
      <c r="AN97" s="652"/>
      <c r="AO97" s="652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</row>
    <row r="98" spans="1:54" s="653" customFormat="1" ht="15" customHeight="1">
      <c r="A98" s="186"/>
      <c r="B98" s="1058"/>
      <c r="C98" s="721" t="s">
        <v>1689</v>
      </c>
      <c r="D98" s="721"/>
      <c r="E98" s="725">
        <v>100</v>
      </c>
      <c r="F98" s="727" t="s">
        <v>2068</v>
      </c>
      <c r="G98" s="728"/>
      <c r="H98" s="893"/>
      <c r="I98" s="712"/>
      <c r="J98" s="528" t="s">
        <v>847</v>
      </c>
      <c r="K98" s="528"/>
      <c r="L98" s="528" t="s">
        <v>1693</v>
      </c>
      <c r="M98" s="719"/>
      <c r="N98" s="652"/>
      <c r="O98" s="652"/>
      <c r="P98" s="652"/>
      <c r="Q98" s="652"/>
      <c r="R98" s="652"/>
      <c r="S98" s="652"/>
      <c r="T98" s="652"/>
      <c r="U98" s="652"/>
      <c r="V98" s="652"/>
      <c r="W98" s="652"/>
      <c r="X98" s="652"/>
      <c r="Y98" s="652"/>
      <c r="Z98" s="652"/>
      <c r="AA98" s="652"/>
      <c r="AB98" s="652"/>
      <c r="AC98" s="652"/>
      <c r="AD98" s="652"/>
      <c r="AE98" s="652"/>
      <c r="AF98" s="652"/>
      <c r="AG98" s="652"/>
      <c r="AH98" s="652"/>
      <c r="AI98" s="652"/>
      <c r="AJ98" s="652"/>
      <c r="AK98" s="652"/>
      <c r="AL98" s="652"/>
      <c r="AM98" s="652"/>
      <c r="AN98" s="652"/>
      <c r="AO98" s="652"/>
      <c r="AP98" s="652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</row>
    <row r="99" spans="1:54" s="653" customFormat="1" ht="15" customHeight="1">
      <c r="A99" s="186"/>
      <c r="B99" s="1058"/>
      <c r="C99" s="721" t="s">
        <v>1630</v>
      </c>
      <c r="D99" s="721"/>
      <c r="E99" s="725">
        <v>100</v>
      </c>
      <c r="F99" s="727" t="s">
        <v>2069</v>
      </c>
      <c r="G99" s="728"/>
      <c r="H99" s="893"/>
      <c r="I99" s="712" t="s">
        <v>1511</v>
      </c>
      <c r="J99" s="528" t="s">
        <v>847</v>
      </c>
      <c r="K99" s="528"/>
      <c r="L99" s="528" t="s">
        <v>1693</v>
      </c>
      <c r="M99" s="719"/>
      <c r="N99" s="652"/>
      <c r="O99" s="652"/>
      <c r="P99" s="652"/>
      <c r="Q99" s="652"/>
      <c r="R99" s="652"/>
      <c r="S99" s="652"/>
      <c r="T99" s="652"/>
      <c r="U99" s="652"/>
      <c r="V99" s="652"/>
      <c r="W99" s="652"/>
      <c r="X99" s="652"/>
      <c r="Y99" s="652"/>
      <c r="Z99" s="652"/>
      <c r="AA99" s="652"/>
      <c r="AB99" s="652"/>
      <c r="AC99" s="652"/>
      <c r="AD99" s="652"/>
      <c r="AE99" s="652"/>
      <c r="AF99" s="652"/>
      <c r="AG99" s="652"/>
      <c r="AH99" s="652"/>
      <c r="AI99" s="652"/>
      <c r="AJ99" s="652"/>
      <c r="AK99" s="652"/>
      <c r="AL99" s="652"/>
      <c r="AM99" s="652"/>
      <c r="AN99" s="652"/>
      <c r="AO99" s="652"/>
      <c r="AP99" s="652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</row>
    <row r="100" spans="1:54" s="653" customFormat="1" ht="15" customHeight="1">
      <c r="A100" s="186"/>
      <c r="B100" s="1058"/>
      <c r="C100" s="721" t="s">
        <v>1631</v>
      </c>
      <c r="D100" s="721" t="s">
        <v>1650</v>
      </c>
      <c r="E100" s="725">
        <v>100</v>
      </c>
      <c r="F100" s="727" t="s">
        <v>2070</v>
      </c>
      <c r="G100" s="728"/>
      <c r="H100" s="718"/>
      <c r="I100" s="712"/>
      <c r="J100" s="528" t="s">
        <v>847</v>
      </c>
      <c r="K100" s="528"/>
      <c r="L100" s="528" t="s">
        <v>1693</v>
      </c>
      <c r="M100" s="719"/>
      <c r="N100" s="652"/>
      <c r="O100" s="652"/>
      <c r="P100" s="652"/>
      <c r="Q100" s="652"/>
      <c r="R100" s="652"/>
      <c r="S100" s="652"/>
      <c r="T100" s="652"/>
      <c r="U100" s="652"/>
      <c r="V100" s="652"/>
      <c r="W100" s="652"/>
      <c r="X100" s="652"/>
      <c r="Y100" s="652"/>
      <c r="Z100" s="652"/>
      <c r="AA100" s="652"/>
      <c r="AB100" s="652"/>
      <c r="AC100" s="652"/>
      <c r="AD100" s="652"/>
      <c r="AE100" s="652"/>
      <c r="AF100" s="652"/>
      <c r="AG100" s="652"/>
      <c r="AH100" s="652"/>
      <c r="AI100" s="652"/>
      <c r="AJ100" s="652"/>
      <c r="AK100" s="652"/>
      <c r="AL100" s="652"/>
      <c r="AM100" s="652"/>
      <c r="AN100" s="652"/>
      <c r="AO100" s="652"/>
      <c r="AP100" s="652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</row>
    <row r="101" spans="1:54" s="653" customFormat="1" ht="15" customHeight="1">
      <c r="A101" s="186"/>
      <c r="B101" s="1058"/>
      <c r="C101" s="535" t="s">
        <v>1632</v>
      </c>
      <c r="D101" s="721" t="s">
        <v>1650</v>
      </c>
      <c r="E101" s="725">
        <v>100</v>
      </c>
      <c r="F101" s="727" t="s">
        <v>2071</v>
      </c>
      <c r="G101" s="728"/>
      <c r="H101" s="893"/>
      <c r="I101" s="712"/>
      <c r="J101" s="528" t="s">
        <v>847</v>
      </c>
      <c r="K101" s="528"/>
      <c r="L101" s="528" t="s">
        <v>1693</v>
      </c>
      <c r="M101" s="719"/>
      <c r="N101" s="652"/>
      <c r="O101" s="652"/>
      <c r="P101" s="652"/>
      <c r="Q101" s="652"/>
      <c r="R101" s="652"/>
      <c r="S101" s="652"/>
      <c r="T101" s="652"/>
      <c r="U101" s="652"/>
      <c r="V101" s="652"/>
      <c r="W101" s="652"/>
      <c r="X101" s="652"/>
      <c r="Y101" s="652"/>
      <c r="Z101" s="652"/>
      <c r="AA101" s="652"/>
      <c r="AB101" s="652"/>
      <c r="AC101" s="652"/>
      <c r="AD101" s="652"/>
      <c r="AE101" s="652"/>
      <c r="AF101" s="652"/>
      <c r="AG101" s="652"/>
      <c r="AH101" s="652"/>
      <c r="AI101" s="652"/>
      <c r="AJ101" s="652"/>
      <c r="AK101" s="652"/>
      <c r="AL101" s="652"/>
      <c r="AM101" s="652"/>
      <c r="AN101" s="652"/>
      <c r="AO101" s="652"/>
      <c r="AP101" s="652"/>
      <c r="AQ101" s="652"/>
      <c r="AR101" s="652"/>
      <c r="AS101" s="652"/>
      <c r="AT101" s="652"/>
      <c r="AU101" s="652"/>
      <c r="AV101" s="652"/>
      <c r="AW101" s="652"/>
      <c r="AX101" s="652"/>
      <c r="AY101" s="652"/>
      <c r="AZ101" s="652"/>
      <c r="BA101" s="652"/>
      <c r="BB101" s="652"/>
    </row>
    <row r="102" spans="1:54" s="653" customFormat="1" ht="15" customHeight="1">
      <c r="A102" s="186"/>
      <c r="B102" s="1058"/>
      <c r="C102" s="535" t="s">
        <v>1637</v>
      </c>
      <c r="D102" s="721" t="s">
        <v>1650</v>
      </c>
      <c r="E102" s="725">
        <v>200</v>
      </c>
      <c r="F102" s="727" t="s">
        <v>2072</v>
      </c>
      <c r="G102" s="728"/>
      <c r="H102" s="718"/>
      <c r="I102" s="712" t="s">
        <v>1512</v>
      </c>
      <c r="J102" s="528" t="s">
        <v>847</v>
      </c>
      <c r="K102" s="528"/>
      <c r="L102" s="528" t="s">
        <v>1694</v>
      </c>
      <c r="M102" s="719"/>
      <c r="N102" s="652"/>
      <c r="O102" s="652"/>
      <c r="P102" s="652"/>
      <c r="Q102" s="652"/>
      <c r="R102" s="652"/>
      <c r="S102" s="652"/>
      <c r="T102" s="652"/>
      <c r="U102" s="652"/>
      <c r="V102" s="652"/>
      <c r="W102" s="652"/>
      <c r="X102" s="652"/>
      <c r="Y102" s="652"/>
      <c r="Z102" s="652"/>
      <c r="AA102" s="652"/>
      <c r="AB102" s="652"/>
      <c r="AC102" s="652"/>
      <c r="AD102" s="652"/>
      <c r="AE102" s="652"/>
      <c r="AF102" s="652"/>
      <c r="AG102" s="652"/>
      <c r="AH102" s="652"/>
      <c r="AI102" s="652"/>
      <c r="AJ102" s="652"/>
      <c r="AK102" s="652"/>
      <c r="AL102" s="652"/>
      <c r="AM102" s="652"/>
      <c r="AN102" s="652"/>
      <c r="AO102" s="652"/>
      <c r="AP102" s="652"/>
      <c r="AQ102" s="652"/>
      <c r="AR102" s="652"/>
      <c r="AS102" s="652"/>
      <c r="AT102" s="652"/>
      <c r="AU102" s="652"/>
      <c r="AV102" s="652"/>
      <c r="AW102" s="652"/>
      <c r="AX102" s="652"/>
      <c r="AY102" s="652"/>
      <c r="AZ102" s="652"/>
      <c r="BA102" s="652"/>
      <c r="BB102" s="652"/>
    </row>
    <row r="103" spans="1:54" s="653" customFormat="1" ht="15" customHeight="1">
      <c r="A103" s="186"/>
      <c r="B103" s="1058"/>
      <c r="C103" s="535" t="s">
        <v>1645</v>
      </c>
      <c r="D103" s="721" t="s">
        <v>1086</v>
      </c>
      <c r="E103" s="725">
        <v>400</v>
      </c>
      <c r="F103" s="727" t="s">
        <v>2073</v>
      </c>
      <c r="G103" s="728"/>
      <c r="H103" s="718"/>
      <c r="I103" s="712" t="s">
        <v>1646</v>
      </c>
      <c r="J103" s="528" t="s">
        <v>847</v>
      </c>
      <c r="K103" s="528"/>
      <c r="L103" s="528" t="s">
        <v>1695</v>
      </c>
      <c r="M103" s="719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652"/>
      <c r="AA103" s="652"/>
      <c r="AB103" s="652"/>
      <c r="AC103" s="652"/>
      <c r="AD103" s="652"/>
      <c r="AE103" s="652"/>
      <c r="AF103" s="652"/>
      <c r="AG103" s="652"/>
      <c r="AH103" s="652"/>
      <c r="AI103" s="652"/>
      <c r="AJ103" s="652"/>
      <c r="AK103" s="652"/>
      <c r="AL103" s="652"/>
      <c r="AM103" s="652"/>
      <c r="AN103" s="652"/>
      <c r="AO103" s="652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</row>
    <row r="104" spans="1:54" s="653" customFormat="1" ht="15" customHeight="1">
      <c r="A104" s="186"/>
      <c r="B104" s="1058"/>
      <c r="C104" s="721" t="s">
        <v>1208</v>
      </c>
      <c r="D104" s="721"/>
      <c r="E104" s="725" t="s">
        <v>162</v>
      </c>
      <c r="F104" s="727" t="s">
        <v>2074</v>
      </c>
      <c r="G104" s="728"/>
      <c r="H104" s="893" t="s">
        <v>1229</v>
      </c>
      <c r="I104" s="712"/>
      <c r="J104" s="528"/>
      <c r="K104" s="528"/>
      <c r="L104" s="528"/>
      <c r="M104" s="719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52"/>
      <c r="AB104" s="652"/>
      <c r="AC104" s="652"/>
      <c r="AD104" s="652"/>
      <c r="AE104" s="652"/>
      <c r="AF104" s="652"/>
      <c r="AG104" s="652"/>
      <c r="AH104" s="652"/>
      <c r="AI104" s="652"/>
      <c r="AJ104" s="652"/>
      <c r="AK104" s="652"/>
      <c r="AL104" s="652"/>
      <c r="AM104" s="652"/>
      <c r="AN104" s="652"/>
      <c r="AO104" s="652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</row>
    <row r="105" spans="1:54" s="653" customFormat="1" ht="15" customHeight="1">
      <c r="A105" s="186"/>
      <c r="B105" s="1058"/>
      <c r="C105" s="721" t="s">
        <v>1690</v>
      </c>
      <c r="D105" s="721"/>
      <c r="E105" s="725">
        <v>100</v>
      </c>
      <c r="F105" s="727" t="s">
        <v>2075</v>
      </c>
      <c r="G105" s="728"/>
      <c r="H105" s="893" t="s">
        <v>1229</v>
      </c>
      <c r="I105" s="712"/>
      <c r="J105" s="528"/>
      <c r="K105" s="528"/>
      <c r="L105" s="528"/>
      <c r="M105" s="719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52"/>
      <c r="AA105" s="652"/>
      <c r="AB105" s="652"/>
      <c r="AC105" s="652"/>
      <c r="AD105" s="652"/>
      <c r="AE105" s="652"/>
      <c r="AF105" s="652"/>
      <c r="AG105" s="652"/>
      <c r="AH105" s="652"/>
      <c r="AI105" s="652"/>
      <c r="AJ105" s="652"/>
      <c r="AK105" s="652"/>
      <c r="AL105" s="652"/>
      <c r="AM105" s="652"/>
      <c r="AN105" s="652"/>
      <c r="AO105" s="652"/>
      <c r="AP105" s="652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</row>
    <row r="106" spans="1:54" s="653" customFormat="1" ht="15" customHeight="1">
      <c r="A106" s="186"/>
      <c r="B106" s="1058"/>
      <c r="C106" s="535" t="s">
        <v>1638</v>
      </c>
      <c r="D106" s="535"/>
      <c r="E106" s="725">
        <v>200</v>
      </c>
      <c r="F106" s="727" t="s">
        <v>2076</v>
      </c>
      <c r="G106" s="728"/>
      <c r="H106" s="893" t="s">
        <v>1229</v>
      </c>
      <c r="I106" s="712"/>
      <c r="J106" s="528"/>
      <c r="K106" s="528"/>
      <c r="L106" s="528"/>
      <c r="M106" s="719"/>
      <c r="N106" s="652"/>
      <c r="O106" s="652"/>
      <c r="P106" s="652"/>
      <c r="Q106" s="652"/>
      <c r="R106" s="652"/>
      <c r="S106" s="652"/>
      <c r="T106" s="652"/>
      <c r="U106" s="652"/>
      <c r="V106" s="652"/>
      <c r="W106" s="652"/>
      <c r="X106" s="652"/>
      <c r="Y106" s="652"/>
      <c r="Z106" s="652"/>
      <c r="AA106" s="652"/>
      <c r="AB106" s="652"/>
      <c r="AC106" s="652"/>
      <c r="AD106" s="652"/>
      <c r="AE106" s="652"/>
      <c r="AF106" s="652"/>
      <c r="AG106" s="652"/>
      <c r="AH106" s="652"/>
      <c r="AI106" s="652"/>
      <c r="AJ106" s="652"/>
      <c r="AK106" s="652"/>
      <c r="AL106" s="652"/>
      <c r="AM106" s="652"/>
      <c r="AN106" s="652"/>
      <c r="AO106" s="652"/>
      <c r="AP106" s="652"/>
      <c r="AQ106" s="652"/>
      <c r="AR106" s="652"/>
      <c r="AS106" s="652"/>
      <c r="AT106" s="652"/>
      <c r="AU106" s="652"/>
      <c r="AV106" s="652"/>
      <c r="AW106" s="652"/>
      <c r="AX106" s="652"/>
      <c r="AY106" s="652"/>
      <c r="AZ106" s="652"/>
      <c r="BA106" s="652"/>
      <c r="BB106" s="652"/>
    </row>
    <row r="107" spans="1:54" s="653" customFormat="1">
      <c r="A107" s="186"/>
      <c r="B107" s="1058"/>
      <c r="C107" s="535" t="s">
        <v>1210</v>
      </c>
      <c r="D107" s="535"/>
      <c r="E107" s="725">
        <v>400</v>
      </c>
      <c r="F107" s="727" t="s">
        <v>2077</v>
      </c>
      <c r="G107" s="727"/>
      <c r="H107" s="718" t="s">
        <v>1229</v>
      </c>
      <c r="I107" s="712"/>
      <c r="J107" s="528" t="s">
        <v>847</v>
      </c>
      <c r="K107" s="528"/>
      <c r="L107" s="528" t="s">
        <v>1869</v>
      </c>
      <c r="M107" s="719"/>
      <c r="N107" s="652"/>
      <c r="O107" s="652"/>
      <c r="P107" s="652"/>
      <c r="Q107" s="652"/>
      <c r="R107" s="652"/>
      <c r="S107" s="652"/>
      <c r="T107" s="652"/>
      <c r="U107" s="652"/>
      <c r="V107" s="652"/>
      <c r="W107" s="652"/>
      <c r="X107" s="652"/>
      <c r="Y107" s="652"/>
      <c r="Z107" s="652"/>
      <c r="AA107" s="652"/>
      <c r="AB107" s="652"/>
      <c r="AC107" s="652"/>
      <c r="AD107" s="652"/>
      <c r="AE107" s="652"/>
      <c r="AF107" s="652"/>
      <c r="AG107" s="652"/>
      <c r="AH107" s="652"/>
      <c r="AI107" s="652"/>
      <c r="AJ107" s="652"/>
      <c r="AK107" s="652"/>
      <c r="AL107" s="652"/>
      <c r="AM107" s="652"/>
      <c r="AN107" s="652"/>
      <c r="AO107" s="652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</row>
    <row r="108" spans="1:54" s="653" customFormat="1" ht="15" customHeight="1">
      <c r="A108" s="186"/>
      <c r="B108" s="1058"/>
      <c r="C108" s="535"/>
      <c r="D108" s="535"/>
      <c r="E108" s="725"/>
      <c r="F108" s="727"/>
      <c r="G108" s="727"/>
      <c r="H108" s="718"/>
      <c r="I108" s="712"/>
      <c r="J108" s="528"/>
      <c r="K108" s="528"/>
      <c r="L108" s="528"/>
      <c r="M108" s="719"/>
      <c r="N108" s="652"/>
      <c r="O108" s="652"/>
      <c r="P108" s="652"/>
      <c r="Q108" s="652"/>
      <c r="R108" s="652"/>
      <c r="S108" s="652"/>
      <c r="T108" s="652"/>
      <c r="U108" s="652"/>
      <c r="V108" s="652"/>
      <c r="W108" s="652"/>
      <c r="X108" s="652"/>
      <c r="Y108" s="652"/>
      <c r="Z108" s="652"/>
      <c r="AA108" s="652"/>
      <c r="AB108" s="652"/>
      <c r="AC108" s="652"/>
      <c r="AD108" s="652"/>
      <c r="AE108" s="652"/>
      <c r="AF108" s="652"/>
      <c r="AG108" s="652"/>
      <c r="AH108" s="652"/>
      <c r="AI108" s="652"/>
      <c r="AJ108" s="652"/>
      <c r="AK108" s="652"/>
      <c r="AL108" s="652"/>
      <c r="AM108" s="652"/>
      <c r="AN108" s="652"/>
      <c r="AO108" s="652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</row>
    <row r="109" spans="1:54" s="653" customFormat="1" ht="15" customHeight="1">
      <c r="A109" s="186"/>
      <c r="B109" s="1058"/>
      <c r="C109" s="535"/>
      <c r="D109" s="528"/>
      <c r="E109" s="725"/>
      <c r="F109" s="727"/>
      <c r="G109" s="894"/>
      <c r="H109" s="893"/>
      <c r="I109" s="712"/>
      <c r="J109" s="528"/>
      <c r="K109" s="528"/>
      <c r="L109" s="528"/>
      <c r="M109" s="719"/>
      <c r="N109" s="652"/>
      <c r="O109" s="652"/>
      <c r="P109" s="652"/>
      <c r="Q109" s="652"/>
      <c r="R109" s="652"/>
      <c r="S109" s="652"/>
      <c r="T109" s="652"/>
      <c r="U109" s="652"/>
      <c r="V109" s="652"/>
      <c r="W109" s="652"/>
      <c r="X109" s="652"/>
      <c r="Y109" s="652"/>
      <c r="Z109" s="652"/>
      <c r="AA109" s="652"/>
      <c r="AB109" s="652"/>
      <c r="AC109" s="652"/>
      <c r="AD109" s="652"/>
      <c r="AE109" s="652"/>
      <c r="AF109" s="652"/>
      <c r="AG109" s="652"/>
      <c r="AH109" s="652"/>
      <c r="AI109" s="652"/>
      <c r="AJ109" s="652"/>
      <c r="AK109" s="652"/>
      <c r="AL109" s="652"/>
      <c r="AM109" s="652"/>
      <c r="AN109" s="652"/>
      <c r="AO109" s="652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</row>
    <row r="110" spans="1:54" s="653" customFormat="1" ht="15" customHeight="1">
      <c r="A110" s="186"/>
      <c r="B110" s="1058"/>
      <c r="C110" s="721"/>
      <c r="D110" s="341"/>
      <c r="E110" s="725"/>
      <c r="F110" s="727"/>
      <c r="G110" s="728"/>
      <c r="H110" s="893"/>
      <c r="I110" s="712"/>
      <c r="J110" s="528"/>
      <c r="K110" s="528"/>
      <c r="L110" s="528"/>
      <c r="M110" s="719"/>
      <c r="N110" s="652"/>
      <c r="O110" s="652"/>
      <c r="P110" s="652"/>
      <c r="Q110" s="652"/>
      <c r="R110" s="652"/>
      <c r="S110" s="652"/>
      <c r="T110" s="652"/>
      <c r="U110" s="652"/>
      <c r="V110" s="652"/>
      <c r="W110" s="652"/>
      <c r="X110" s="652"/>
      <c r="Y110" s="652"/>
      <c r="Z110" s="652"/>
      <c r="AA110" s="652"/>
      <c r="AB110" s="652"/>
      <c r="AC110" s="652"/>
      <c r="AD110" s="652"/>
      <c r="AE110" s="652"/>
      <c r="AF110" s="652"/>
      <c r="AG110" s="652"/>
      <c r="AH110" s="652"/>
      <c r="AI110" s="652"/>
      <c r="AJ110" s="652"/>
      <c r="AK110" s="652"/>
      <c r="AL110" s="652"/>
      <c r="AM110" s="652"/>
      <c r="AN110" s="652"/>
      <c r="AO110" s="652"/>
      <c r="AP110" s="652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</row>
    <row r="111" spans="1:54" s="653" customFormat="1" ht="15" customHeight="1">
      <c r="A111" s="186"/>
      <c r="B111" s="1058"/>
      <c r="C111" s="721"/>
      <c r="D111" s="721"/>
      <c r="E111" s="722"/>
      <c r="F111" s="729"/>
      <c r="G111" s="728"/>
      <c r="H111" s="893"/>
      <c r="I111" s="712"/>
      <c r="J111" s="528"/>
      <c r="K111" s="528"/>
      <c r="L111" s="528"/>
      <c r="M111" s="719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52"/>
      <c r="AB111" s="652"/>
      <c r="AC111" s="652"/>
      <c r="AD111" s="652"/>
      <c r="AE111" s="652"/>
      <c r="AF111" s="652"/>
      <c r="AG111" s="652"/>
      <c r="AH111" s="652"/>
      <c r="AI111" s="652"/>
      <c r="AJ111" s="652"/>
      <c r="AK111" s="652"/>
      <c r="AL111" s="652"/>
      <c r="AM111" s="652"/>
      <c r="AN111" s="652"/>
      <c r="AO111" s="652"/>
      <c r="AP111" s="652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</row>
    <row r="112" spans="1:54" s="653" customFormat="1" ht="15" customHeight="1">
      <c r="A112" s="186"/>
      <c r="B112" s="1058"/>
      <c r="C112" s="721"/>
      <c r="D112" s="341"/>
      <c r="E112" s="722"/>
      <c r="F112" s="730"/>
      <c r="G112" s="728"/>
      <c r="H112" s="718"/>
      <c r="I112" s="712"/>
      <c r="J112" s="528"/>
      <c r="K112" s="528"/>
      <c r="L112" s="528"/>
      <c r="M112" s="719"/>
      <c r="N112" s="652"/>
      <c r="O112" s="652"/>
      <c r="P112" s="652"/>
      <c r="Q112" s="652"/>
      <c r="R112" s="652"/>
      <c r="S112" s="652"/>
      <c r="T112" s="652"/>
      <c r="U112" s="652"/>
      <c r="V112" s="652"/>
      <c r="W112" s="652"/>
      <c r="X112" s="652"/>
      <c r="Y112" s="652"/>
      <c r="Z112" s="652"/>
      <c r="AA112" s="652"/>
      <c r="AB112" s="652"/>
      <c r="AC112" s="652"/>
      <c r="AD112" s="652"/>
      <c r="AE112" s="652"/>
      <c r="AF112" s="652"/>
      <c r="AG112" s="652"/>
      <c r="AH112" s="652"/>
      <c r="AI112" s="652"/>
      <c r="AJ112" s="652"/>
      <c r="AK112" s="652"/>
      <c r="AL112" s="652"/>
      <c r="AM112" s="652"/>
      <c r="AN112" s="652"/>
      <c r="AO112" s="652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</row>
    <row r="113" spans="1:54" s="653" customFormat="1" ht="15" customHeight="1">
      <c r="A113" s="186"/>
      <c r="B113" s="1058"/>
      <c r="C113" s="721"/>
      <c r="D113" s="341"/>
      <c r="E113" s="722"/>
      <c r="F113" s="730"/>
      <c r="G113" s="728"/>
      <c r="H113" s="718"/>
      <c r="I113" s="712"/>
      <c r="J113" s="528"/>
      <c r="K113" s="528"/>
      <c r="L113" s="528"/>
      <c r="M113" s="719"/>
      <c r="N113" s="652"/>
      <c r="O113" s="652"/>
      <c r="P113" s="652"/>
      <c r="Q113" s="652"/>
      <c r="R113" s="652"/>
      <c r="S113" s="652"/>
      <c r="T113" s="652"/>
      <c r="U113" s="652"/>
      <c r="V113" s="652"/>
      <c r="W113" s="652"/>
      <c r="X113" s="652"/>
      <c r="Y113" s="652"/>
      <c r="Z113" s="652"/>
      <c r="AA113" s="652"/>
      <c r="AB113" s="652"/>
      <c r="AC113" s="652"/>
      <c r="AD113" s="652"/>
      <c r="AE113" s="652"/>
      <c r="AF113" s="652"/>
      <c r="AG113" s="652"/>
      <c r="AH113" s="652"/>
      <c r="AI113" s="652"/>
      <c r="AJ113" s="652"/>
      <c r="AK113" s="652"/>
      <c r="AL113" s="652"/>
      <c r="AM113" s="652"/>
      <c r="AN113" s="652"/>
      <c r="AO113" s="652"/>
      <c r="AP113" s="652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</row>
    <row r="114" spans="1:54" s="653" customFormat="1" ht="15" customHeight="1">
      <c r="A114" s="186"/>
      <c r="B114" s="1058"/>
      <c r="C114" s="721"/>
      <c r="D114" s="341"/>
      <c r="E114" s="722"/>
      <c r="F114" s="730"/>
      <c r="G114" s="728"/>
      <c r="H114" s="893"/>
      <c r="I114" s="712"/>
      <c r="J114" s="528"/>
      <c r="K114" s="528"/>
      <c r="L114" s="528"/>
      <c r="M114" s="719"/>
      <c r="N114" s="652"/>
      <c r="O114" s="652"/>
      <c r="P114" s="652"/>
      <c r="Q114" s="652"/>
      <c r="R114" s="652"/>
      <c r="S114" s="652"/>
      <c r="T114" s="652"/>
      <c r="U114" s="652"/>
      <c r="V114" s="652"/>
      <c r="W114" s="652"/>
      <c r="X114" s="652"/>
      <c r="Y114" s="652"/>
      <c r="Z114" s="652"/>
      <c r="AA114" s="652"/>
      <c r="AB114" s="652"/>
      <c r="AC114" s="652"/>
      <c r="AD114" s="652"/>
      <c r="AE114" s="652"/>
      <c r="AF114" s="652"/>
      <c r="AG114" s="652"/>
      <c r="AH114" s="652"/>
      <c r="AI114" s="652"/>
      <c r="AJ114" s="652"/>
      <c r="AK114" s="652"/>
      <c r="AL114" s="652"/>
      <c r="AM114" s="652"/>
      <c r="AN114" s="652"/>
      <c r="AO114" s="652"/>
      <c r="AP114" s="652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</row>
    <row r="115" spans="1:54" s="1001" customFormat="1" ht="15" customHeight="1">
      <c r="B115" s="1058"/>
      <c r="C115" s="721"/>
      <c r="D115" s="341"/>
      <c r="E115" s="722"/>
      <c r="F115" s="730"/>
      <c r="G115" s="728"/>
      <c r="H115" s="893"/>
      <c r="I115" s="712"/>
      <c r="J115" s="528"/>
      <c r="K115" s="528"/>
      <c r="L115" s="528"/>
      <c r="M115" s="719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</row>
    <row r="116" spans="1:54" s="189" customFormat="1" ht="14.5" customHeight="1">
      <c r="A116" s="186"/>
      <c r="B116" s="1058"/>
      <c r="C116" s="721"/>
      <c r="D116" s="341"/>
      <c r="E116" s="722"/>
      <c r="F116" s="730"/>
      <c r="G116" s="728"/>
      <c r="H116" s="893"/>
      <c r="I116" s="712"/>
      <c r="J116" s="528"/>
      <c r="K116" s="528"/>
      <c r="L116" s="528"/>
      <c r="M116" s="719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</row>
    <row r="117" spans="1:54" s="653" customFormat="1" ht="13.5" customHeight="1">
      <c r="A117" s="186"/>
      <c r="B117" s="1058"/>
      <c r="C117" s="721"/>
      <c r="D117" s="341"/>
      <c r="E117" s="722"/>
      <c r="F117" s="730"/>
      <c r="G117" s="728"/>
      <c r="H117" s="893"/>
      <c r="I117" s="712"/>
      <c r="J117" s="528"/>
      <c r="K117" s="528"/>
      <c r="L117" s="528"/>
      <c r="M117" s="719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52"/>
      <c r="AB117" s="652"/>
      <c r="AC117" s="652"/>
      <c r="AD117" s="652"/>
      <c r="AE117" s="652"/>
      <c r="AF117" s="652"/>
      <c r="AG117" s="652"/>
      <c r="AH117" s="652"/>
      <c r="AI117" s="652"/>
      <c r="AJ117" s="652"/>
      <c r="AK117" s="652"/>
      <c r="AL117" s="652"/>
      <c r="AM117" s="652"/>
      <c r="AN117" s="652"/>
      <c r="AO117" s="652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</row>
    <row r="118" spans="1:54" s="653" customFormat="1" ht="15" customHeight="1">
      <c r="A118" s="186"/>
      <c r="B118" s="1058"/>
      <c r="C118" s="721"/>
      <c r="D118" s="341"/>
      <c r="E118" s="722"/>
      <c r="F118" s="730"/>
      <c r="G118" s="728"/>
      <c r="H118" s="893"/>
      <c r="I118" s="712"/>
      <c r="J118" s="528"/>
      <c r="K118" s="528"/>
      <c r="L118" s="528"/>
      <c r="M118" s="719"/>
      <c r="N118" s="652"/>
      <c r="O118" s="652"/>
      <c r="P118" s="652"/>
      <c r="Q118" s="652"/>
      <c r="R118" s="652"/>
      <c r="S118" s="652"/>
      <c r="T118" s="652"/>
      <c r="U118" s="652"/>
      <c r="V118" s="652"/>
      <c r="W118" s="652"/>
      <c r="X118" s="652"/>
      <c r="Y118" s="652"/>
      <c r="Z118" s="652"/>
      <c r="AA118" s="652"/>
      <c r="AB118" s="652"/>
      <c r="AC118" s="652"/>
      <c r="AD118" s="652"/>
      <c r="AE118" s="652"/>
      <c r="AF118" s="652"/>
      <c r="AG118" s="652"/>
      <c r="AH118" s="652"/>
      <c r="AI118" s="652"/>
      <c r="AJ118" s="652"/>
      <c r="AK118" s="652"/>
      <c r="AL118" s="652"/>
      <c r="AM118" s="652"/>
      <c r="AN118" s="652"/>
      <c r="AO118" s="652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</row>
    <row r="119" spans="1:54" s="653" customFormat="1" ht="15" customHeight="1">
      <c r="A119" s="186"/>
      <c r="B119" s="1058"/>
      <c r="C119" s="721"/>
      <c r="D119" s="341"/>
      <c r="E119" s="722"/>
      <c r="F119" s="730"/>
      <c r="G119" s="728"/>
      <c r="H119" s="893"/>
      <c r="I119" s="712"/>
      <c r="J119" s="528"/>
      <c r="K119" s="528"/>
      <c r="L119" s="528"/>
      <c r="M119" s="719"/>
      <c r="N119" s="652"/>
      <c r="O119" s="652"/>
      <c r="P119" s="652"/>
      <c r="Q119" s="652"/>
      <c r="R119" s="652"/>
      <c r="S119" s="652"/>
      <c r="T119" s="652"/>
      <c r="U119" s="652"/>
      <c r="V119" s="652"/>
      <c r="W119" s="652"/>
      <c r="X119" s="652"/>
      <c r="Y119" s="652"/>
      <c r="Z119" s="652"/>
      <c r="AA119" s="652"/>
      <c r="AB119" s="652"/>
      <c r="AC119" s="652"/>
      <c r="AD119" s="652"/>
      <c r="AE119" s="652"/>
      <c r="AF119" s="652"/>
      <c r="AG119" s="652"/>
      <c r="AH119" s="652"/>
      <c r="AI119" s="652"/>
      <c r="AJ119" s="652"/>
      <c r="AK119" s="652"/>
      <c r="AL119" s="652"/>
      <c r="AM119" s="652"/>
      <c r="AN119" s="652"/>
      <c r="AO119" s="652"/>
      <c r="AP119" s="652"/>
      <c r="AQ119" s="652"/>
      <c r="AR119" s="652"/>
      <c r="AS119" s="652"/>
      <c r="AT119" s="652"/>
      <c r="AU119" s="652"/>
      <c r="AV119" s="652"/>
      <c r="AW119" s="652"/>
      <c r="AX119" s="652"/>
      <c r="AY119" s="652"/>
      <c r="AZ119" s="652"/>
      <c r="BA119" s="652"/>
      <c r="BB119" s="652"/>
    </row>
    <row r="120" spans="1:54" s="653" customFormat="1" ht="15" customHeight="1">
      <c r="A120" s="186"/>
      <c r="B120" s="1058"/>
      <c r="C120" s="721"/>
      <c r="D120" s="341"/>
      <c r="E120" s="722"/>
      <c r="F120" s="730"/>
      <c r="G120" s="728"/>
      <c r="H120" s="893"/>
      <c r="I120" s="712"/>
      <c r="J120" s="528"/>
      <c r="K120" s="528"/>
      <c r="L120" s="528"/>
      <c r="M120" s="719"/>
      <c r="N120" s="652"/>
      <c r="O120" s="652"/>
      <c r="P120" s="652"/>
      <c r="Q120" s="652"/>
      <c r="R120" s="652"/>
      <c r="S120" s="652"/>
      <c r="T120" s="652"/>
      <c r="U120" s="652"/>
      <c r="V120" s="652"/>
      <c r="W120" s="652"/>
      <c r="X120" s="652"/>
      <c r="Y120" s="652"/>
      <c r="Z120" s="652"/>
      <c r="AA120" s="652"/>
      <c r="AB120" s="652"/>
      <c r="AC120" s="652"/>
      <c r="AD120" s="652"/>
      <c r="AE120" s="652"/>
      <c r="AF120" s="652"/>
      <c r="AG120" s="652"/>
      <c r="AH120" s="652"/>
      <c r="AI120" s="652"/>
      <c r="AJ120" s="652"/>
      <c r="AK120" s="652"/>
      <c r="AL120" s="652"/>
      <c r="AM120" s="652"/>
      <c r="AN120" s="652"/>
      <c r="AO120" s="652"/>
      <c r="AP120" s="652"/>
      <c r="AQ120" s="652"/>
      <c r="AR120" s="652"/>
      <c r="AS120" s="652"/>
      <c r="AT120" s="652"/>
      <c r="AU120" s="652"/>
      <c r="AV120" s="652"/>
      <c r="AW120" s="652"/>
      <c r="AX120" s="652"/>
      <c r="AY120" s="652"/>
      <c r="AZ120" s="652"/>
      <c r="BA120" s="652"/>
      <c r="BB120" s="652"/>
    </row>
    <row r="121" spans="1:54" s="653" customFormat="1" ht="15" customHeight="1">
      <c r="A121" s="186"/>
      <c r="B121" s="1058"/>
      <c r="C121" s="721"/>
      <c r="D121" s="341"/>
      <c r="E121" s="722"/>
      <c r="F121" s="730"/>
      <c r="G121" s="728"/>
      <c r="H121" s="893"/>
      <c r="I121" s="712"/>
      <c r="J121" s="528"/>
      <c r="K121" s="528"/>
      <c r="L121" s="528"/>
      <c r="M121" s="719"/>
      <c r="N121" s="652"/>
      <c r="O121" s="652"/>
      <c r="P121" s="652"/>
      <c r="Q121" s="652"/>
      <c r="R121" s="652"/>
      <c r="S121" s="652"/>
      <c r="T121" s="652"/>
      <c r="U121" s="652"/>
      <c r="V121" s="652"/>
      <c r="W121" s="652"/>
      <c r="X121" s="652"/>
      <c r="Y121" s="652"/>
      <c r="Z121" s="652"/>
      <c r="AA121" s="652"/>
      <c r="AB121" s="652"/>
      <c r="AC121" s="652"/>
      <c r="AD121" s="652"/>
      <c r="AE121" s="652"/>
      <c r="AF121" s="652"/>
      <c r="AG121" s="652"/>
      <c r="AH121" s="652"/>
      <c r="AI121" s="652"/>
      <c r="AJ121" s="652"/>
      <c r="AK121" s="652"/>
      <c r="AL121" s="652"/>
      <c r="AM121" s="652"/>
      <c r="AN121" s="652"/>
      <c r="AO121" s="652"/>
      <c r="AP121" s="652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</row>
    <row r="122" spans="1:54" s="653" customFormat="1" ht="16" customHeight="1">
      <c r="A122" s="186"/>
      <c r="B122" s="1058"/>
      <c r="C122" s="721"/>
      <c r="D122" s="341"/>
      <c r="E122" s="722"/>
      <c r="F122" s="730"/>
      <c r="G122" s="728"/>
      <c r="H122" s="893"/>
      <c r="I122" s="712"/>
      <c r="J122" s="528"/>
      <c r="K122" s="528"/>
      <c r="L122" s="528"/>
      <c r="M122" s="719"/>
      <c r="N122" s="652"/>
      <c r="O122" s="652"/>
      <c r="P122" s="652"/>
      <c r="Q122" s="652"/>
      <c r="R122" s="652"/>
      <c r="S122" s="652"/>
      <c r="T122" s="652"/>
      <c r="U122" s="652"/>
      <c r="V122" s="652"/>
      <c r="W122" s="652"/>
      <c r="X122" s="652"/>
      <c r="Y122" s="652"/>
      <c r="Z122" s="652"/>
      <c r="AA122" s="652"/>
      <c r="AB122" s="652"/>
      <c r="AC122" s="652"/>
      <c r="AD122" s="652"/>
      <c r="AE122" s="652"/>
      <c r="AF122" s="652"/>
      <c r="AG122" s="652"/>
      <c r="AH122" s="652"/>
      <c r="AI122" s="652"/>
      <c r="AJ122" s="652"/>
      <c r="AK122" s="652"/>
      <c r="AL122" s="652"/>
      <c r="AM122" s="652"/>
      <c r="AN122" s="652"/>
      <c r="AO122" s="652"/>
      <c r="AP122" s="652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</row>
    <row r="123" spans="1:54" s="1001" customFormat="1" ht="9.5" customHeight="1">
      <c r="B123" s="1059"/>
      <c r="C123" s="721"/>
      <c r="D123" s="341"/>
      <c r="E123" s="722"/>
      <c r="F123" s="730"/>
      <c r="G123" s="728"/>
      <c r="H123" s="893"/>
      <c r="I123" s="712"/>
      <c r="J123" s="528"/>
      <c r="K123" s="528"/>
      <c r="L123" s="528"/>
      <c r="M123" s="719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</row>
    <row r="124" spans="1:54" s="189" customFormat="1" ht="12" customHeight="1">
      <c r="A124" s="186"/>
      <c r="B124" s="1059"/>
      <c r="C124" s="721"/>
      <c r="D124" s="341"/>
      <c r="E124" s="722"/>
      <c r="F124" s="730"/>
      <c r="G124" s="728"/>
      <c r="H124" s="893"/>
      <c r="I124" s="712"/>
      <c r="J124" s="528"/>
      <c r="K124" s="528"/>
      <c r="L124" s="528"/>
      <c r="M124" s="719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</row>
    <row r="125" spans="1:54" s="189" customFormat="1" ht="15" customHeight="1">
      <c r="A125" s="186"/>
      <c r="B125" s="1058"/>
      <c r="C125" s="721"/>
      <c r="D125" s="341"/>
      <c r="E125" s="722"/>
      <c r="F125" s="730"/>
      <c r="G125" s="728"/>
      <c r="H125" s="893"/>
      <c r="I125" s="712"/>
      <c r="J125" s="528"/>
      <c r="K125" s="528"/>
      <c r="L125" s="528"/>
      <c r="M125" s="719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</row>
    <row r="126" spans="1:54" s="189" customFormat="1" ht="15" customHeight="1">
      <c r="A126" s="186"/>
      <c r="B126" s="1058"/>
      <c r="C126" s="721"/>
      <c r="D126" s="341"/>
      <c r="E126" s="722"/>
      <c r="F126" s="730"/>
      <c r="G126" s="728"/>
      <c r="H126" s="893"/>
      <c r="I126" s="712"/>
      <c r="J126" s="528"/>
      <c r="K126" s="528"/>
      <c r="L126" s="528"/>
      <c r="M126" s="719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</row>
    <row r="127" spans="1:54" s="189" customFormat="1" ht="20.5" customHeight="1">
      <c r="A127" s="186"/>
      <c r="B127" s="1058"/>
      <c r="C127" s="721"/>
      <c r="D127" s="341"/>
      <c r="E127" s="722"/>
      <c r="F127" s="730"/>
      <c r="G127" s="728"/>
      <c r="H127" s="893"/>
      <c r="I127" s="712"/>
      <c r="J127" s="528"/>
      <c r="K127" s="528"/>
      <c r="L127" s="528"/>
      <c r="M127" s="719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</row>
    <row r="128" spans="1:54" s="189" customFormat="1" ht="17" customHeight="1">
      <c r="A128" s="186"/>
      <c r="B128" s="1060"/>
      <c r="C128" s="261"/>
      <c r="D128" s="262"/>
      <c r="E128" s="263"/>
      <c r="F128" s="264"/>
      <c r="G128" s="360"/>
      <c r="H128" s="466"/>
      <c r="I128" s="209"/>
      <c r="J128" s="484" t="s">
        <v>1600</v>
      </c>
      <c r="K128" s="484"/>
      <c r="L128" s="484"/>
      <c r="M128" s="484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</row>
    <row r="129" spans="1:57" s="189" customFormat="1">
      <c r="A129" s="186"/>
      <c r="B129" s="391"/>
      <c r="C129" s="210"/>
      <c r="D129" s="211"/>
      <c r="E129" s="212"/>
      <c r="F129" s="212"/>
      <c r="G129" s="208"/>
      <c r="H129" s="213"/>
      <c r="I129" s="214"/>
      <c r="J129" s="214"/>
      <c r="K129" s="214"/>
      <c r="L129" s="172"/>
      <c r="M129" s="172"/>
      <c r="N129" s="172"/>
      <c r="O129" s="494"/>
      <c r="P129" s="172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</row>
    <row r="130" spans="1:57" s="189" customFormat="1" ht="20">
      <c r="A130" s="186"/>
      <c r="B130" s="391"/>
      <c r="C130" s="504" t="s">
        <v>797</v>
      </c>
      <c r="D130" s="190"/>
      <c r="E130" s="215"/>
      <c r="F130" s="212"/>
      <c r="G130" s="212"/>
      <c r="H130" s="188"/>
      <c r="I130" s="214"/>
      <c r="J130" s="214"/>
      <c r="K130" s="214"/>
      <c r="L130" s="172"/>
      <c r="M130" s="172"/>
      <c r="N130" s="172"/>
      <c r="O130" s="494"/>
      <c r="P130" s="172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  <c r="BC130" s="140"/>
      <c r="BD130" s="140"/>
    </row>
    <row r="131" spans="1:57" s="218" customFormat="1">
      <c r="A131" s="217"/>
      <c r="B131" s="1061" t="s">
        <v>956</v>
      </c>
      <c r="C131" s="357" t="s">
        <v>798</v>
      </c>
      <c r="D131" s="193" t="s">
        <v>799</v>
      </c>
      <c r="E131" s="193" t="s">
        <v>800</v>
      </c>
      <c r="F131" s="193" t="s">
        <v>801</v>
      </c>
      <c r="G131" s="281" t="s">
        <v>597</v>
      </c>
      <c r="H131" s="659" t="s">
        <v>1246</v>
      </c>
      <c r="I131" s="281" t="s">
        <v>1055</v>
      </c>
      <c r="J131" s="281" t="s">
        <v>938</v>
      </c>
      <c r="K131" s="1000"/>
      <c r="L131" s="137"/>
      <c r="M131" s="137"/>
      <c r="N131" s="137"/>
      <c r="O131" s="137"/>
      <c r="P131" s="137"/>
      <c r="Q131" s="137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</row>
    <row r="132" spans="1:57" s="189" customFormat="1" ht="12.5" customHeight="1">
      <c r="A132" s="186"/>
      <c r="B132" s="1062"/>
      <c r="C132" s="731">
        <v>17</v>
      </c>
      <c r="D132" s="733" t="s">
        <v>1241</v>
      </c>
      <c r="E132" s="528">
        <v>1</v>
      </c>
      <c r="F132" s="712" t="s">
        <v>1242</v>
      </c>
      <c r="G132" s="673" t="s">
        <v>1601</v>
      </c>
      <c r="H132" s="333">
        <v>12</v>
      </c>
      <c r="I132" s="333"/>
      <c r="J132" s="608"/>
      <c r="K132" s="137"/>
      <c r="L132" s="137"/>
      <c r="M132" s="137"/>
      <c r="N132" s="137"/>
      <c r="O132" s="137"/>
      <c r="P132" s="137"/>
      <c r="Q132" s="137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  <c r="BC132" s="140"/>
      <c r="BD132" s="140"/>
      <c r="BE132" s="140"/>
    </row>
    <row r="133" spans="1:57" s="189" customFormat="1" ht="12.75" customHeight="1">
      <c r="A133" s="186"/>
      <c r="B133" s="1062"/>
      <c r="C133" s="731">
        <v>17</v>
      </c>
      <c r="D133" s="733" t="s">
        <v>1241</v>
      </c>
      <c r="E133" s="528">
        <v>2</v>
      </c>
      <c r="F133" s="712" t="s">
        <v>1243</v>
      </c>
      <c r="G133" s="673" t="s">
        <v>1184</v>
      </c>
      <c r="H133" s="333"/>
      <c r="I133" s="333"/>
      <c r="J133" s="608"/>
      <c r="K133" s="137"/>
      <c r="L133" s="137"/>
      <c r="M133" s="137"/>
      <c r="N133" s="137"/>
      <c r="O133" s="137"/>
      <c r="P133" s="137"/>
      <c r="Q133" s="137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40"/>
      <c r="BD133" s="140"/>
      <c r="BE133" s="140"/>
    </row>
    <row r="134" spans="1:57" s="189" customFormat="1" ht="12.5" customHeight="1">
      <c r="A134" s="186"/>
      <c r="B134" s="1062"/>
      <c r="C134" s="731">
        <v>18</v>
      </c>
      <c r="D134" s="733" t="s">
        <v>1241</v>
      </c>
      <c r="E134" s="528">
        <v>1</v>
      </c>
      <c r="F134" s="712" t="s">
        <v>1242</v>
      </c>
      <c r="G134" s="673" t="s">
        <v>1602</v>
      </c>
      <c r="H134" s="333">
        <v>12</v>
      </c>
      <c r="I134" s="333"/>
      <c r="J134" s="608"/>
      <c r="K134" s="137"/>
      <c r="L134" s="137"/>
      <c r="M134" s="137"/>
      <c r="N134" s="137"/>
      <c r="O134" s="137"/>
      <c r="P134" s="137"/>
      <c r="Q134" s="137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40"/>
      <c r="BD134" s="140"/>
      <c r="BE134" s="140"/>
    </row>
    <row r="135" spans="1:57" s="189" customFormat="1" ht="12.75" customHeight="1">
      <c r="A135" s="186"/>
      <c r="B135" s="1062"/>
      <c r="C135" s="731">
        <v>18</v>
      </c>
      <c r="D135" s="733" t="s">
        <v>1241</v>
      </c>
      <c r="E135" s="528">
        <v>2</v>
      </c>
      <c r="F135" s="712" t="s">
        <v>1243</v>
      </c>
      <c r="G135" s="673" t="s">
        <v>1184</v>
      </c>
      <c r="H135" s="333"/>
      <c r="I135" s="333"/>
      <c r="J135" s="608"/>
      <c r="K135" s="137"/>
      <c r="L135" s="137"/>
      <c r="M135" s="137"/>
      <c r="N135" s="137"/>
      <c r="O135" s="137"/>
      <c r="P135" s="137"/>
      <c r="Q135" s="137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</row>
    <row r="136" spans="1:57" s="189" customFormat="1" ht="12.75" customHeight="1">
      <c r="A136" s="186"/>
      <c r="B136" s="1062"/>
      <c r="C136" s="731">
        <v>1</v>
      </c>
      <c r="D136" s="732" t="s">
        <v>1244</v>
      </c>
      <c r="E136" s="528">
        <v>1</v>
      </c>
      <c r="F136" s="712" t="s">
        <v>1245</v>
      </c>
      <c r="G136" s="673" t="s">
        <v>1184</v>
      </c>
      <c r="H136" s="333"/>
      <c r="I136" s="333"/>
      <c r="J136" s="608"/>
      <c r="K136" s="137"/>
      <c r="L136" s="137"/>
      <c r="M136" s="137"/>
      <c r="N136" s="137"/>
      <c r="O136" s="137"/>
      <c r="P136" s="137"/>
      <c r="Q136" s="137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140"/>
      <c r="BC136" s="140"/>
      <c r="BD136" s="140"/>
      <c r="BE136" s="140"/>
    </row>
    <row r="137" spans="1:57" s="189" customFormat="1" ht="12.75" customHeight="1">
      <c r="A137" s="186"/>
      <c r="B137" s="1062"/>
      <c r="C137" s="731">
        <v>1</v>
      </c>
      <c r="D137" s="732" t="s">
        <v>1244</v>
      </c>
      <c r="E137" s="528">
        <v>2</v>
      </c>
      <c r="F137" s="712" t="s">
        <v>1609</v>
      </c>
      <c r="G137" s="673" t="s">
        <v>1184</v>
      </c>
      <c r="H137" s="333"/>
      <c r="I137" s="333"/>
      <c r="J137" s="608"/>
      <c r="K137" s="137"/>
      <c r="L137" s="137"/>
      <c r="M137" s="137"/>
      <c r="N137" s="137"/>
      <c r="O137" s="137"/>
      <c r="P137" s="137"/>
      <c r="Q137" s="137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140"/>
      <c r="BC137" s="140"/>
      <c r="BD137" s="140"/>
      <c r="BE137" s="140"/>
    </row>
    <row r="138" spans="1:57" s="189" customFormat="1" ht="12.75" customHeight="1">
      <c r="A138" s="186"/>
      <c r="B138" s="1062"/>
      <c r="C138" s="731"/>
      <c r="D138" s="732"/>
      <c r="E138" s="528"/>
      <c r="F138" s="712"/>
      <c r="G138" s="673" t="s">
        <v>1603</v>
      </c>
      <c r="H138" s="333">
        <v>6</v>
      </c>
      <c r="I138" s="333"/>
      <c r="J138" s="608"/>
      <c r="K138" s="137"/>
      <c r="L138" s="137"/>
      <c r="M138" s="137"/>
      <c r="N138" s="137"/>
      <c r="O138" s="137"/>
      <c r="P138" s="137"/>
      <c r="Q138" s="137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140"/>
      <c r="BC138" s="140"/>
      <c r="BD138" s="140"/>
      <c r="BE138" s="140"/>
    </row>
    <row r="139" spans="1:57" s="189" customFormat="1" ht="12.75" customHeight="1">
      <c r="A139" s="186"/>
      <c r="B139" s="1062"/>
      <c r="C139" s="731"/>
      <c r="D139" s="732"/>
      <c r="E139" s="528"/>
      <c r="F139" s="712"/>
      <c r="G139" s="673" t="s">
        <v>1184</v>
      </c>
      <c r="H139" s="333"/>
      <c r="I139" s="333"/>
      <c r="J139" s="608"/>
      <c r="K139" s="137"/>
      <c r="L139" s="137"/>
      <c r="M139" s="137"/>
      <c r="N139" s="137"/>
      <c r="O139" s="137"/>
      <c r="P139" s="137"/>
      <c r="Q139" s="137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</row>
    <row r="140" spans="1:57" s="189" customFormat="1" ht="12.75" customHeight="1">
      <c r="A140" s="186"/>
      <c r="B140" s="1062"/>
      <c r="C140" s="731">
        <v>2</v>
      </c>
      <c r="D140" s="732" t="s">
        <v>1244</v>
      </c>
      <c r="E140" s="528">
        <v>1</v>
      </c>
      <c r="F140" s="712" t="s">
        <v>1245</v>
      </c>
      <c r="G140" s="673" t="s">
        <v>1184</v>
      </c>
      <c r="H140" s="333"/>
      <c r="I140" s="333"/>
      <c r="J140" s="354"/>
      <c r="K140" s="137"/>
      <c r="L140" s="137"/>
      <c r="M140" s="137"/>
      <c r="N140" s="137"/>
      <c r="O140" s="137"/>
      <c r="P140" s="137"/>
      <c r="Q140" s="137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</row>
    <row r="141" spans="1:57" s="189" customFormat="1" ht="12.75" customHeight="1">
      <c r="A141" s="186"/>
      <c r="B141" s="1062"/>
      <c r="C141" s="731">
        <v>2</v>
      </c>
      <c r="D141" s="732" t="s">
        <v>1244</v>
      </c>
      <c r="E141" s="528">
        <v>2</v>
      </c>
      <c r="F141" s="712" t="s">
        <v>1609</v>
      </c>
      <c r="G141" s="673" t="s">
        <v>1184</v>
      </c>
      <c r="H141" s="333"/>
      <c r="I141" s="333"/>
      <c r="J141" s="354"/>
      <c r="K141" s="137"/>
      <c r="L141" s="137"/>
      <c r="M141" s="137"/>
      <c r="N141" s="137"/>
      <c r="O141" s="137"/>
      <c r="P141" s="137"/>
      <c r="Q141" s="137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140"/>
      <c r="BC141" s="140"/>
      <c r="BD141" s="140"/>
      <c r="BE141" s="140"/>
    </row>
    <row r="142" spans="1:57" s="189" customFormat="1" ht="12.75" customHeight="1">
      <c r="A142" s="186"/>
      <c r="B142" s="1062"/>
      <c r="C142" s="731"/>
      <c r="D142" s="732"/>
      <c r="E142" s="528"/>
      <c r="F142" s="712"/>
      <c r="G142" s="673" t="s">
        <v>1604</v>
      </c>
      <c r="H142" s="333">
        <v>6</v>
      </c>
      <c r="I142" s="333"/>
      <c r="J142" s="354"/>
      <c r="K142" s="137"/>
      <c r="L142" s="137"/>
      <c r="M142" s="137"/>
      <c r="N142" s="137"/>
      <c r="O142" s="137"/>
      <c r="P142" s="137"/>
      <c r="Q142" s="137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140"/>
      <c r="BC142" s="140"/>
      <c r="BD142" s="140"/>
      <c r="BE142" s="140"/>
    </row>
    <row r="143" spans="1:57" s="189" customFormat="1" ht="12.75" customHeight="1">
      <c r="A143" s="186"/>
      <c r="B143" s="1062"/>
      <c r="C143" s="731"/>
      <c r="D143" s="732"/>
      <c r="E143" s="528"/>
      <c r="F143" s="712"/>
      <c r="G143" s="673" t="s">
        <v>1184</v>
      </c>
      <c r="H143" s="333"/>
      <c r="I143" s="333"/>
      <c r="J143" s="354"/>
      <c r="K143" s="137"/>
      <c r="L143" s="137"/>
      <c r="M143" s="137"/>
      <c r="N143" s="137"/>
      <c r="O143" s="137"/>
      <c r="P143" s="137"/>
      <c r="Q143" s="137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140"/>
      <c r="BC143" s="140"/>
      <c r="BD143" s="140"/>
      <c r="BE143" s="140"/>
    </row>
    <row r="144" spans="1:57" s="189" customFormat="1" ht="12.75" customHeight="1">
      <c r="A144" s="186"/>
      <c r="B144" s="1062"/>
      <c r="C144" s="731"/>
      <c r="D144" s="732"/>
      <c r="E144" s="528"/>
      <c r="F144" s="712"/>
      <c r="G144" s="673" t="s">
        <v>1184</v>
      </c>
      <c r="H144" s="333"/>
      <c r="I144" s="333"/>
      <c r="J144" s="354"/>
      <c r="K144" s="137"/>
      <c r="L144" s="137"/>
      <c r="M144" s="137"/>
      <c r="N144" s="137"/>
      <c r="O144" s="137"/>
      <c r="P144" s="137"/>
      <c r="Q144" s="137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140"/>
      <c r="BD144" s="140"/>
      <c r="BE144" s="140"/>
    </row>
    <row r="145" spans="1:57" s="189" customFormat="1" ht="12.75" customHeight="1">
      <c r="A145" s="186"/>
      <c r="B145" s="1062"/>
      <c r="C145" s="387"/>
      <c r="D145" s="302"/>
      <c r="E145" s="340"/>
      <c r="F145" s="333"/>
      <c r="G145" s="673" t="s">
        <v>1184</v>
      </c>
      <c r="H145" s="333"/>
      <c r="I145" s="333"/>
      <c r="J145" s="354"/>
      <c r="K145" s="137"/>
      <c r="L145" s="137"/>
      <c r="M145" s="137"/>
      <c r="N145" s="137"/>
      <c r="O145" s="137"/>
      <c r="P145" s="137"/>
      <c r="Q145" s="137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  <c r="BC145" s="140"/>
      <c r="BD145" s="140"/>
      <c r="BE145" s="140"/>
    </row>
    <row r="146" spans="1:57" s="189" customFormat="1" ht="12.75" customHeight="1">
      <c r="A146" s="186"/>
      <c r="B146" s="1062"/>
      <c r="C146" s="387"/>
      <c r="D146" s="302"/>
      <c r="E146" s="340"/>
      <c r="F146" s="333"/>
      <c r="G146" s="673" t="s">
        <v>1605</v>
      </c>
      <c r="H146" s="333">
        <v>6</v>
      </c>
      <c r="I146" s="333"/>
      <c r="J146" s="354"/>
      <c r="K146" s="137"/>
      <c r="L146" s="137"/>
      <c r="M146" s="137"/>
      <c r="N146" s="137"/>
      <c r="O146" s="137"/>
      <c r="P146" s="137"/>
      <c r="Q146" s="137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140"/>
      <c r="BC146" s="140"/>
      <c r="BD146" s="140"/>
      <c r="BE146" s="140"/>
    </row>
    <row r="147" spans="1:57" s="189" customFormat="1" ht="12.75" customHeight="1">
      <c r="A147" s="186"/>
      <c r="B147" s="1062"/>
      <c r="C147" s="387"/>
      <c r="D147" s="302"/>
      <c r="E147" s="340"/>
      <c r="F147" s="333"/>
      <c r="G147" s="673" t="s">
        <v>1184</v>
      </c>
      <c r="H147" s="333"/>
      <c r="I147" s="333"/>
      <c r="J147" s="354"/>
      <c r="K147" s="137"/>
      <c r="L147" s="137"/>
      <c r="M147" s="137"/>
      <c r="N147" s="137"/>
      <c r="O147" s="137"/>
      <c r="P147" s="137"/>
      <c r="Q147" s="137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140"/>
      <c r="BC147" s="140"/>
      <c r="BD147" s="140"/>
      <c r="BE147" s="140"/>
    </row>
    <row r="148" spans="1:57" s="189" customFormat="1" ht="12.75" customHeight="1">
      <c r="A148" s="186"/>
      <c r="B148" s="1062"/>
      <c r="C148" s="387"/>
      <c r="D148" s="302"/>
      <c r="E148" s="340"/>
      <c r="F148" s="333"/>
      <c r="G148" s="673" t="str">
        <f t="shared" ref="G148:G153" si="0">IF(F148="m20-v",CONCATENATE(C148,"/",E148),IF(I148="","",CONCATENATE(C148,"/",E148)))</f>
        <v/>
      </c>
      <c r="H148" s="333"/>
      <c r="I148" s="333"/>
      <c r="J148" s="354"/>
      <c r="K148" s="137"/>
      <c r="L148" s="137"/>
      <c r="M148" s="137"/>
      <c r="N148" s="137"/>
      <c r="O148" s="137"/>
      <c r="P148" s="137"/>
      <c r="Q148" s="137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</row>
    <row r="149" spans="1:57" s="189" customFormat="1" ht="12.75" customHeight="1">
      <c r="A149" s="186"/>
      <c r="B149" s="1062"/>
      <c r="C149" s="387"/>
      <c r="D149" s="302"/>
      <c r="E149" s="340"/>
      <c r="F149" s="333"/>
      <c r="G149" s="673" t="str">
        <f t="shared" si="0"/>
        <v/>
      </c>
      <c r="H149" s="333"/>
      <c r="I149" s="333"/>
      <c r="J149" s="354"/>
      <c r="K149" s="137"/>
      <c r="L149" s="137"/>
      <c r="M149" s="137"/>
      <c r="N149" s="137"/>
      <c r="O149" s="137"/>
      <c r="P149" s="137"/>
      <c r="Q149" s="137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</row>
    <row r="150" spans="1:57" s="189" customFormat="1" ht="12.75" customHeight="1">
      <c r="A150" s="186"/>
      <c r="B150" s="1062"/>
      <c r="C150" s="387"/>
      <c r="D150" s="302"/>
      <c r="E150" s="340"/>
      <c r="F150" s="333"/>
      <c r="G150" s="673" t="str">
        <f t="shared" si="0"/>
        <v/>
      </c>
      <c r="H150" s="333"/>
      <c r="I150" s="333"/>
      <c r="J150" s="354"/>
      <c r="K150" s="137"/>
      <c r="L150" s="137"/>
      <c r="M150" s="137"/>
      <c r="N150" s="137"/>
      <c r="O150" s="137"/>
      <c r="P150" s="137"/>
      <c r="Q150" s="137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</row>
    <row r="151" spans="1:57" s="189" customFormat="1" ht="12.75" customHeight="1">
      <c r="A151" s="186"/>
      <c r="B151" s="1062"/>
      <c r="C151" s="387"/>
      <c r="D151" s="302"/>
      <c r="E151" s="340"/>
      <c r="F151" s="333"/>
      <c r="G151" s="673" t="str">
        <f t="shared" si="0"/>
        <v/>
      </c>
      <c r="H151" s="333"/>
      <c r="I151" s="333"/>
      <c r="J151" s="354"/>
      <c r="K151" s="137"/>
      <c r="L151" s="137"/>
      <c r="M151" s="137"/>
      <c r="N151" s="137"/>
      <c r="O151" s="137"/>
      <c r="P151" s="137"/>
      <c r="Q151" s="137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</row>
    <row r="152" spans="1:57" s="189" customFormat="1" ht="12.75" customHeight="1">
      <c r="A152" s="186"/>
      <c r="B152" s="1062"/>
      <c r="C152" s="387"/>
      <c r="D152" s="302"/>
      <c r="E152" s="340"/>
      <c r="F152" s="333"/>
      <c r="G152" s="673" t="str">
        <f t="shared" si="0"/>
        <v/>
      </c>
      <c r="H152" s="333"/>
      <c r="I152" s="333"/>
      <c r="J152" s="354"/>
      <c r="K152" s="137"/>
      <c r="L152" s="137"/>
      <c r="M152" s="137"/>
      <c r="N152" s="137"/>
      <c r="O152" s="137"/>
      <c r="P152" s="137"/>
      <c r="Q152" s="137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</row>
    <row r="153" spans="1:57" s="189" customFormat="1" ht="12.75" customHeight="1">
      <c r="A153" s="186"/>
      <c r="B153" s="1062"/>
      <c r="C153" s="387"/>
      <c r="D153" s="302"/>
      <c r="E153" s="340"/>
      <c r="F153" s="333"/>
      <c r="G153" s="305" t="str">
        <f t="shared" si="0"/>
        <v/>
      </c>
      <c r="H153" s="333"/>
      <c r="I153" s="333"/>
      <c r="J153" s="354"/>
      <c r="K153" s="137"/>
      <c r="L153" s="137"/>
      <c r="M153" s="137"/>
      <c r="N153" s="137"/>
      <c r="O153" s="137"/>
      <c r="P153" s="137"/>
      <c r="Q153" s="137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140"/>
      <c r="BC153" s="140"/>
      <c r="BD153" s="140"/>
      <c r="BE153" s="140"/>
    </row>
    <row r="154" spans="1:57" s="189" customFormat="1" ht="12.5">
      <c r="A154" s="186"/>
      <c r="B154" s="1063"/>
      <c r="C154" s="303"/>
      <c r="D154" s="304"/>
      <c r="E154" s="305"/>
      <c r="F154" s="306"/>
      <c r="G154" s="305" t="str">
        <f>IF(F154="m20-v",CONCATENATE(C154,"/",E154),"")</f>
        <v/>
      </c>
      <c r="H154" s="306"/>
      <c r="I154" s="306"/>
      <c r="J154" s="306"/>
      <c r="K154" s="219"/>
      <c r="L154" s="219"/>
      <c r="M154" s="219"/>
      <c r="N154" s="219"/>
      <c r="O154" s="219"/>
      <c r="P154" s="219"/>
      <c r="Q154" s="219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140"/>
      <c r="BD154" s="140"/>
      <c r="BE154" s="140"/>
    </row>
    <row r="155" spans="1:57" s="189" customFormat="1">
      <c r="A155" s="186"/>
      <c r="B155" s="392"/>
      <c r="C155" s="188"/>
      <c r="D155" s="216"/>
      <c r="E155" s="211"/>
      <c r="F155" s="212"/>
      <c r="G155" s="212"/>
      <c r="H155" s="212"/>
      <c r="I155" s="219"/>
      <c r="J155" s="219"/>
      <c r="K155" s="219"/>
      <c r="L155" s="219"/>
      <c r="M155" s="219"/>
      <c r="N155" s="219"/>
      <c r="O155" s="219"/>
      <c r="P155" s="219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140"/>
      <c r="BC155" s="140"/>
      <c r="BD155" s="140"/>
    </row>
    <row r="156" spans="1:57" s="189" customFormat="1">
      <c r="A156" s="186"/>
      <c r="B156" s="392"/>
      <c r="C156" s="188"/>
      <c r="D156" s="216"/>
      <c r="E156" s="211"/>
      <c r="F156" s="212"/>
      <c r="G156" s="212"/>
      <c r="H156" s="212"/>
      <c r="I156" s="219"/>
      <c r="J156" s="219"/>
      <c r="K156" s="219"/>
      <c r="L156" s="219"/>
      <c r="M156" s="219"/>
      <c r="N156" s="219"/>
      <c r="O156" s="219"/>
      <c r="P156" s="219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140"/>
      <c r="BD156" s="140"/>
    </row>
    <row r="157" spans="1:57" s="189" customFormat="1">
      <c r="A157" s="186"/>
      <c r="B157" s="392"/>
      <c r="C157" s="188"/>
      <c r="D157" s="216"/>
      <c r="E157" s="211"/>
      <c r="F157" s="212"/>
      <c r="G157" s="212"/>
      <c r="H157" s="212"/>
      <c r="I157" s="219"/>
      <c r="J157" s="219"/>
      <c r="K157" s="219"/>
      <c r="L157" s="219"/>
      <c r="M157" s="219"/>
      <c r="N157" s="219"/>
      <c r="O157" s="219"/>
      <c r="P157" s="219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140"/>
      <c r="BD157" s="140"/>
    </row>
    <row r="158" spans="1:57" s="189" customFormat="1">
      <c r="A158" s="186"/>
      <c r="B158" s="392"/>
      <c r="C158" s="188"/>
      <c r="D158" s="216"/>
      <c r="E158" s="211"/>
      <c r="F158" s="212"/>
      <c r="G158" s="212"/>
      <c r="H158" s="212"/>
      <c r="I158" s="219"/>
      <c r="J158" s="219"/>
      <c r="K158" s="219"/>
      <c r="L158" s="219"/>
      <c r="M158" s="219"/>
      <c r="N158" s="219"/>
      <c r="O158" s="219"/>
      <c r="P158" s="219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140"/>
      <c r="BC158" s="140"/>
      <c r="BD158" s="140"/>
    </row>
    <row r="159" spans="1:57" s="189" customFormat="1" ht="20">
      <c r="A159" s="186"/>
      <c r="B159" s="392"/>
      <c r="C159" s="504" t="s">
        <v>906</v>
      </c>
      <c r="D159" s="211"/>
      <c r="E159" s="211"/>
      <c r="F159" s="212"/>
      <c r="G159" s="212"/>
      <c r="H159" s="212"/>
      <c r="I159" s="219"/>
      <c r="J159" s="219"/>
      <c r="K159" s="219"/>
      <c r="L159" s="219"/>
      <c r="M159" s="219"/>
      <c r="N159" s="219"/>
      <c r="O159" s="219"/>
      <c r="P159" s="219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140"/>
      <c r="BC159" s="140"/>
      <c r="BD159" s="140"/>
    </row>
    <row r="160" spans="1:57" s="189" customFormat="1">
      <c r="A160" s="186"/>
      <c r="B160" s="1064" t="s">
        <v>956</v>
      </c>
      <c r="C160" s="281" t="s">
        <v>736</v>
      </c>
      <c r="D160" s="604"/>
      <c r="E160" s="281" t="s">
        <v>738</v>
      </c>
      <c r="F160" s="211"/>
      <c r="G160" s="212"/>
      <c r="H160" s="212"/>
      <c r="I160" s="212"/>
      <c r="J160" s="219"/>
      <c r="K160" s="219"/>
      <c r="L160" s="219"/>
      <c r="M160" s="219"/>
      <c r="N160" s="219"/>
      <c r="O160" s="219"/>
      <c r="P160" s="219"/>
      <c r="Q160" s="219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  <c r="BC160" s="140"/>
      <c r="BD160" s="140"/>
      <c r="BE160" s="140"/>
    </row>
    <row r="161" spans="1:57" s="189" customFormat="1" ht="12.5">
      <c r="A161" s="186"/>
      <c r="B161" s="1064"/>
      <c r="C161" s="342" t="s">
        <v>54</v>
      </c>
      <c r="D161" s="609" t="s">
        <v>1192</v>
      </c>
      <c r="E161" s="732">
        <v>4</v>
      </c>
      <c r="F161" s="211"/>
      <c r="G161" s="212"/>
      <c r="H161" s="212"/>
      <c r="I161" s="212"/>
      <c r="J161" s="219"/>
      <c r="K161" s="219"/>
      <c r="L161" s="219"/>
      <c r="M161" s="219"/>
      <c r="N161" s="219"/>
      <c r="O161" s="219"/>
      <c r="P161" s="219"/>
      <c r="Q161" s="219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140"/>
      <c r="BC161" s="140"/>
      <c r="BD161" s="140"/>
      <c r="BE161" s="140"/>
    </row>
    <row r="162" spans="1:57" s="189" customFormat="1" ht="12.5">
      <c r="A162" s="186"/>
      <c r="B162" s="1064"/>
      <c r="C162" s="342" t="s">
        <v>68</v>
      </c>
      <c r="D162" s="609" t="s">
        <v>1192</v>
      </c>
      <c r="E162" s="732">
        <v>1</v>
      </c>
      <c r="F162" s="211"/>
      <c r="G162" s="212"/>
      <c r="H162" s="212"/>
      <c r="I162" s="212"/>
      <c r="J162" s="219"/>
      <c r="K162" s="219"/>
      <c r="L162" s="219"/>
      <c r="M162" s="219"/>
      <c r="N162" s="219"/>
      <c r="O162" s="219"/>
      <c r="P162" s="219"/>
      <c r="Q162" s="219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140"/>
      <c r="BC162" s="140"/>
      <c r="BD162" s="140"/>
      <c r="BE162" s="140"/>
    </row>
    <row r="163" spans="1:57" s="189" customFormat="1" ht="12.5">
      <c r="A163" s="186"/>
      <c r="B163" s="1064"/>
      <c r="C163" s="342" t="s">
        <v>69</v>
      </c>
      <c r="D163" s="609" t="s">
        <v>1192</v>
      </c>
      <c r="E163" s="732">
        <v>4</v>
      </c>
      <c r="F163" s="211"/>
      <c r="G163" s="212"/>
      <c r="H163" s="212"/>
      <c r="I163" s="212"/>
      <c r="J163" s="219"/>
      <c r="K163" s="219"/>
      <c r="L163" s="219"/>
      <c r="M163" s="219"/>
      <c r="N163" s="219"/>
      <c r="O163" s="219"/>
      <c r="P163" s="219"/>
      <c r="Q163" s="219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140"/>
      <c r="BC163" s="140"/>
      <c r="BD163" s="140"/>
      <c r="BE163" s="140"/>
    </row>
    <row r="164" spans="1:57" s="189" customFormat="1" ht="12.5">
      <c r="A164" s="186"/>
      <c r="B164" s="1064"/>
      <c r="C164" s="342" t="s">
        <v>195</v>
      </c>
      <c r="D164" s="609" t="s">
        <v>1192</v>
      </c>
      <c r="E164" s="732"/>
      <c r="F164" s="211"/>
      <c r="G164" s="212"/>
      <c r="H164" s="212"/>
      <c r="I164" s="212"/>
      <c r="J164" s="219"/>
      <c r="K164" s="219"/>
      <c r="L164" s="219"/>
      <c r="M164" s="219"/>
      <c r="N164" s="219"/>
      <c r="O164" s="219"/>
      <c r="P164" s="219"/>
      <c r="Q164" s="219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</row>
    <row r="165" spans="1:57" s="189" customFormat="1" ht="12.5">
      <c r="A165" s="186"/>
      <c r="B165" s="1064"/>
      <c r="C165" s="342" t="s">
        <v>661</v>
      </c>
      <c r="D165" s="609" t="s">
        <v>1192</v>
      </c>
      <c r="E165" s="732"/>
      <c r="F165" s="211"/>
      <c r="G165" s="212"/>
      <c r="H165" s="212"/>
      <c r="I165" s="212"/>
      <c r="J165" s="219"/>
      <c r="K165" s="219"/>
      <c r="L165" s="219"/>
      <c r="M165" s="219"/>
      <c r="N165" s="219"/>
      <c r="O165" s="219"/>
      <c r="P165" s="219"/>
      <c r="Q165" s="219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140"/>
      <c r="BC165" s="140"/>
      <c r="BD165" s="140"/>
      <c r="BE165" s="140"/>
    </row>
    <row r="166" spans="1:57" s="189" customFormat="1" ht="12.5">
      <c r="A166" s="186"/>
      <c r="B166" s="1064"/>
      <c r="C166" s="342" t="s">
        <v>662</v>
      </c>
      <c r="D166" s="609" t="s">
        <v>1192</v>
      </c>
      <c r="E166" s="732"/>
      <c r="F166" s="211"/>
      <c r="G166" s="212"/>
      <c r="H166" s="212"/>
      <c r="I166" s="212"/>
      <c r="J166" s="219"/>
      <c r="K166" s="219"/>
      <c r="L166" s="219"/>
      <c r="M166" s="219"/>
      <c r="N166" s="219"/>
      <c r="O166" s="219"/>
      <c r="P166" s="219"/>
      <c r="Q166" s="219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140"/>
      <c r="BC166" s="140"/>
      <c r="BD166" s="140"/>
      <c r="BE166" s="140"/>
    </row>
    <row r="167" spans="1:57" s="189" customFormat="1" ht="12.5">
      <c r="A167" s="186"/>
      <c r="B167" s="1064"/>
      <c r="C167" s="342" t="s">
        <v>907</v>
      </c>
      <c r="D167" s="609" t="s">
        <v>1192</v>
      </c>
      <c r="E167" s="732">
        <v>2</v>
      </c>
      <c r="F167" s="211"/>
      <c r="G167" s="212"/>
      <c r="H167" s="212"/>
      <c r="I167" s="212"/>
      <c r="J167" s="219"/>
      <c r="K167" s="219"/>
      <c r="L167" s="219"/>
      <c r="M167" s="219"/>
      <c r="N167" s="219"/>
      <c r="O167" s="219"/>
      <c r="P167" s="219"/>
      <c r="Q167" s="219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140"/>
      <c r="BC167" s="140"/>
      <c r="BD167" s="140"/>
      <c r="BE167" s="140"/>
    </row>
    <row r="168" spans="1:57" s="189" customFormat="1" ht="12.5">
      <c r="A168" s="186"/>
      <c r="B168" s="1064"/>
      <c r="C168" s="342" t="s">
        <v>939</v>
      </c>
      <c r="D168" s="609" t="s">
        <v>1192</v>
      </c>
      <c r="E168" s="736">
        <v>65120</v>
      </c>
      <c r="F168" s="211"/>
      <c r="G168" s="212"/>
      <c r="H168" s="212"/>
      <c r="I168" s="212"/>
      <c r="J168" s="219"/>
      <c r="K168" s="219"/>
      <c r="L168" s="219"/>
      <c r="M168" s="219"/>
      <c r="N168" s="219"/>
      <c r="O168" s="219"/>
      <c r="P168" s="219"/>
      <c r="Q168" s="219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  <c r="BC168" s="140"/>
      <c r="BD168" s="140"/>
      <c r="BE168" s="140"/>
    </row>
    <row r="169" spans="1:57" s="189" customFormat="1" ht="12.5">
      <c r="A169" s="186"/>
      <c r="B169" s="1064"/>
      <c r="C169" s="342" t="s">
        <v>940</v>
      </c>
      <c r="D169" s="609" t="s">
        <v>1192</v>
      </c>
      <c r="E169" s="736">
        <v>398378</v>
      </c>
      <c r="F169" s="211"/>
      <c r="G169" s="212"/>
      <c r="H169" s="212"/>
      <c r="I169" s="212"/>
      <c r="J169" s="219"/>
      <c r="K169" s="219"/>
      <c r="L169" s="219"/>
      <c r="M169" s="219"/>
      <c r="N169" s="219"/>
      <c r="O169" s="219"/>
      <c r="P169" s="219"/>
      <c r="Q169" s="219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140"/>
      <c r="BC169" s="140"/>
      <c r="BD169" s="140"/>
      <c r="BE169" s="140"/>
    </row>
    <row r="170" spans="1:57" s="189" customFormat="1" ht="12.5">
      <c r="A170" s="186"/>
      <c r="B170" s="1064"/>
      <c r="C170" s="342" t="s">
        <v>1286</v>
      </c>
      <c r="D170" s="609" t="s">
        <v>1194</v>
      </c>
      <c r="E170" s="732"/>
      <c r="F170" s="211"/>
      <c r="G170" s="212"/>
      <c r="H170" s="212"/>
      <c r="I170" s="212"/>
      <c r="J170" s="219"/>
      <c r="K170" s="219"/>
      <c r="L170" s="219"/>
      <c r="M170" s="219"/>
      <c r="N170" s="219"/>
      <c r="O170" s="219"/>
      <c r="P170" s="219"/>
      <c r="Q170" s="219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140"/>
      <c r="BC170" s="140"/>
      <c r="BD170" s="140"/>
      <c r="BE170" s="140"/>
    </row>
    <row r="171" spans="1:57" s="189" customFormat="1" ht="12.5">
      <c r="A171" s="186"/>
      <c r="B171" s="1064"/>
      <c r="C171" s="342" t="s">
        <v>944</v>
      </c>
      <c r="D171" s="609" t="s">
        <v>1192</v>
      </c>
      <c r="E171" s="734">
        <v>100</v>
      </c>
      <c r="F171" s="211"/>
      <c r="G171" s="212"/>
      <c r="H171" s="212"/>
      <c r="I171" s="212"/>
      <c r="J171" s="219"/>
      <c r="K171" s="219"/>
      <c r="L171" s="219"/>
      <c r="M171" s="219"/>
      <c r="N171" s="219"/>
      <c r="O171" s="219"/>
      <c r="P171" s="219"/>
      <c r="Q171" s="219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140"/>
      <c r="BC171" s="140"/>
      <c r="BD171" s="140"/>
      <c r="BE171" s="140"/>
    </row>
    <row r="172" spans="1:57" s="189" customFormat="1" ht="12.5">
      <c r="A172" s="186"/>
      <c r="B172" s="1064"/>
      <c r="C172" s="342" t="s">
        <v>808</v>
      </c>
      <c r="D172" s="609" t="s">
        <v>1192</v>
      </c>
      <c r="E172" s="734">
        <v>100</v>
      </c>
      <c r="F172" s="211"/>
      <c r="G172" s="212"/>
      <c r="H172" s="212"/>
      <c r="I172" s="212"/>
      <c r="J172" s="219"/>
      <c r="K172" s="219"/>
      <c r="L172" s="219"/>
      <c r="M172" s="219"/>
      <c r="N172" s="219"/>
      <c r="O172" s="219"/>
      <c r="P172" s="219"/>
      <c r="Q172" s="219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  <c r="BC172" s="140"/>
      <c r="BD172" s="140"/>
      <c r="BE172" s="140"/>
    </row>
    <row r="173" spans="1:57" s="189" customFormat="1" ht="12.5">
      <c r="A173" s="186"/>
      <c r="B173" s="1064"/>
      <c r="C173" s="342" t="s">
        <v>945</v>
      </c>
      <c r="D173" s="609" t="s">
        <v>1192</v>
      </c>
      <c r="E173" s="735">
        <v>3</v>
      </c>
      <c r="F173" s="211"/>
      <c r="G173" s="212"/>
      <c r="H173" s="212"/>
      <c r="I173" s="212"/>
      <c r="J173" s="219"/>
      <c r="K173" s="219"/>
      <c r="L173" s="219"/>
      <c r="M173" s="219"/>
      <c r="N173" s="219"/>
      <c r="O173" s="219"/>
      <c r="P173" s="219"/>
      <c r="Q173" s="219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</row>
    <row r="174" spans="1:57" s="189" customFormat="1" ht="12.5">
      <c r="A174" s="186"/>
      <c r="B174" s="1064"/>
      <c r="C174" s="342" t="s">
        <v>1085</v>
      </c>
      <c r="D174" s="609" t="s">
        <v>1192</v>
      </c>
      <c r="E174" s="732"/>
      <c r="F174" s="445"/>
      <c r="G174" s="212"/>
      <c r="H174" s="212"/>
      <c r="I174" s="212"/>
      <c r="J174" s="219"/>
      <c r="K174" s="219"/>
      <c r="L174" s="219"/>
      <c r="M174" s="219"/>
      <c r="N174" s="219"/>
      <c r="O174" s="219"/>
      <c r="P174" s="219"/>
      <c r="Q174" s="219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140"/>
      <c r="BC174" s="140"/>
      <c r="BD174" s="140"/>
      <c r="BE174" s="140"/>
    </row>
    <row r="175" spans="1:57" s="189" customFormat="1" ht="12.5">
      <c r="A175" s="186"/>
      <c r="B175" s="1064"/>
      <c r="C175" s="342" t="s">
        <v>1033</v>
      </c>
      <c r="D175" s="609" t="s">
        <v>1194</v>
      </c>
      <c r="E175" s="732"/>
      <c r="F175" s="445"/>
      <c r="G175" s="212"/>
      <c r="H175" s="212"/>
      <c r="I175" s="212"/>
      <c r="J175" s="219"/>
      <c r="K175" s="219"/>
      <c r="L175" s="219"/>
      <c r="M175" s="219"/>
      <c r="N175" s="219"/>
      <c r="O175" s="219"/>
      <c r="P175" s="219"/>
      <c r="Q175" s="219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140"/>
      <c r="BC175" s="140"/>
      <c r="BD175" s="140"/>
      <c r="BE175" s="140"/>
    </row>
    <row r="176" spans="1:57" s="189" customFormat="1" ht="12.5">
      <c r="A176" s="186"/>
      <c r="B176" s="1064"/>
      <c r="C176" s="342" t="s">
        <v>1034</v>
      </c>
      <c r="D176" s="609" t="s">
        <v>1194</v>
      </c>
      <c r="E176" s="732"/>
      <c r="F176" s="445"/>
      <c r="G176" s="212"/>
      <c r="H176" s="212"/>
      <c r="I176" s="212"/>
      <c r="J176" s="219"/>
      <c r="K176" s="219"/>
      <c r="L176" s="219"/>
      <c r="M176" s="219"/>
      <c r="N176" s="219"/>
      <c r="O176" s="219"/>
      <c r="P176" s="219"/>
      <c r="Q176" s="219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</row>
    <row r="177" spans="1:57" s="189" customFormat="1" ht="12.5">
      <c r="A177" s="186"/>
      <c r="B177" s="1064"/>
      <c r="C177" s="342" t="s">
        <v>196</v>
      </c>
      <c r="D177" s="609" t="s">
        <v>197</v>
      </c>
      <c r="E177" s="732"/>
      <c r="F177" s="445"/>
      <c r="G177" s="212"/>
      <c r="H177" s="212"/>
      <c r="I177" s="212"/>
      <c r="J177" s="219"/>
      <c r="K177" s="219"/>
      <c r="L177" s="219"/>
      <c r="M177" s="219"/>
      <c r="N177" s="219"/>
      <c r="O177" s="219"/>
      <c r="P177" s="219"/>
      <c r="Q177" s="219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140"/>
      <c r="BC177" s="140"/>
      <c r="BD177" s="140"/>
      <c r="BE177" s="140"/>
    </row>
    <row r="178" spans="1:57" s="189" customFormat="1" ht="12.5">
      <c r="A178" s="186"/>
      <c r="B178" s="1064"/>
      <c r="C178" s="342" t="s">
        <v>200</v>
      </c>
      <c r="D178" s="609" t="s">
        <v>200</v>
      </c>
      <c r="E178" s="732" t="s">
        <v>200</v>
      </c>
      <c r="F178" s="445"/>
      <c r="G178" s="212"/>
      <c r="H178" s="212"/>
      <c r="I178" s="212"/>
      <c r="J178" s="219"/>
      <c r="K178" s="219"/>
      <c r="L178" s="219"/>
      <c r="M178" s="219"/>
      <c r="N178" s="219"/>
      <c r="O178" s="219"/>
      <c r="P178" s="219"/>
      <c r="Q178" s="219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140"/>
      <c r="BC178" s="140"/>
      <c r="BD178" s="140"/>
      <c r="BE178" s="140"/>
    </row>
    <row r="179" spans="1:57" s="189" customFormat="1" ht="12.5">
      <c r="A179" s="186"/>
      <c r="B179" s="1064"/>
      <c r="C179" s="342" t="s">
        <v>201</v>
      </c>
      <c r="D179" s="609" t="s">
        <v>201</v>
      </c>
      <c r="E179" s="732"/>
      <c r="F179" s="445"/>
      <c r="G179" s="212"/>
      <c r="H179" s="212"/>
      <c r="I179" s="212"/>
      <c r="J179" s="219"/>
      <c r="K179" s="219"/>
      <c r="L179" s="219"/>
      <c r="M179" s="219"/>
      <c r="N179" s="219"/>
      <c r="O179" s="219"/>
      <c r="P179" s="219"/>
      <c r="Q179" s="219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140"/>
      <c r="BC179" s="140"/>
      <c r="BD179" s="140"/>
      <c r="BE179" s="140"/>
    </row>
    <row r="180" spans="1:57" s="189" customFormat="1" ht="12.5">
      <c r="A180" s="186"/>
      <c r="B180" s="1064"/>
      <c r="C180" s="342" t="s">
        <v>1230</v>
      </c>
      <c r="D180" s="609" t="s">
        <v>1185</v>
      </c>
      <c r="E180" s="732" t="s">
        <v>1663</v>
      </c>
      <c r="F180" s="445"/>
      <c r="G180" s="212"/>
      <c r="H180" s="212"/>
      <c r="I180" s="212"/>
      <c r="J180" s="219"/>
      <c r="K180" s="219"/>
      <c r="L180" s="219"/>
      <c r="M180" s="219"/>
      <c r="N180" s="219"/>
      <c r="O180" s="219"/>
      <c r="P180" s="219"/>
      <c r="Q180" s="219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</row>
    <row r="181" spans="1:57" s="189" customFormat="1" ht="12.5">
      <c r="A181" s="186"/>
      <c r="B181" s="1064"/>
      <c r="C181" s="342" t="s">
        <v>1231</v>
      </c>
      <c r="D181" s="609" t="s">
        <v>1186</v>
      </c>
      <c r="E181" s="732"/>
      <c r="F181" s="445"/>
      <c r="G181" s="212"/>
      <c r="H181" s="212"/>
      <c r="I181" s="212"/>
      <c r="J181" s="219"/>
      <c r="K181" s="219"/>
      <c r="L181" s="219"/>
      <c r="M181" s="219"/>
      <c r="N181" s="219"/>
      <c r="O181" s="219"/>
      <c r="P181" s="219"/>
      <c r="Q181" s="219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140"/>
      <c r="BC181" s="140"/>
      <c r="BD181" s="140"/>
      <c r="BE181" s="140"/>
    </row>
    <row r="182" spans="1:57" s="189" customFormat="1" ht="12.5">
      <c r="A182" s="186"/>
      <c r="B182" s="1064"/>
      <c r="C182" s="342" t="s">
        <v>1232</v>
      </c>
      <c r="D182" s="609" t="s">
        <v>1187</v>
      </c>
      <c r="E182" s="732"/>
      <c r="F182" s="445"/>
      <c r="G182" s="212"/>
      <c r="H182" s="212"/>
      <c r="I182" s="212"/>
      <c r="J182" s="219"/>
      <c r="K182" s="219"/>
      <c r="L182" s="219"/>
      <c r="M182" s="219"/>
      <c r="N182" s="219"/>
      <c r="O182" s="219"/>
      <c r="P182" s="219"/>
      <c r="Q182" s="219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  <c r="BC182" s="140"/>
      <c r="BD182" s="140"/>
      <c r="BE182" s="140"/>
    </row>
    <row r="183" spans="1:57" s="189" customFormat="1" ht="12.5">
      <c r="A183" s="186"/>
      <c r="B183" s="1064"/>
      <c r="C183" s="342" t="s">
        <v>1188</v>
      </c>
      <c r="D183" s="609" t="s">
        <v>1189</v>
      </c>
      <c r="E183" s="732"/>
      <c r="F183" s="445"/>
      <c r="G183" s="212"/>
      <c r="H183" s="212"/>
      <c r="I183" s="212"/>
      <c r="J183" s="219"/>
      <c r="K183" s="219"/>
      <c r="L183" s="219"/>
      <c r="M183" s="219"/>
      <c r="N183" s="219"/>
      <c r="O183" s="219"/>
      <c r="P183" s="219"/>
      <c r="Q183" s="219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140"/>
      <c r="BC183" s="140"/>
      <c r="BD183" s="140"/>
      <c r="BE183" s="140"/>
    </row>
    <row r="184" spans="1:57" s="189" customFormat="1" ht="15.5" customHeight="1">
      <c r="A184" s="186"/>
      <c r="B184" s="1064"/>
      <c r="C184" s="342" t="s">
        <v>65</v>
      </c>
      <c r="D184" s="609" t="s">
        <v>1190</v>
      </c>
      <c r="E184" s="732" t="s">
        <v>1877</v>
      </c>
      <c r="F184" s="445"/>
      <c r="G184" s="212"/>
      <c r="H184" s="212"/>
      <c r="I184" s="212"/>
      <c r="J184" s="219"/>
      <c r="K184" s="219"/>
      <c r="L184" s="219"/>
      <c r="M184" s="219"/>
      <c r="N184" s="219"/>
      <c r="O184" s="219"/>
      <c r="P184" s="219"/>
      <c r="Q184" s="219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</row>
    <row r="185" spans="1:57" s="189" customFormat="1" ht="12.5">
      <c r="A185" s="186"/>
      <c r="B185" s="1064"/>
      <c r="C185" s="342" t="s">
        <v>1191</v>
      </c>
      <c r="D185" s="609" t="s">
        <v>1192</v>
      </c>
      <c r="E185" s="732">
        <v>10000</v>
      </c>
      <c r="F185" s="445"/>
      <c r="G185" s="212"/>
      <c r="H185" s="212"/>
      <c r="I185" s="212"/>
      <c r="J185" s="219"/>
      <c r="K185" s="219"/>
      <c r="L185" s="219"/>
      <c r="M185" s="219"/>
      <c r="N185" s="219"/>
      <c r="O185" s="219"/>
      <c r="P185" s="219"/>
      <c r="Q185" s="219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</row>
    <row r="186" spans="1:57" s="189" customFormat="1" ht="12.5">
      <c r="A186" s="186"/>
      <c r="B186" s="1064"/>
      <c r="C186" s="342" t="s">
        <v>1193</v>
      </c>
      <c r="D186" s="609" t="s">
        <v>1192</v>
      </c>
      <c r="E186" s="732">
        <v>80</v>
      </c>
      <c r="F186" s="445"/>
      <c r="G186" s="212"/>
      <c r="H186" s="212"/>
      <c r="I186" s="212"/>
      <c r="J186" s="219"/>
      <c r="K186" s="219"/>
      <c r="L186" s="219"/>
      <c r="M186" s="219"/>
      <c r="N186" s="219"/>
      <c r="O186" s="219"/>
      <c r="P186" s="219"/>
      <c r="Q186" s="219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  <c r="BC186" s="140"/>
      <c r="BD186" s="140"/>
      <c r="BE186" s="140"/>
    </row>
    <row r="187" spans="1:57" s="189" customFormat="1" ht="12.5">
      <c r="A187" s="186"/>
      <c r="B187" s="1064"/>
      <c r="C187" s="342" t="s">
        <v>161</v>
      </c>
      <c r="D187" s="609" t="s">
        <v>1192</v>
      </c>
      <c r="E187" s="732">
        <v>120</v>
      </c>
      <c r="F187" s="445"/>
      <c r="G187" s="212"/>
      <c r="H187" s="212"/>
      <c r="I187" s="212"/>
      <c r="J187" s="219"/>
      <c r="K187" s="219"/>
      <c r="L187" s="219"/>
      <c r="M187" s="219"/>
      <c r="N187" s="219"/>
      <c r="O187" s="219"/>
      <c r="P187" s="219"/>
      <c r="Q187" s="219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140"/>
      <c r="BC187" s="140"/>
      <c r="BD187" s="140"/>
      <c r="BE187" s="140"/>
    </row>
    <row r="188" spans="1:57" s="189" customFormat="1" ht="12.5">
      <c r="A188" s="186"/>
      <c r="B188" s="1064"/>
      <c r="C188" s="363"/>
      <c r="D188" s="363"/>
      <c r="E188" s="363"/>
      <c r="F188" s="211"/>
      <c r="G188" s="212"/>
      <c r="H188" s="212"/>
      <c r="I188" s="212"/>
      <c r="J188" s="219"/>
      <c r="K188" s="219"/>
      <c r="L188" s="219"/>
      <c r="M188" s="219"/>
      <c r="N188" s="219"/>
      <c r="O188" s="219"/>
      <c r="P188" s="219"/>
      <c r="Q188" s="219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</row>
    <row r="189" spans="1:57" s="189" customFormat="1">
      <c r="A189" s="186"/>
      <c r="B189" s="392"/>
      <c r="C189" s="188"/>
      <c r="D189" s="216"/>
      <c r="E189" s="211"/>
      <c r="F189" s="212"/>
      <c r="G189" s="212"/>
      <c r="H189" s="212"/>
      <c r="I189" s="219"/>
      <c r="J189" s="219"/>
      <c r="K189" s="219"/>
      <c r="L189" s="219"/>
      <c r="M189" s="219"/>
      <c r="N189" s="219"/>
      <c r="O189" s="219"/>
      <c r="P189" s="219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140"/>
      <c r="BC189" s="140"/>
      <c r="BD189" s="140"/>
    </row>
    <row r="190" spans="1:57" s="189" customFormat="1">
      <c r="A190" s="186"/>
      <c r="B190" s="392"/>
      <c r="C190" s="188"/>
      <c r="D190" s="216"/>
      <c r="E190" s="211"/>
      <c r="F190" s="212"/>
      <c r="G190" s="212"/>
      <c r="H190" s="212"/>
      <c r="I190" s="219"/>
      <c r="J190" s="219"/>
      <c r="K190" s="219"/>
      <c r="L190" s="219"/>
      <c r="M190" s="219"/>
      <c r="N190" s="219"/>
      <c r="O190" s="219"/>
      <c r="P190" s="219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140"/>
      <c r="BC190" s="140"/>
      <c r="BD190" s="140"/>
    </row>
    <row r="191" spans="1:57" s="189" customFormat="1" ht="20">
      <c r="A191" s="186"/>
      <c r="B191" s="392"/>
      <c r="C191" s="504" t="s">
        <v>1004</v>
      </c>
      <c r="D191" s="211"/>
      <c r="E191" s="211"/>
      <c r="F191" s="212"/>
      <c r="G191" s="212"/>
      <c r="H191" s="212"/>
      <c r="I191" s="219"/>
      <c r="J191" s="219"/>
      <c r="K191" s="219"/>
      <c r="L191" s="219"/>
      <c r="M191" s="219"/>
      <c r="N191" s="219"/>
      <c r="O191" s="219"/>
      <c r="P191" s="219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140"/>
      <c r="BC191" s="140"/>
      <c r="BD191" s="140"/>
    </row>
    <row r="192" spans="1:57" s="323" customFormat="1" ht="12.75" customHeight="1">
      <c r="A192" s="186"/>
      <c r="B192" s="1065" t="s">
        <v>956</v>
      </c>
      <c r="C192" s="1091" t="s">
        <v>930</v>
      </c>
      <c r="D192" s="1091" t="s">
        <v>1005</v>
      </c>
      <c r="E192" s="1094"/>
      <c r="F192" s="1094"/>
      <c r="G192" s="1092"/>
      <c r="H192" s="346"/>
      <c r="I192" s="1091" t="s">
        <v>931</v>
      </c>
      <c r="J192" s="1092"/>
      <c r="K192" s="346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</row>
    <row r="193" spans="1:67" s="323" customFormat="1">
      <c r="A193" s="186"/>
      <c r="B193" s="1065"/>
      <c r="C193" s="1093"/>
      <c r="D193" s="343" t="s">
        <v>932</v>
      </c>
      <c r="E193" s="343" t="s">
        <v>933</v>
      </c>
      <c r="F193" s="343" t="s">
        <v>934</v>
      </c>
      <c r="G193" s="343" t="s">
        <v>935</v>
      </c>
      <c r="H193" s="343" t="s">
        <v>936</v>
      </c>
      <c r="I193" s="343" t="s">
        <v>931</v>
      </c>
      <c r="J193" s="343" t="s">
        <v>937</v>
      </c>
      <c r="K193" s="343" t="s">
        <v>100</v>
      </c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140"/>
      <c r="BC193" s="140"/>
      <c r="BD193" s="140"/>
    </row>
    <row r="194" spans="1:67" s="320" customFormat="1" ht="12.75" customHeight="1">
      <c r="A194" s="186"/>
      <c r="B194" s="1065"/>
      <c r="C194" s="344">
        <v>1</v>
      </c>
      <c r="D194" s="764" t="s">
        <v>1195</v>
      </c>
      <c r="E194" s="765"/>
      <c r="F194" s="766"/>
      <c r="G194" s="766" t="s">
        <v>1196</v>
      </c>
      <c r="H194" s="766" t="s">
        <v>1197</v>
      </c>
      <c r="I194" s="765"/>
      <c r="J194" s="765"/>
      <c r="K194" s="766" t="s">
        <v>1202</v>
      </c>
    </row>
    <row r="195" spans="1:67" s="320" customFormat="1" ht="12.75" customHeight="1">
      <c r="A195" s="186"/>
      <c r="B195" s="1065"/>
      <c r="C195" s="344">
        <v>1</v>
      </c>
      <c r="D195" s="764" t="s">
        <v>1198</v>
      </c>
      <c r="E195" s="765"/>
      <c r="F195" s="766"/>
      <c r="G195" s="766" t="s">
        <v>1196</v>
      </c>
      <c r="H195" s="766" t="s">
        <v>1197</v>
      </c>
      <c r="I195" s="765"/>
      <c r="J195" s="765"/>
      <c r="K195" s="766" t="s">
        <v>1202</v>
      </c>
    </row>
    <row r="196" spans="1:67" s="320" customFormat="1" ht="12.5">
      <c r="A196" s="186"/>
      <c r="B196" s="1065"/>
      <c r="C196" s="344">
        <v>1</v>
      </c>
      <c r="D196" s="764"/>
      <c r="E196" s="765"/>
      <c r="F196" s="766"/>
      <c r="G196" s="766"/>
      <c r="H196" s="766"/>
      <c r="I196" s="765"/>
      <c r="J196" s="765"/>
      <c r="K196" s="766"/>
    </row>
    <row r="197" spans="1:67" s="320" customFormat="1" ht="12.75" customHeight="1">
      <c r="A197" s="186"/>
      <c r="B197" s="1065"/>
      <c r="C197" s="344">
        <v>2</v>
      </c>
      <c r="D197" s="764" t="s">
        <v>1199</v>
      </c>
      <c r="E197" s="765"/>
      <c r="F197" s="766"/>
      <c r="G197" s="766" t="s">
        <v>1196</v>
      </c>
      <c r="H197" s="766" t="s">
        <v>1200</v>
      </c>
      <c r="I197" s="765"/>
      <c r="J197" s="765"/>
      <c r="K197" s="766" t="s">
        <v>1203</v>
      </c>
    </row>
    <row r="198" spans="1:67" s="320" customFormat="1" ht="12.75" customHeight="1">
      <c r="A198" s="186"/>
      <c r="B198" s="1065"/>
      <c r="C198" s="344">
        <v>2</v>
      </c>
      <c r="D198" s="764" t="s">
        <v>1201</v>
      </c>
      <c r="E198" s="765"/>
      <c r="F198" s="766"/>
      <c r="G198" s="766" t="s">
        <v>1196</v>
      </c>
      <c r="H198" s="766" t="s">
        <v>1200</v>
      </c>
      <c r="I198" s="765"/>
      <c r="J198" s="765"/>
      <c r="K198" s="766" t="s">
        <v>1203</v>
      </c>
    </row>
    <row r="199" spans="1:67" s="320" customFormat="1" ht="12.75" customHeight="1">
      <c r="A199" s="186"/>
      <c r="B199" s="1065"/>
      <c r="C199" s="347">
        <v>2</v>
      </c>
      <c r="D199" s="767"/>
      <c r="E199" s="768"/>
      <c r="F199" s="769"/>
      <c r="G199" s="766"/>
      <c r="H199" s="766"/>
      <c r="I199" s="768"/>
      <c r="J199" s="768"/>
      <c r="K199" s="766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0"/>
      <c r="BH199" s="140"/>
      <c r="BI199" s="140"/>
      <c r="BJ199" s="140"/>
    </row>
    <row r="200" spans="1:67" s="320" customFormat="1" ht="12.75" customHeight="1">
      <c r="A200" s="186"/>
      <c r="B200" s="1065"/>
      <c r="C200" s="348"/>
      <c r="D200" s="349"/>
      <c r="E200" s="350"/>
      <c r="F200" s="351"/>
      <c r="G200" s="351"/>
      <c r="H200" s="351"/>
      <c r="I200" s="352"/>
      <c r="J200" s="352"/>
      <c r="K200" s="353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140"/>
      <c r="BC200" s="140"/>
      <c r="BD200" s="140"/>
      <c r="BE200" s="140"/>
      <c r="BF200" s="140"/>
      <c r="BG200" s="140"/>
      <c r="BH200" s="140"/>
      <c r="BI200" s="140"/>
      <c r="BJ200" s="140"/>
    </row>
    <row r="201" spans="1:67" s="320" customFormat="1">
      <c r="A201" s="186"/>
      <c r="B201" s="323"/>
      <c r="C201" s="324"/>
      <c r="D201" s="325"/>
      <c r="E201" s="326"/>
      <c r="F201" s="327"/>
      <c r="G201" s="327"/>
      <c r="H201" s="328"/>
      <c r="I201" s="147"/>
      <c r="J201" s="147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40"/>
      <c r="BI201" s="140"/>
      <c r="BJ201" s="140"/>
    </row>
    <row r="202" spans="1:67" s="322" customFormat="1">
      <c r="A202" s="186"/>
      <c r="B202" s="393"/>
      <c r="C202" s="329"/>
      <c r="D202" s="330"/>
      <c r="E202" s="330"/>
      <c r="F202" s="330"/>
      <c r="G202" s="330"/>
      <c r="H202" s="330"/>
      <c r="I202" s="147"/>
      <c r="J202" s="147"/>
      <c r="K202" s="330"/>
      <c r="L202" s="330"/>
      <c r="M202" s="330"/>
      <c r="N202" s="330"/>
      <c r="O202" s="330"/>
      <c r="P202" s="331"/>
      <c r="Q202" s="332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140"/>
      <c r="BC202" s="140"/>
      <c r="BD202" s="140"/>
      <c r="BE202" s="140"/>
      <c r="BF202" s="140"/>
      <c r="BG202" s="140"/>
      <c r="BH202" s="140"/>
      <c r="BI202" s="140"/>
      <c r="BJ202" s="140"/>
    </row>
    <row r="203" spans="1:67" s="189" customFormat="1">
      <c r="A203" s="186"/>
      <c r="B203" s="392"/>
      <c r="C203" s="188"/>
      <c r="D203" s="216"/>
      <c r="E203" s="211"/>
      <c r="F203" s="212"/>
      <c r="G203" s="212"/>
      <c r="H203" s="212"/>
      <c r="I203" s="147"/>
      <c r="J203" s="147"/>
      <c r="K203" s="219"/>
      <c r="L203" s="219"/>
      <c r="M203" s="219"/>
      <c r="N203" s="219"/>
      <c r="O203" s="219"/>
      <c r="P203" s="219"/>
      <c r="Q203" s="22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140"/>
      <c r="BC203" s="140"/>
      <c r="BD203" s="140"/>
      <c r="BE203" s="140"/>
      <c r="BF203" s="140"/>
      <c r="BG203" s="140"/>
      <c r="BH203" s="140"/>
      <c r="BI203" s="140"/>
      <c r="BJ203" s="140"/>
    </row>
    <row r="204" spans="1:67" s="145" customFormat="1" ht="13.5" thickBot="1">
      <c r="A204" s="142"/>
      <c r="B204" s="146"/>
      <c r="C204" s="393"/>
      <c r="D204" s="164"/>
      <c r="E204" s="164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5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140"/>
      <c r="BC204" s="140"/>
      <c r="BD204" s="140"/>
      <c r="BE204" s="140"/>
      <c r="BF204" s="140"/>
      <c r="BG204" s="140"/>
      <c r="BH204" s="140"/>
      <c r="BI204" s="140"/>
      <c r="BJ204" s="140"/>
    </row>
    <row r="205" spans="1:67" s="189" customFormat="1" ht="26.5" thickBot="1">
      <c r="A205" s="186"/>
      <c r="B205" s="194"/>
      <c r="C205" s="504" t="s">
        <v>802</v>
      </c>
      <c r="D205" s="172"/>
      <c r="E205" s="172"/>
      <c r="F205" s="172"/>
      <c r="G205" s="377" t="s">
        <v>946</v>
      </c>
      <c r="H205" s="377" t="s">
        <v>947</v>
      </c>
      <c r="I205" s="219"/>
      <c r="J205" s="221"/>
      <c r="K205" s="172"/>
      <c r="L205" s="377" t="s">
        <v>948</v>
      </c>
      <c r="M205" s="377" t="s">
        <v>949</v>
      </c>
      <c r="N205" s="320"/>
      <c r="O205" s="320"/>
      <c r="P205" s="494"/>
      <c r="Q205" s="494"/>
      <c r="R205" s="172"/>
      <c r="S205" s="172"/>
      <c r="T205" s="207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</row>
    <row r="206" spans="1:67" s="218" customFormat="1" ht="26.5" thickBot="1">
      <c r="A206" s="217"/>
      <c r="B206" s="1066" t="s">
        <v>956</v>
      </c>
      <c r="C206" s="395" t="s">
        <v>803</v>
      </c>
      <c r="D206" s="377" t="s">
        <v>804</v>
      </c>
      <c r="E206" s="377" t="s">
        <v>805</v>
      </c>
      <c r="F206" s="377" t="s">
        <v>806</v>
      </c>
      <c r="G206" s="377" t="s">
        <v>1212</v>
      </c>
      <c r="H206" s="377" t="s">
        <v>1212</v>
      </c>
      <c r="I206" s="377" t="s">
        <v>1135</v>
      </c>
      <c r="J206" s="377" t="s">
        <v>903</v>
      </c>
      <c r="K206" s="377" t="s">
        <v>807</v>
      </c>
      <c r="L206" s="887"/>
      <c r="M206" s="887"/>
      <c r="N206" s="377" t="s">
        <v>1287</v>
      </c>
      <c r="O206" s="377"/>
      <c r="P206" s="377" t="s">
        <v>1229</v>
      </c>
      <c r="Q206" s="377" t="s">
        <v>1178</v>
      </c>
      <c r="R206" s="377" t="s">
        <v>1179</v>
      </c>
      <c r="S206" s="377" t="s">
        <v>1180</v>
      </c>
      <c r="T206" s="377" t="s">
        <v>1181</v>
      </c>
      <c r="U206" s="377" t="s">
        <v>1035</v>
      </c>
      <c r="V206" s="377" t="s">
        <v>1087</v>
      </c>
      <c r="W206" s="377" t="s">
        <v>1088</v>
      </c>
      <c r="X206" s="377" t="s">
        <v>1182</v>
      </c>
      <c r="Y206" s="377" t="s">
        <v>1183</v>
      </c>
      <c r="Z206" s="377" t="s">
        <v>1235</v>
      </c>
      <c r="AA206" s="377" t="s">
        <v>1236</v>
      </c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140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</row>
    <row r="207" spans="1:67" s="218" customFormat="1" ht="12.75" customHeight="1" thickBot="1">
      <c r="A207" s="217"/>
      <c r="B207" s="1066"/>
      <c r="C207" s="758"/>
      <c r="D207" s="748" t="s">
        <v>1079</v>
      </c>
      <c r="E207" s="746" t="s">
        <v>1621</v>
      </c>
      <c r="F207" s="746">
        <v>0</v>
      </c>
      <c r="G207" s="728" t="s">
        <v>2078</v>
      </c>
      <c r="H207" s="728" t="s">
        <v>2079</v>
      </c>
      <c r="I207" s="746"/>
      <c r="J207" s="738"/>
      <c r="K207" s="739"/>
      <c r="L207" s="898"/>
      <c r="M207" s="898"/>
      <c r="N207" s="704"/>
      <c r="O207" s="704"/>
      <c r="P207" s="662" t="s">
        <v>1229</v>
      </c>
      <c r="Q207" s="372"/>
      <c r="R207" s="372"/>
      <c r="S207" s="372"/>
      <c r="T207" s="372"/>
      <c r="U207" s="372"/>
      <c r="V207" s="372"/>
      <c r="W207" s="372"/>
      <c r="X207" s="372"/>
      <c r="Y207" s="372"/>
      <c r="Z207" s="665"/>
      <c r="AA207" s="665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140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</row>
    <row r="208" spans="1:67" s="218" customFormat="1" ht="13.5" thickBot="1">
      <c r="A208" s="217"/>
      <c r="B208" s="1066"/>
      <c r="C208" s="759" t="s">
        <v>162</v>
      </c>
      <c r="D208" s="749" t="s">
        <v>1080</v>
      </c>
      <c r="E208" s="749" t="s">
        <v>1622</v>
      </c>
      <c r="F208" s="711">
        <v>0</v>
      </c>
      <c r="G208" s="728" t="s">
        <v>2080</v>
      </c>
      <c r="H208" s="728" t="s">
        <v>2081</v>
      </c>
      <c r="I208" s="711"/>
      <c r="J208" s="740" t="s">
        <v>162</v>
      </c>
      <c r="K208" s="739"/>
      <c r="L208" s="900"/>
      <c r="M208" s="900"/>
      <c r="N208" s="705"/>
      <c r="O208" s="705"/>
      <c r="P208" s="663" t="s">
        <v>1229</v>
      </c>
      <c r="Q208" s="373"/>
      <c r="R208" s="373"/>
      <c r="S208" s="373" t="s">
        <v>847</v>
      </c>
      <c r="T208" s="373" t="s">
        <v>847</v>
      </c>
      <c r="U208" s="373"/>
      <c r="V208" s="373"/>
      <c r="W208" s="373"/>
      <c r="X208" s="373"/>
      <c r="Y208" s="373"/>
      <c r="Z208" s="666"/>
      <c r="AA208" s="666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140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</row>
    <row r="209" spans="1:67" s="218" customFormat="1" ht="13.5" thickBot="1">
      <c r="A209" s="217"/>
      <c r="B209" s="1066"/>
      <c r="C209" s="760"/>
      <c r="D209" s="749" t="s">
        <v>1233</v>
      </c>
      <c r="E209" s="749" t="s">
        <v>1623</v>
      </c>
      <c r="F209" s="711">
        <v>0</v>
      </c>
      <c r="G209" s="728" t="s">
        <v>2082</v>
      </c>
      <c r="H209" s="728" t="s">
        <v>2083</v>
      </c>
      <c r="I209" s="711"/>
      <c r="J209" s="742"/>
      <c r="K209" s="739"/>
      <c r="L209" s="900"/>
      <c r="M209" s="900"/>
      <c r="N209" s="705"/>
      <c r="O209" s="705"/>
      <c r="P209" s="663" t="s">
        <v>1229</v>
      </c>
      <c r="Q209" s="374"/>
      <c r="R209" s="374"/>
      <c r="S209" s="374"/>
      <c r="T209" s="374"/>
      <c r="U209" s="374"/>
      <c r="V209" s="374"/>
      <c r="W209" s="374"/>
      <c r="X209" s="374"/>
      <c r="Y209" s="374"/>
      <c r="Z209" s="667"/>
      <c r="AA209" s="667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</row>
    <row r="210" spans="1:67" s="189" customFormat="1" ht="13.5" customHeight="1" thickBot="1">
      <c r="A210" s="186"/>
      <c r="B210" s="1066"/>
      <c r="C210" s="761"/>
      <c r="D210" s="750" t="s">
        <v>1234</v>
      </c>
      <c r="E210" s="750" t="s">
        <v>1624</v>
      </c>
      <c r="F210" s="747">
        <v>0</v>
      </c>
      <c r="G210" s="728" t="s">
        <v>2084</v>
      </c>
      <c r="H210" s="728" t="s">
        <v>2085</v>
      </c>
      <c r="I210" s="747"/>
      <c r="J210" s="743"/>
      <c r="K210" s="739"/>
      <c r="L210" s="899"/>
      <c r="M210" s="899"/>
      <c r="N210" s="706"/>
      <c r="O210" s="706"/>
      <c r="P210" s="664" t="s">
        <v>1229</v>
      </c>
      <c r="Q210" s="375"/>
      <c r="R210" s="375"/>
      <c r="S210" s="375"/>
      <c r="T210" s="375"/>
      <c r="U210" s="375"/>
      <c r="V210" s="375"/>
      <c r="W210" s="375"/>
      <c r="X210" s="375"/>
      <c r="Y210" s="375"/>
      <c r="Z210" s="668"/>
      <c r="AA210" s="668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140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</row>
    <row r="211" spans="1:67" s="218" customFormat="1" ht="13.5" thickBot="1">
      <c r="A211" s="217"/>
      <c r="B211" s="1066"/>
      <c r="C211" s="493"/>
      <c r="D211" s="751"/>
      <c r="E211" s="751"/>
      <c r="F211" s="751"/>
      <c r="G211" s="752" t="s">
        <v>1212</v>
      </c>
      <c r="H211" s="752" t="s">
        <v>1212</v>
      </c>
      <c r="I211" s="752" t="s">
        <v>1212</v>
      </c>
      <c r="J211" s="751"/>
      <c r="K211" s="751"/>
      <c r="L211" s="752"/>
      <c r="M211" s="752"/>
      <c r="N211" s="377"/>
      <c r="O211" s="377"/>
      <c r="P211" s="377"/>
      <c r="Q211" s="490"/>
      <c r="R211" s="490"/>
      <c r="S211" s="523"/>
      <c r="T211" s="523"/>
      <c r="U211" s="523"/>
      <c r="V211" s="532"/>
      <c r="W211" s="532"/>
      <c r="X211" s="523"/>
      <c r="Y211" s="523"/>
      <c r="Z211" s="669"/>
      <c r="AA211" s="669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140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</row>
    <row r="212" spans="1:67" s="218" customFormat="1" ht="12.5" customHeight="1" thickBot="1">
      <c r="A212" s="217"/>
      <c r="B212" s="1066"/>
      <c r="C212" s="758"/>
      <c r="D212" s="748" t="s">
        <v>1213</v>
      </c>
      <c r="E212" s="746" t="s">
        <v>1626</v>
      </c>
      <c r="F212" s="746">
        <v>0</v>
      </c>
      <c r="G212" s="728" t="s">
        <v>2086</v>
      </c>
      <c r="H212" s="728" t="s">
        <v>2087</v>
      </c>
      <c r="I212" s="746"/>
      <c r="J212" s="738"/>
      <c r="K212" s="739"/>
      <c r="L212" s="898"/>
      <c r="M212" s="898"/>
      <c r="N212" s="369"/>
      <c r="O212" s="369"/>
      <c r="P212" s="662" t="s">
        <v>1229</v>
      </c>
      <c r="Q212" s="372"/>
      <c r="R212" s="372"/>
      <c r="S212" s="372"/>
      <c r="T212" s="372"/>
      <c r="U212" s="372"/>
      <c r="V212" s="372"/>
      <c r="W212" s="372"/>
      <c r="X212" s="372"/>
      <c r="Y212" s="372"/>
      <c r="Z212" s="665"/>
      <c r="AA212" s="665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140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</row>
    <row r="213" spans="1:67" s="218" customFormat="1" ht="13.5" thickBot="1">
      <c r="A213" s="217"/>
      <c r="B213" s="1066"/>
      <c r="C213" s="759">
        <v>100</v>
      </c>
      <c r="D213" s="749" t="s">
        <v>1216</v>
      </c>
      <c r="E213" s="749" t="s">
        <v>1627</v>
      </c>
      <c r="F213" s="711">
        <v>0</v>
      </c>
      <c r="G213" s="728" t="s">
        <v>2088</v>
      </c>
      <c r="H213" s="728" t="s">
        <v>2089</v>
      </c>
      <c r="I213" s="711"/>
      <c r="J213" s="740">
        <v>100</v>
      </c>
      <c r="K213" s="739"/>
      <c r="L213" s="900"/>
      <c r="M213" s="900"/>
      <c r="N213" s="370"/>
      <c r="O213" s="370"/>
      <c r="P213" s="663" t="s">
        <v>1229</v>
      </c>
      <c r="Q213" s="373"/>
      <c r="R213" s="373"/>
      <c r="S213" s="373" t="s">
        <v>847</v>
      </c>
      <c r="T213" s="373"/>
      <c r="U213" s="373"/>
      <c r="V213" s="373"/>
      <c r="W213" s="373"/>
      <c r="X213" s="373"/>
      <c r="Y213" s="373"/>
      <c r="Z213" s="666"/>
      <c r="AA213" s="666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</row>
    <row r="214" spans="1:67" s="218" customFormat="1" ht="13.5" thickBot="1">
      <c r="A214" s="217"/>
      <c r="B214" s="1066"/>
      <c r="C214" s="760"/>
      <c r="D214" s="749" t="s">
        <v>1214</v>
      </c>
      <c r="E214" s="749" t="s">
        <v>1628</v>
      </c>
      <c r="F214" s="711">
        <v>0</v>
      </c>
      <c r="G214" s="728" t="s">
        <v>2090</v>
      </c>
      <c r="H214" s="728" t="s">
        <v>2091</v>
      </c>
      <c r="I214" s="711"/>
      <c r="J214" s="742"/>
      <c r="K214" s="739"/>
      <c r="L214" s="900"/>
      <c r="M214" s="900"/>
      <c r="N214" s="370"/>
      <c r="O214" s="370"/>
      <c r="P214" s="663" t="s">
        <v>1229</v>
      </c>
      <c r="Q214" s="374"/>
      <c r="R214" s="374"/>
      <c r="S214" s="374"/>
      <c r="T214" s="374"/>
      <c r="U214" s="374"/>
      <c r="V214" s="374"/>
      <c r="W214" s="374"/>
      <c r="X214" s="374"/>
      <c r="Y214" s="374"/>
      <c r="Z214" s="667"/>
      <c r="AA214" s="667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140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</row>
    <row r="215" spans="1:67" s="218" customFormat="1" ht="13.5" thickBot="1">
      <c r="A215" s="217"/>
      <c r="B215" s="1066"/>
      <c r="C215" s="761"/>
      <c r="D215" s="750" t="s">
        <v>1217</v>
      </c>
      <c r="E215" s="750" t="s">
        <v>1629</v>
      </c>
      <c r="F215" s="747">
        <v>0</v>
      </c>
      <c r="G215" s="728" t="s">
        <v>2092</v>
      </c>
      <c r="H215" s="728" t="s">
        <v>2093</v>
      </c>
      <c r="I215" s="747"/>
      <c r="J215" s="743"/>
      <c r="K215" s="739"/>
      <c r="L215" s="899"/>
      <c r="M215" s="899"/>
      <c r="N215" s="371"/>
      <c r="O215" s="371"/>
      <c r="P215" s="664" t="s">
        <v>1229</v>
      </c>
      <c r="Q215" s="375"/>
      <c r="R215" s="375"/>
      <c r="S215" s="375"/>
      <c r="T215" s="375"/>
      <c r="U215" s="375"/>
      <c r="V215" s="375"/>
      <c r="W215" s="375"/>
      <c r="X215" s="375"/>
      <c r="Y215" s="375"/>
      <c r="Z215" s="668"/>
      <c r="AA215" s="668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140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</row>
    <row r="216" spans="1:67" s="218" customFormat="1" ht="13.5" thickBot="1">
      <c r="A216" s="217"/>
      <c r="B216" s="1066"/>
      <c r="C216" s="493"/>
      <c r="D216" s="751"/>
      <c r="E216" s="751"/>
      <c r="F216" s="751"/>
      <c r="G216" s="754"/>
      <c r="H216" s="754"/>
      <c r="I216" s="754"/>
      <c r="J216" s="751"/>
      <c r="K216" s="751"/>
      <c r="L216" s="751"/>
      <c r="M216" s="751"/>
      <c r="N216" s="703"/>
      <c r="O216" s="912"/>
      <c r="P216" s="646"/>
      <c r="Q216" s="490"/>
      <c r="R216" s="490"/>
      <c r="S216" s="523"/>
      <c r="T216" s="523"/>
      <c r="U216" s="523"/>
      <c r="V216" s="532"/>
      <c r="W216" s="532"/>
      <c r="X216" s="523"/>
      <c r="Y216" s="523"/>
      <c r="Z216" s="669"/>
      <c r="AA216" s="669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140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</row>
    <row r="217" spans="1:67" s="189" customFormat="1" ht="12" customHeight="1">
      <c r="A217" s="186"/>
      <c r="B217" s="1066"/>
      <c r="C217" s="758"/>
      <c r="D217" s="748"/>
      <c r="E217" s="746"/>
      <c r="F217" s="746"/>
      <c r="G217" s="737"/>
      <c r="H217" s="737"/>
      <c r="I217" s="746"/>
      <c r="J217" s="738"/>
      <c r="K217" s="739"/>
      <c r="L217" s="739"/>
      <c r="M217" s="739"/>
      <c r="N217" s="369"/>
      <c r="O217" s="369"/>
      <c r="P217" s="369"/>
      <c r="Q217" s="372"/>
      <c r="R217" s="372"/>
      <c r="S217" s="372"/>
      <c r="T217" s="372"/>
      <c r="U217" s="372"/>
      <c r="V217" s="372"/>
      <c r="W217" s="372"/>
      <c r="X217" s="372"/>
      <c r="Y217" s="372"/>
      <c r="Z217" s="665"/>
      <c r="AA217" s="665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</row>
    <row r="218" spans="1:67" s="189" customFormat="1">
      <c r="A218" s="186"/>
      <c r="B218" s="1066"/>
      <c r="C218" s="759"/>
      <c r="D218" s="749"/>
      <c r="E218" s="749"/>
      <c r="F218" s="711"/>
      <c r="G218" s="720"/>
      <c r="H218" s="720"/>
      <c r="I218" s="711"/>
      <c r="J218" s="740"/>
      <c r="K218" s="741"/>
      <c r="L218" s="741"/>
      <c r="M218" s="741"/>
      <c r="N218" s="370"/>
      <c r="O218" s="370"/>
      <c r="P218" s="370"/>
      <c r="Q218" s="373"/>
      <c r="R218" s="373"/>
      <c r="S218" s="373"/>
      <c r="T218" s="373"/>
      <c r="U218" s="373"/>
      <c r="V218" s="373"/>
      <c r="W218" s="373"/>
      <c r="X218" s="373"/>
      <c r="Y218" s="373"/>
      <c r="Z218" s="666"/>
      <c r="AA218" s="666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140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</row>
    <row r="219" spans="1:67" s="189" customFormat="1">
      <c r="A219" s="186"/>
      <c r="B219" s="1066"/>
      <c r="C219" s="760"/>
      <c r="D219" s="749"/>
      <c r="E219" s="749"/>
      <c r="F219" s="711"/>
      <c r="G219" s="720"/>
      <c r="H219" s="720"/>
      <c r="I219" s="711"/>
      <c r="J219" s="742"/>
      <c r="K219" s="741"/>
      <c r="L219" s="741"/>
      <c r="M219" s="741"/>
      <c r="N219" s="370"/>
      <c r="O219" s="370"/>
      <c r="P219" s="370"/>
      <c r="Q219" s="374"/>
      <c r="R219" s="374"/>
      <c r="S219" s="374"/>
      <c r="T219" s="374"/>
      <c r="U219" s="374"/>
      <c r="V219" s="374"/>
      <c r="W219" s="374"/>
      <c r="X219" s="374"/>
      <c r="Y219" s="374"/>
      <c r="Z219" s="667"/>
      <c r="AA219" s="667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140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</row>
    <row r="220" spans="1:67" s="189" customFormat="1" ht="13.5" customHeight="1" thickBot="1">
      <c r="A220" s="186"/>
      <c r="B220" s="1066"/>
      <c r="C220" s="761"/>
      <c r="D220" s="750"/>
      <c r="E220" s="750"/>
      <c r="F220" s="747"/>
      <c r="G220" s="745"/>
      <c r="H220" s="745"/>
      <c r="I220" s="747"/>
      <c r="J220" s="743"/>
      <c r="K220" s="744"/>
      <c r="L220" s="744"/>
      <c r="M220" s="744"/>
      <c r="N220" s="371"/>
      <c r="O220" s="371"/>
      <c r="P220" s="371"/>
      <c r="Q220" s="375"/>
      <c r="R220" s="375"/>
      <c r="S220" s="375"/>
      <c r="T220" s="375"/>
      <c r="U220" s="375"/>
      <c r="V220" s="375"/>
      <c r="W220" s="375"/>
      <c r="X220" s="375"/>
      <c r="Y220" s="375"/>
      <c r="Z220" s="668"/>
      <c r="AA220" s="668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140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</row>
    <row r="221" spans="1:67" s="218" customFormat="1" ht="13.5" thickBot="1">
      <c r="A221" s="217"/>
      <c r="B221" s="1066"/>
      <c r="C221" s="493"/>
      <c r="D221" s="751"/>
      <c r="E221" s="751"/>
      <c r="F221" s="751"/>
      <c r="G221" s="754"/>
      <c r="H221" s="754"/>
      <c r="I221" s="754"/>
      <c r="J221" s="754"/>
      <c r="K221" s="751"/>
      <c r="L221" s="753"/>
      <c r="M221" s="753"/>
      <c r="N221" s="377"/>
      <c r="O221" s="377"/>
      <c r="P221" s="377"/>
      <c r="Q221" s="490"/>
      <c r="R221" s="490"/>
      <c r="S221" s="523"/>
      <c r="T221" s="523"/>
      <c r="U221" s="523"/>
      <c r="V221" s="532"/>
      <c r="W221" s="532"/>
      <c r="X221" s="523"/>
      <c r="Y221" s="523"/>
      <c r="Z221" s="646"/>
      <c r="AA221" s="646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</row>
    <row r="222" spans="1:67" s="218" customFormat="1" ht="12.5" customHeight="1" thickBot="1">
      <c r="A222" s="217"/>
      <c r="B222" s="1066"/>
      <c r="C222" s="758"/>
      <c r="D222" s="748"/>
      <c r="E222" s="746"/>
      <c r="F222" s="746"/>
      <c r="G222" s="737"/>
      <c r="H222" s="737"/>
      <c r="I222" s="746"/>
      <c r="J222" s="738"/>
      <c r="K222" s="739"/>
      <c r="L222" s="739"/>
      <c r="M222" s="739"/>
      <c r="N222" s="369"/>
      <c r="O222" s="369"/>
      <c r="P222" s="369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372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140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</row>
    <row r="223" spans="1:67" s="218" customFormat="1">
      <c r="A223" s="217"/>
      <c r="B223" s="1066"/>
      <c r="C223" s="759"/>
      <c r="D223" s="748"/>
      <c r="E223" s="749"/>
      <c r="F223" s="711"/>
      <c r="G223" s="720"/>
      <c r="H223" s="720"/>
      <c r="I223" s="711"/>
      <c r="J223" s="740"/>
      <c r="K223" s="741"/>
      <c r="L223" s="741"/>
      <c r="M223" s="741"/>
      <c r="N223" s="370"/>
      <c r="O223" s="370"/>
      <c r="P223" s="370"/>
      <c r="Q223" s="373"/>
      <c r="R223" s="373"/>
      <c r="S223" s="373"/>
      <c r="T223" s="373"/>
      <c r="U223" s="373"/>
      <c r="V223" s="373"/>
      <c r="W223" s="373"/>
      <c r="X223" s="373"/>
      <c r="Y223" s="373"/>
      <c r="Z223" s="373"/>
      <c r="AA223" s="373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140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</row>
    <row r="224" spans="1:67" s="218" customFormat="1">
      <c r="A224" s="217"/>
      <c r="B224" s="1066"/>
      <c r="C224" s="760"/>
      <c r="D224" s="749"/>
      <c r="E224" s="749"/>
      <c r="F224" s="711"/>
      <c r="G224" s="720"/>
      <c r="H224" s="720"/>
      <c r="I224" s="711"/>
      <c r="J224" s="742"/>
      <c r="K224" s="741"/>
      <c r="L224" s="741"/>
      <c r="M224" s="741"/>
      <c r="N224" s="370"/>
      <c r="O224" s="370"/>
      <c r="P224" s="370"/>
      <c r="Q224" s="374"/>
      <c r="R224" s="374"/>
      <c r="S224" s="374"/>
      <c r="T224" s="374"/>
      <c r="U224" s="374"/>
      <c r="V224" s="374"/>
      <c r="W224" s="374"/>
      <c r="X224" s="374"/>
      <c r="Y224" s="374"/>
      <c r="Z224" s="374"/>
      <c r="AA224" s="374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</row>
    <row r="225" spans="1:67" s="189" customFormat="1" ht="13.5" customHeight="1" thickBot="1">
      <c r="A225" s="186"/>
      <c r="B225" s="1066"/>
      <c r="C225" s="761"/>
      <c r="D225" s="749"/>
      <c r="E225" s="750"/>
      <c r="F225" s="747"/>
      <c r="G225" s="745"/>
      <c r="H225" s="745"/>
      <c r="I225" s="747"/>
      <c r="J225" s="743"/>
      <c r="K225" s="744"/>
      <c r="L225" s="744"/>
      <c r="M225" s="744"/>
      <c r="N225" s="371"/>
      <c r="O225" s="371"/>
      <c r="P225" s="371"/>
      <c r="Q225" s="375"/>
      <c r="R225" s="375"/>
      <c r="S225" s="375"/>
      <c r="T225" s="375"/>
      <c r="U225" s="375"/>
      <c r="V225" s="375"/>
      <c r="W225" s="375"/>
      <c r="X225" s="375"/>
      <c r="Y225" s="375"/>
      <c r="Z225" s="375"/>
      <c r="AA225" s="375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</row>
    <row r="226" spans="1:67" s="218" customFormat="1" ht="13.5" thickBot="1">
      <c r="A226" s="217"/>
      <c r="B226" s="1066"/>
      <c r="C226" s="493"/>
      <c r="D226" s="751"/>
      <c r="E226" s="751"/>
      <c r="F226" s="751"/>
      <c r="G226" s="754" t="s">
        <v>1212</v>
      </c>
      <c r="H226" s="754" t="s">
        <v>1212</v>
      </c>
      <c r="I226" s="754" t="s">
        <v>1212</v>
      </c>
      <c r="J226" s="751"/>
      <c r="K226" s="751"/>
      <c r="L226" s="753"/>
      <c r="M226" s="753"/>
      <c r="N226" s="377"/>
      <c r="O226" s="377"/>
      <c r="P226" s="377"/>
      <c r="Q226" s="490"/>
      <c r="R226" s="490"/>
      <c r="S226" s="523"/>
      <c r="T226" s="523"/>
      <c r="U226" s="523"/>
      <c r="V226" s="532"/>
      <c r="W226" s="532"/>
      <c r="X226" s="523"/>
      <c r="Y226" s="523"/>
      <c r="Z226" s="646"/>
      <c r="AA226" s="646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140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</row>
    <row r="227" spans="1:67" s="189" customFormat="1">
      <c r="A227" s="186"/>
      <c r="B227" s="1066"/>
      <c r="C227" s="758"/>
      <c r="D227" s="748" t="s">
        <v>1222</v>
      </c>
      <c r="E227" s="746" t="s">
        <v>1633</v>
      </c>
      <c r="F227" s="746">
        <v>0</v>
      </c>
      <c r="G227" s="728" t="s">
        <v>2094</v>
      </c>
      <c r="H227" s="728" t="s">
        <v>2095</v>
      </c>
      <c r="I227" s="746"/>
      <c r="J227" s="738"/>
      <c r="K227" s="739"/>
      <c r="L227" s="898"/>
      <c r="M227" s="898"/>
      <c r="N227" s="369"/>
      <c r="O227" s="369"/>
      <c r="P227" s="662" t="s">
        <v>1229</v>
      </c>
      <c r="Q227" s="372"/>
      <c r="R227" s="372"/>
      <c r="S227" s="372"/>
      <c r="T227" s="372"/>
      <c r="U227" s="372"/>
      <c r="V227" s="372"/>
      <c r="W227" s="372"/>
      <c r="X227" s="372"/>
      <c r="Y227" s="372"/>
      <c r="Z227" s="372"/>
      <c r="AA227" s="372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140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</row>
    <row r="228" spans="1:67" s="189" customFormat="1">
      <c r="A228" s="186"/>
      <c r="B228" s="1066"/>
      <c r="C228" s="759">
        <v>200</v>
      </c>
      <c r="D228" s="749" t="s">
        <v>1224</v>
      </c>
      <c r="E228" s="749" t="s">
        <v>1634</v>
      </c>
      <c r="F228" s="711">
        <v>0</v>
      </c>
      <c r="G228" s="728" t="s">
        <v>2096</v>
      </c>
      <c r="H228" s="728" t="s">
        <v>2097</v>
      </c>
      <c r="I228" s="711"/>
      <c r="J228" s="740">
        <v>200</v>
      </c>
      <c r="K228" s="741"/>
      <c r="L228" s="900"/>
      <c r="M228" s="900"/>
      <c r="N228" s="370"/>
      <c r="O228" s="370"/>
      <c r="P228" s="663" t="s">
        <v>1229</v>
      </c>
      <c r="Q228" s="373"/>
      <c r="R228" s="373"/>
      <c r="S228" s="373" t="s">
        <v>847</v>
      </c>
      <c r="T228" s="373"/>
      <c r="U228" s="373"/>
      <c r="V228" s="373"/>
      <c r="W228" s="373"/>
      <c r="X228" s="373"/>
      <c r="Y228" s="373"/>
      <c r="Z228" s="666"/>
      <c r="AA228" s="666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140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</row>
    <row r="229" spans="1:67" s="189" customFormat="1">
      <c r="A229" s="186"/>
      <c r="B229" s="1066"/>
      <c r="C229" s="760"/>
      <c r="D229" s="749" t="s">
        <v>1223</v>
      </c>
      <c r="E229" s="749" t="s">
        <v>1635</v>
      </c>
      <c r="F229" s="711">
        <v>0</v>
      </c>
      <c r="G229" s="728" t="s">
        <v>2098</v>
      </c>
      <c r="H229" s="728" t="s">
        <v>2099</v>
      </c>
      <c r="I229" s="711"/>
      <c r="J229" s="742"/>
      <c r="K229" s="741"/>
      <c r="L229" s="900"/>
      <c r="M229" s="900"/>
      <c r="N229" s="370"/>
      <c r="O229" s="370"/>
      <c r="P229" s="663" t="s">
        <v>1229</v>
      </c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374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</row>
    <row r="230" spans="1:67" s="189" customFormat="1" ht="13.5" customHeight="1" thickBot="1">
      <c r="A230" s="186"/>
      <c r="B230" s="1066"/>
      <c r="C230" s="761"/>
      <c r="D230" s="749" t="s">
        <v>1225</v>
      </c>
      <c r="E230" s="750" t="s">
        <v>1636</v>
      </c>
      <c r="F230" s="747">
        <v>0</v>
      </c>
      <c r="G230" s="728" t="s">
        <v>2100</v>
      </c>
      <c r="H230" s="728" t="s">
        <v>2101</v>
      </c>
      <c r="I230" s="747"/>
      <c r="J230" s="743"/>
      <c r="K230" s="744"/>
      <c r="L230" s="899"/>
      <c r="M230" s="899"/>
      <c r="N230" s="371"/>
      <c r="O230" s="371"/>
      <c r="P230" s="664" t="s">
        <v>1229</v>
      </c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  <c r="AA230" s="375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</row>
    <row r="231" spans="1:67" s="218" customFormat="1" ht="13.5" thickBot="1">
      <c r="A231" s="217"/>
      <c r="B231" s="1066"/>
      <c r="C231" s="493"/>
      <c r="D231" s="751"/>
      <c r="E231" s="751"/>
      <c r="F231" s="751"/>
      <c r="G231" s="751"/>
      <c r="H231" s="751"/>
      <c r="I231" s="751"/>
      <c r="J231" s="751"/>
      <c r="K231" s="751"/>
      <c r="L231" s="752"/>
      <c r="M231" s="752"/>
      <c r="N231" s="582"/>
      <c r="O231" s="582"/>
      <c r="P231" s="582"/>
      <c r="Q231" s="274"/>
      <c r="R231" s="274"/>
      <c r="S231" s="523"/>
      <c r="T231" s="523"/>
      <c r="U231" s="523"/>
      <c r="V231" s="532"/>
      <c r="W231" s="532"/>
      <c r="X231" s="523"/>
      <c r="Y231" s="523"/>
      <c r="Z231" s="646"/>
      <c r="AA231" s="646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</row>
    <row r="232" spans="1:67" s="189" customFormat="1">
      <c r="A232" s="186"/>
      <c r="B232" s="1066"/>
      <c r="C232" s="909"/>
      <c r="D232" s="910"/>
      <c r="E232" s="910"/>
      <c r="F232" s="746"/>
      <c r="G232" s="737"/>
      <c r="H232" s="737"/>
      <c r="I232" s="746"/>
      <c r="J232" s="738"/>
      <c r="K232" s="739"/>
      <c r="L232" s="739"/>
      <c r="M232" s="739"/>
      <c r="N232" s="610"/>
      <c r="O232" s="610"/>
      <c r="P232" s="610"/>
      <c r="Q232" s="372"/>
      <c r="R232" s="372"/>
      <c r="S232" s="372"/>
      <c r="T232" s="372"/>
      <c r="U232" s="372"/>
      <c r="V232" s="372"/>
      <c r="W232" s="372"/>
      <c r="X232" s="372"/>
      <c r="Y232" s="372"/>
      <c r="Z232" s="372"/>
      <c r="AA232" s="372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</row>
    <row r="233" spans="1:67" s="189" customFormat="1">
      <c r="A233" s="186"/>
      <c r="B233" s="1066"/>
      <c r="C233" s="759"/>
      <c r="D233" s="911"/>
      <c r="E233" s="749"/>
      <c r="F233" s="711"/>
      <c r="G233" s="720"/>
      <c r="H233" s="720"/>
      <c r="I233" s="711"/>
      <c r="J233" s="740"/>
      <c r="K233" s="741"/>
      <c r="L233" s="741"/>
      <c r="M233" s="741"/>
      <c r="N233" s="611"/>
      <c r="O233" s="611"/>
      <c r="P233" s="611"/>
      <c r="Q233" s="373"/>
      <c r="R233" s="373"/>
      <c r="S233" s="373"/>
      <c r="T233" s="373"/>
      <c r="U233" s="373"/>
      <c r="V233" s="373"/>
      <c r="W233" s="373"/>
      <c r="X233" s="373"/>
      <c r="Y233" s="373"/>
      <c r="Z233" s="373"/>
      <c r="AA233" s="373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</row>
    <row r="234" spans="1:67" s="189" customFormat="1">
      <c r="A234" s="186"/>
      <c r="B234" s="1066"/>
      <c r="C234" s="760"/>
      <c r="D234" s="749"/>
      <c r="E234" s="749"/>
      <c r="F234" s="711"/>
      <c r="G234" s="720"/>
      <c r="H234" s="720"/>
      <c r="I234" s="711"/>
      <c r="J234" s="742"/>
      <c r="K234" s="741"/>
      <c r="L234" s="741"/>
      <c r="M234" s="741"/>
      <c r="N234" s="611"/>
      <c r="O234" s="611"/>
      <c r="P234" s="611"/>
      <c r="Q234" s="374"/>
      <c r="R234" s="374"/>
      <c r="S234" s="374"/>
      <c r="T234" s="374"/>
      <c r="U234" s="374"/>
      <c r="V234" s="374"/>
      <c r="W234" s="374"/>
      <c r="X234" s="374"/>
      <c r="Y234" s="374"/>
      <c r="Z234" s="374"/>
      <c r="AA234" s="374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</row>
    <row r="235" spans="1:67" s="189" customFormat="1" ht="13.5" customHeight="1" thickBot="1">
      <c r="A235" s="186"/>
      <c r="B235" s="1066"/>
      <c r="C235" s="761"/>
      <c r="D235" s="749"/>
      <c r="E235" s="749"/>
      <c r="F235" s="747"/>
      <c r="G235" s="745"/>
      <c r="H235" s="745"/>
      <c r="I235" s="747"/>
      <c r="J235" s="743"/>
      <c r="K235" s="744"/>
      <c r="L235" s="744"/>
      <c r="M235" s="744"/>
      <c r="N235" s="612"/>
      <c r="O235" s="612"/>
      <c r="P235" s="612"/>
      <c r="Q235" s="375"/>
      <c r="R235" s="375"/>
      <c r="S235" s="375"/>
      <c r="T235" s="375"/>
      <c r="U235" s="375"/>
      <c r="V235" s="375"/>
      <c r="W235" s="375"/>
      <c r="X235" s="375"/>
      <c r="Y235" s="375"/>
      <c r="Z235" s="375"/>
      <c r="AA235" s="375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</row>
    <row r="236" spans="1:67" s="218" customFormat="1" ht="17.5" customHeight="1" thickBot="1">
      <c r="A236" s="217"/>
      <c r="B236" s="1066"/>
      <c r="C236" s="493"/>
      <c r="D236" s="751"/>
      <c r="E236" s="751"/>
      <c r="F236" s="751"/>
      <c r="G236" s="754" t="s">
        <v>1212</v>
      </c>
      <c r="H236" s="754" t="s">
        <v>1212</v>
      </c>
      <c r="I236" s="754" t="s">
        <v>1212</v>
      </c>
      <c r="J236" s="751"/>
      <c r="K236" s="751"/>
      <c r="L236" s="752"/>
      <c r="M236" s="752"/>
      <c r="N236" s="582"/>
      <c r="O236" s="582"/>
      <c r="P236" s="582"/>
      <c r="Q236" s="558"/>
      <c r="R236" s="558"/>
      <c r="S236" s="558"/>
      <c r="T236" s="558"/>
      <c r="U236" s="558"/>
      <c r="V236" s="558"/>
      <c r="W236" s="558"/>
      <c r="X236" s="558"/>
      <c r="Y236" s="558"/>
      <c r="Z236" s="646"/>
      <c r="AA236" s="646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140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</row>
    <row r="237" spans="1:67" s="189" customFormat="1" ht="13.5" customHeight="1" thickBot="1">
      <c r="A237" s="186"/>
      <c r="B237" s="1066"/>
      <c r="C237" s="758"/>
      <c r="D237" s="748" t="s">
        <v>1218</v>
      </c>
      <c r="E237" s="755" t="s">
        <v>1641</v>
      </c>
      <c r="F237" s="746">
        <v>0</v>
      </c>
      <c r="G237" s="728" t="s">
        <v>2102</v>
      </c>
      <c r="H237" s="728" t="s">
        <v>2103</v>
      </c>
      <c r="I237" s="746"/>
      <c r="J237" s="738"/>
      <c r="K237" s="739"/>
      <c r="L237" s="895"/>
      <c r="M237" s="895"/>
      <c r="N237" s="610"/>
      <c r="O237" s="610"/>
      <c r="P237" s="662" t="s">
        <v>1229</v>
      </c>
      <c r="Q237" s="372"/>
      <c r="R237" s="372"/>
      <c r="S237" s="372"/>
      <c r="T237" s="372"/>
      <c r="U237" s="372"/>
      <c r="V237" s="372"/>
      <c r="W237" s="372"/>
      <c r="X237" s="372"/>
      <c r="Y237" s="372"/>
      <c r="Z237" s="372"/>
      <c r="AA237" s="372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  <c r="BM237" s="140"/>
      <c r="BN237" s="140"/>
      <c r="BO237" s="140"/>
    </row>
    <row r="238" spans="1:67" s="189" customFormat="1" ht="13.5" thickBot="1">
      <c r="A238" s="186"/>
      <c r="B238" s="1066"/>
      <c r="C238" s="759">
        <v>400</v>
      </c>
      <c r="D238" s="749" t="s">
        <v>1220</v>
      </c>
      <c r="E238" s="756" t="s">
        <v>1642</v>
      </c>
      <c r="F238" s="746">
        <v>0</v>
      </c>
      <c r="G238" s="728" t="s">
        <v>2104</v>
      </c>
      <c r="H238" s="728" t="s">
        <v>2105</v>
      </c>
      <c r="I238" s="711"/>
      <c r="J238" s="740">
        <v>400</v>
      </c>
      <c r="K238" s="741"/>
      <c r="L238" s="897"/>
      <c r="M238" s="897"/>
      <c r="N238" s="611"/>
      <c r="O238" s="611"/>
      <c r="P238" s="663" t="s">
        <v>1229</v>
      </c>
      <c r="Q238" s="373"/>
      <c r="R238" s="373"/>
      <c r="S238" s="373" t="s">
        <v>847</v>
      </c>
      <c r="T238" s="373"/>
      <c r="U238" s="373"/>
      <c r="V238" s="373"/>
      <c r="W238" s="373"/>
      <c r="X238" s="373"/>
      <c r="Y238" s="373"/>
      <c r="Z238" s="666"/>
      <c r="AA238" s="666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140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  <c r="BM238" s="140"/>
      <c r="BN238" s="140"/>
      <c r="BO238" s="140"/>
    </row>
    <row r="239" spans="1:67" s="189" customFormat="1" ht="13.5" thickBot="1">
      <c r="A239" s="186"/>
      <c r="B239" s="1066"/>
      <c r="C239" s="760"/>
      <c r="D239" s="749" t="s">
        <v>1219</v>
      </c>
      <c r="E239" s="756" t="s">
        <v>1643</v>
      </c>
      <c r="F239" s="746">
        <v>0</v>
      </c>
      <c r="G239" s="728" t="s">
        <v>2106</v>
      </c>
      <c r="H239" s="728" t="s">
        <v>2107</v>
      </c>
      <c r="I239" s="711"/>
      <c r="J239" s="742"/>
      <c r="K239" s="741"/>
      <c r="L239" s="897"/>
      <c r="M239" s="897"/>
      <c r="N239" s="611"/>
      <c r="O239" s="611"/>
      <c r="P239" s="663" t="s">
        <v>1229</v>
      </c>
      <c r="Q239" s="374"/>
      <c r="R239" s="374"/>
      <c r="S239" s="374"/>
      <c r="T239" s="374"/>
      <c r="U239" s="374"/>
      <c r="V239" s="374"/>
      <c r="W239" s="374"/>
      <c r="X239" s="374"/>
      <c r="Y239" s="374"/>
      <c r="Z239" s="374"/>
      <c r="AA239" s="374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140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  <c r="BM239" s="140"/>
      <c r="BN239" s="140"/>
      <c r="BO239" s="140"/>
    </row>
    <row r="240" spans="1:67" s="189" customFormat="1" ht="13.5" customHeight="1" thickBot="1">
      <c r="A240" s="186"/>
      <c r="B240" s="1066"/>
      <c r="C240" s="761"/>
      <c r="D240" s="749" t="s">
        <v>1221</v>
      </c>
      <c r="E240" s="757" t="s">
        <v>1644</v>
      </c>
      <c r="F240" s="746">
        <v>0</v>
      </c>
      <c r="G240" s="728" t="s">
        <v>2108</v>
      </c>
      <c r="H240" s="728" t="s">
        <v>2109</v>
      </c>
      <c r="I240" s="747"/>
      <c r="J240" s="743"/>
      <c r="K240" s="744"/>
      <c r="L240" s="896"/>
      <c r="M240" s="896"/>
      <c r="N240" s="612"/>
      <c r="O240" s="612"/>
      <c r="P240" s="664" t="s">
        <v>1229</v>
      </c>
      <c r="Q240" s="375"/>
      <c r="R240" s="375"/>
      <c r="S240" s="375"/>
      <c r="T240" s="375"/>
      <c r="U240" s="375"/>
      <c r="V240" s="375"/>
      <c r="W240" s="375"/>
      <c r="X240" s="375"/>
      <c r="Y240" s="375"/>
      <c r="Z240" s="375"/>
      <c r="AA240" s="375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140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</row>
    <row r="241" spans="1:67" s="218" customFormat="1" ht="13.5" thickBot="1">
      <c r="A241" s="217"/>
      <c r="B241" s="1066"/>
      <c r="C241" s="493"/>
      <c r="D241" s="751"/>
      <c r="E241" s="751"/>
      <c r="F241" s="751"/>
      <c r="G241" s="751"/>
      <c r="H241" s="751"/>
      <c r="I241" s="751"/>
      <c r="J241" s="751"/>
      <c r="K241" s="751"/>
      <c r="L241" s="753"/>
      <c r="M241" s="753"/>
      <c r="N241" s="377"/>
      <c r="O241" s="377"/>
      <c r="P241" s="377"/>
      <c r="Q241" s="274"/>
      <c r="R241" s="274"/>
      <c r="S241" s="523"/>
      <c r="T241" s="523"/>
      <c r="U241" s="523"/>
      <c r="V241" s="532"/>
      <c r="W241" s="532"/>
      <c r="X241" s="523"/>
      <c r="Y241" s="523"/>
      <c r="Z241" s="646"/>
      <c r="AA241" s="646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</row>
    <row r="242" spans="1:67" s="189" customFormat="1">
      <c r="A242" s="186"/>
      <c r="B242" s="1066"/>
      <c r="C242" s="758"/>
      <c r="D242" s="749"/>
      <c r="E242" s="749"/>
      <c r="F242" s="746"/>
      <c r="G242" s="737"/>
      <c r="H242" s="737"/>
      <c r="I242" s="746"/>
      <c r="J242" s="738"/>
      <c r="K242" s="739"/>
      <c r="L242" s="770"/>
      <c r="M242" s="770"/>
      <c r="N242" s="369"/>
      <c r="O242" s="369"/>
      <c r="P242" s="369"/>
      <c r="Q242" s="372"/>
      <c r="R242" s="372"/>
      <c r="S242" s="372"/>
      <c r="T242" s="372"/>
      <c r="U242" s="372"/>
      <c r="V242" s="372"/>
      <c r="W242" s="372"/>
      <c r="X242" s="372"/>
      <c r="Y242" s="372"/>
      <c r="Z242" s="372"/>
      <c r="AA242" s="372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140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  <c r="BM242" s="140"/>
      <c r="BN242" s="140"/>
      <c r="BO242" s="140"/>
    </row>
    <row r="243" spans="1:67" s="189" customFormat="1">
      <c r="A243" s="186"/>
      <c r="B243" s="1066"/>
      <c r="C243" s="759"/>
      <c r="D243" s="749"/>
      <c r="E243" s="749"/>
      <c r="F243" s="711"/>
      <c r="G243" s="720"/>
      <c r="H243" s="720"/>
      <c r="I243" s="711"/>
      <c r="J243" s="740"/>
      <c r="K243" s="741"/>
      <c r="L243" s="771"/>
      <c r="M243" s="771"/>
      <c r="N243" s="370"/>
      <c r="O243" s="370"/>
      <c r="P243" s="370"/>
      <c r="Q243" s="373"/>
      <c r="R243" s="373"/>
      <c r="S243" s="373"/>
      <c r="T243" s="373"/>
      <c r="U243" s="373"/>
      <c r="V243" s="373"/>
      <c r="W243" s="373"/>
      <c r="X243" s="373"/>
      <c r="Y243" s="373"/>
      <c r="Z243" s="373"/>
      <c r="AA243" s="373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140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  <c r="BM243" s="140"/>
      <c r="BN243" s="140"/>
      <c r="BO243" s="140"/>
    </row>
    <row r="244" spans="1:67" s="189" customFormat="1">
      <c r="A244" s="186"/>
      <c r="B244" s="1066"/>
      <c r="C244" s="760"/>
      <c r="D244" s="749"/>
      <c r="E244" s="749"/>
      <c r="F244" s="711"/>
      <c r="G244" s="720"/>
      <c r="H244" s="720"/>
      <c r="I244" s="711"/>
      <c r="J244" s="742"/>
      <c r="K244" s="741"/>
      <c r="L244" s="771"/>
      <c r="M244" s="771"/>
      <c r="N244" s="370"/>
      <c r="O244" s="370"/>
      <c r="P244" s="370"/>
      <c r="Q244" s="374"/>
      <c r="R244" s="374"/>
      <c r="S244" s="374"/>
      <c r="T244" s="374"/>
      <c r="U244" s="374"/>
      <c r="V244" s="374"/>
      <c r="W244" s="374"/>
      <c r="X244" s="374"/>
      <c r="Y244" s="374"/>
      <c r="Z244" s="374"/>
      <c r="AA244" s="374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</row>
    <row r="245" spans="1:67" s="189" customFormat="1" ht="13.5" customHeight="1" thickBot="1">
      <c r="A245" s="186"/>
      <c r="B245" s="1066"/>
      <c r="C245" s="761"/>
      <c r="D245" s="749"/>
      <c r="E245" s="749"/>
      <c r="F245" s="747"/>
      <c r="G245" s="745"/>
      <c r="H245" s="745"/>
      <c r="I245" s="747"/>
      <c r="J245" s="743"/>
      <c r="K245" s="744"/>
      <c r="L245" s="772"/>
      <c r="M245" s="772"/>
      <c r="N245" s="371"/>
      <c r="O245" s="371"/>
      <c r="P245" s="371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375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140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  <c r="BM245" s="140"/>
      <c r="BN245" s="140"/>
      <c r="BO245" s="140"/>
    </row>
    <row r="246" spans="1:67" s="218" customFormat="1" ht="13.5" thickBot="1">
      <c r="A246" s="217"/>
      <c r="B246" s="1066"/>
      <c r="C246" s="493"/>
      <c r="D246" s="751"/>
      <c r="E246" s="751"/>
      <c r="F246" s="751"/>
      <c r="G246" s="751"/>
      <c r="H246" s="751"/>
      <c r="I246" s="751"/>
      <c r="J246" s="751"/>
      <c r="K246" s="751"/>
      <c r="L246" s="751"/>
      <c r="M246" s="751"/>
      <c r="N246" s="703"/>
      <c r="O246" s="912"/>
      <c r="P246" s="646"/>
      <c r="Q246" s="274"/>
      <c r="R246" s="274"/>
      <c r="S246" s="523"/>
      <c r="T246" s="523"/>
      <c r="U246" s="523"/>
      <c r="V246" s="532"/>
      <c r="W246" s="532"/>
      <c r="X246" s="523"/>
      <c r="Y246" s="523"/>
      <c r="Z246" s="646"/>
      <c r="AA246" s="646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140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  <c r="BM246" s="140"/>
      <c r="BN246" s="140"/>
      <c r="BO246" s="140"/>
    </row>
    <row r="247" spans="1:67" s="189" customFormat="1">
      <c r="A247" s="186"/>
      <c r="B247" s="1066"/>
      <c r="C247" s="758"/>
      <c r="D247" s="748"/>
      <c r="E247" s="746"/>
      <c r="F247" s="746"/>
      <c r="G247" s="737"/>
      <c r="H247" s="737"/>
      <c r="I247" s="746"/>
      <c r="J247" s="738"/>
      <c r="K247" s="739"/>
      <c r="L247" s="739"/>
      <c r="M247" s="739"/>
      <c r="N247" s="369"/>
      <c r="O247" s="369"/>
      <c r="P247" s="369"/>
      <c r="Q247" s="372"/>
      <c r="R247" s="372"/>
      <c r="S247" s="372"/>
      <c r="T247" s="372"/>
      <c r="U247" s="372"/>
      <c r="V247" s="372"/>
      <c r="W247" s="372"/>
      <c r="X247" s="372"/>
      <c r="Y247" s="372"/>
      <c r="Z247" s="372"/>
      <c r="AA247" s="372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140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  <c r="BM247" s="140"/>
      <c r="BN247" s="140"/>
      <c r="BO247" s="140"/>
    </row>
    <row r="248" spans="1:67" s="189" customFormat="1">
      <c r="A248" s="186"/>
      <c r="B248" s="1066"/>
      <c r="C248" s="762"/>
      <c r="D248" s="749"/>
      <c r="E248" s="749"/>
      <c r="F248" s="711"/>
      <c r="G248" s="720"/>
      <c r="H248" s="720"/>
      <c r="I248" s="711"/>
      <c r="J248" s="740"/>
      <c r="K248" s="741"/>
      <c r="L248" s="741"/>
      <c r="M248" s="741"/>
      <c r="N248" s="370"/>
      <c r="O248" s="370"/>
      <c r="P248" s="370"/>
      <c r="Q248" s="373"/>
      <c r="R248" s="373"/>
      <c r="S248" s="373"/>
      <c r="T248" s="373"/>
      <c r="U248" s="373"/>
      <c r="V248" s="373"/>
      <c r="W248" s="373"/>
      <c r="X248" s="373"/>
      <c r="Y248" s="373"/>
      <c r="Z248" s="666"/>
      <c r="AA248" s="373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140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  <c r="BM248" s="140"/>
      <c r="BN248" s="140"/>
      <c r="BO248" s="140"/>
    </row>
    <row r="249" spans="1:67" s="189" customFormat="1">
      <c r="A249" s="186"/>
      <c r="B249" s="1066"/>
      <c r="C249" s="760"/>
      <c r="D249" s="749"/>
      <c r="E249" s="749"/>
      <c r="F249" s="711"/>
      <c r="G249" s="720"/>
      <c r="H249" s="720"/>
      <c r="I249" s="711"/>
      <c r="J249" s="742"/>
      <c r="K249" s="741"/>
      <c r="L249" s="741"/>
      <c r="M249" s="741"/>
      <c r="N249" s="370"/>
      <c r="O249" s="370"/>
      <c r="P249" s="370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374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140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  <c r="BM249" s="140"/>
      <c r="BN249" s="140"/>
      <c r="BO249" s="140"/>
    </row>
    <row r="250" spans="1:67" s="189" customFormat="1" ht="13.5" customHeight="1" thickBot="1">
      <c r="A250" s="186"/>
      <c r="B250" s="1066"/>
      <c r="C250" s="761"/>
      <c r="D250" s="750"/>
      <c r="E250" s="750"/>
      <c r="F250" s="747"/>
      <c r="G250" s="745"/>
      <c r="H250" s="745"/>
      <c r="I250" s="747"/>
      <c r="J250" s="743"/>
      <c r="K250" s="744"/>
      <c r="L250" s="744"/>
      <c r="M250" s="744"/>
      <c r="N250" s="371"/>
      <c r="O250" s="371"/>
      <c r="P250" s="371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375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</row>
    <row r="251" spans="1:67" s="218" customFormat="1" ht="13.5" thickBot="1">
      <c r="A251" s="217"/>
      <c r="B251" s="1066"/>
      <c r="C251" s="493"/>
      <c r="D251" s="751"/>
      <c r="E251" s="751"/>
      <c r="F251" s="751"/>
      <c r="G251" s="754"/>
      <c r="H251" s="751"/>
      <c r="I251" s="751"/>
      <c r="J251" s="751"/>
      <c r="K251" s="751"/>
      <c r="L251" s="751"/>
      <c r="M251" s="751"/>
      <c r="N251" s="703"/>
      <c r="O251" s="912"/>
      <c r="P251" s="646"/>
      <c r="Q251" s="274"/>
      <c r="R251" s="274"/>
      <c r="S251" s="523"/>
      <c r="T251" s="523"/>
      <c r="U251" s="523"/>
      <c r="V251" s="532"/>
      <c r="W251" s="532"/>
      <c r="X251" s="523"/>
      <c r="Y251" s="523"/>
      <c r="Z251" s="646"/>
      <c r="AA251" s="646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140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  <c r="BM251" s="140"/>
      <c r="BN251" s="140"/>
      <c r="BO251" s="140"/>
    </row>
    <row r="252" spans="1:67" s="189" customFormat="1">
      <c r="A252" s="186"/>
      <c r="B252" s="1066"/>
      <c r="C252" s="758"/>
      <c r="D252" s="748"/>
      <c r="E252" s="746"/>
      <c r="F252" s="746"/>
      <c r="G252" s="763"/>
      <c r="H252" s="746"/>
      <c r="I252" s="746"/>
      <c r="J252" s="738"/>
      <c r="K252" s="739"/>
      <c r="L252" s="739"/>
      <c r="M252" s="739"/>
      <c r="N252" s="369"/>
      <c r="O252" s="369"/>
      <c r="P252" s="369"/>
      <c r="Q252" s="372"/>
      <c r="R252" s="372"/>
      <c r="S252" s="372"/>
      <c r="T252" s="372"/>
      <c r="U252" s="372"/>
      <c r="V252" s="372"/>
      <c r="W252" s="372"/>
      <c r="X252" s="372"/>
      <c r="Y252" s="372"/>
      <c r="Z252" s="372"/>
      <c r="AA252" s="372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140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  <c r="BM252" s="140"/>
      <c r="BN252" s="140"/>
      <c r="BO252" s="140"/>
    </row>
    <row r="253" spans="1:67" s="189" customFormat="1">
      <c r="A253" s="186"/>
      <c r="B253" s="1066"/>
      <c r="C253" s="759"/>
      <c r="D253" s="749"/>
      <c r="E253" s="749"/>
      <c r="F253" s="711"/>
      <c r="G253" s="339"/>
      <c r="H253" s="711"/>
      <c r="I253" s="711"/>
      <c r="J253" s="740"/>
      <c r="K253" s="741"/>
      <c r="L253" s="741"/>
      <c r="M253" s="741"/>
      <c r="N253" s="370"/>
      <c r="O253" s="370"/>
      <c r="P253" s="370"/>
      <c r="Q253" s="373"/>
      <c r="R253" s="373"/>
      <c r="S253" s="373"/>
      <c r="T253" s="373"/>
      <c r="U253" s="373"/>
      <c r="V253" s="373"/>
      <c r="W253" s="373"/>
      <c r="X253" s="373"/>
      <c r="Y253" s="373"/>
      <c r="Z253" s="373"/>
      <c r="AA253" s="373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140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  <c r="BM253" s="140"/>
      <c r="BN253" s="140"/>
      <c r="BO253" s="140"/>
    </row>
    <row r="254" spans="1:67" s="189" customFormat="1">
      <c r="A254" s="186"/>
      <c r="B254" s="1066"/>
      <c r="C254" s="760"/>
      <c r="D254" s="749"/>
      <c r="E254" s="749"/>
      <c r="F254" s="711"/>
      <c r="G254" s="339"/>
      <c r="H254" s="711"/>
      <c r="I254" s="711"/>
      <c r="J254" s="742"/>
      <c r="K254" s="741"/>
      <c r="L254" s="741"/>
      <c r="M254" s="741"/>
      <c r="N254" s="370"/>
      <c r="O254" s="370"/>
      <c r="P254" s="370"/>
      <c r="Q254" s="374"/>
      <c r="R254" s="374"/>
      <c r="S254" s="374"/>
      <c r="T254" s="374"/>
      <c r="U254" s="374"/>
      <c r="V254" s="374"/>
      <c r="W254" s="374"/>
      <c r="X254" s="374"/>
      <c r="Y254" s="374"/>
      <c r="Z254" s="374"/>
      <c r="AA254" s="374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140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  <c r="BM254" s="140"/>
      <c r="BN254" s="140"/>
      <c r="BO254" s="140"/>
    </row>
    <row r="255" spans="1:67" s="189" customFormat="1" ht="13.5" customHeight="1" thickBot="1">
      <c r="A255" s="186"/>
      <c r="B255" s="1066"/>
      <c r="C255" s="396"/>
      <c r="D255" s="750"/>
      <c r="E255" s="750"/>
      <c r="F255" s="747"/>
      <c r="G255" s="368"/>
      <c r="H255" s="747"/>
      <c r="I255" s="747"/>
      <c r="J255" s="743"/>
      <c r="K255" s="744"/>
      <c r="L255" s="744"/>
      <c r="M255" s="744"/>
      <c r="N255" s="371"/>
      <c r="O255" s="371"/>
      <c r="P255" s="371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378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140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  <c r="BM255" s="140"/>
      <c r="BN255" s="140"/>
      <c r="BO255" s="140"/>
    </row>
    <row r="256" spans="1:67" s="189" customFormat="1" ht="13" customHeight="1">
      <c r="A256" s="186"/>
      <c r="B256" s="1066"/>
      <c r="C256" s="267"/>
      <c r="D256" s="268"/>
      <c r="E256" s="268"/>
      <c r="F256" s="269"/>
      <c r="G256" s="270"/>
      <c r="H256" s="269"/>
      <c r="I256" s="269"/>
      <c r="J256" s="267"/>
      <c r="K256" s="266"/>
      <c r="L256" s="266"/>
      <c r="M256" s="266"/>
      <c r="N256" s="266"/>
      <c r="O256" s="266"/>
      <c r="P256" s="266"/>
      <c r="Q256" s="376"/>
      <c r="R256" s="376"/>
      <c r="S256" s="376"/>
      <c r="T256" s="376"/>
      <c r="U256" s="376"/>
      <c r="V256" s="376"/>
      <c r="W256" s="376"/>
      <c r="X256" s="376"/>
      <c r="Y256" s="376"/>
      <c r="Z256" s="376"/>
      <c r="AA256" s="376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140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  <c r="BM256" s="140"/>
      <c r="BN256" s="140"/>
      <c r="BO256" s="140"/>
    </row>
    <row r="257" spans="1:62" s="140" customFormat="1">
      <c r="A257" s="131"/>
      <c r="B257" s="223"/>
      <c r="C257" s="164"/>
      <c r="D257" s="1105"/>
      <c r="E257" s="1105"/>
      <c r="F257" s="147"/>
      <c r="G257" s="147"/>
      <c r="H257" s="147"/>
      <c r="I257" s="147"/>
      <c r="J257" s="147"/>
      <c r="K257" s="139"/>
      <c r="L257" s="139"/>
      <c r="M257" s="139"/>
      <c r="N257" s="139"/>
      <c r="O257" s="139"/>
      <c r="P257" s="139"/>
      <c r="U257" s="310"/>
      <c r="V257" s="310"/>
      <c r="W257" s="310"/>
      <c r="X257" s="310"/>
      <c r="Y257" s="310"/>
      <c r="Z257" s="310"/>
      <c r="AA257" s="310"/>
      <c r="AB257" s="310"/>
      <c r="AC257" s="310"/>
      <c r="AD257" s="310"/>
      <c r="AE257" s="310"/>
      <c r="AF257" s="310"/>
      <c r="AG257" s="310"/>
      <c r="AH257" s="310"/>
      <c r="AI257" s="310"/>
      <c r="AJ257" s="310"/>
      <c r="AK257" s="310"/>
      <c r="AL257" s="310"/>
      <c r="AM257" s="310"/>
      <c r="AN257" s="310"/>
      <c r="AO257" s="310"/>
      <c r="AP257" s="310"/>
      <c r="AQ257" s="310"/>
      <c r="AR257" s="310"/>
      <c r="AS257" s="310"/>
      <c r="AT257" s="310"/>
      <c r="AU257" s="310"/>
      <c r="AV257" s="310"/>
      <c r="AW257" s="310"/>
      <c r="AX257" s="310"/>
      <c r="AY257" s="310"/>
      <c r="AZ257" s="310"/>
      <c r="BA257" s="310"/>
      <c r="BB257" s="310"/>
      <c r="BC257" s="310"/>
      <c r="BD257" s="310"/>
    </row>
    <row r="258" spans="1:62" s="140" customFormat="1">
      <c r="A258" s="131"/>
      <c r="B258" s="223"/>
      <c r="C258" s="164"/>
      <c r="D258" s="531"/>
      <c r="E258" s="531"/>
      <c r="F258" s="147"/>
      <c r="G258" s="147"/>
      <c r="H258" s="147"/>
      <c r="I258" s="147"/>
      <c r="J258" s="147"/>
      <c r="K258" s="139"/>
      <c r="L258" s="139"/>
      <c r="M258" s="139"/>
      <c r="N258" s="139"/>
      <c r="O258" s="139"/>
      <c r="P258" s="139"/>
      <c r="U258" s="310"/>
      <c r="V258" s="310"/>
      <c r="W258" s="310"/>
      <c r="X258" s="310"/>
      <c r="Y258" s="310"/>
      <c r="Z258" s="310"/>
      <c r="AA258" s="310"/>
      <c r="AB258" s="310"/>
      <c r="AC258" s="310"/>
      <c r="AD258" s="310"/>
      <c r="AE258" s="310"/>
      <c r="AF258" s="310"/>
      <c r="AG258" s="310"/>
      <c r="AH258" s="310"/>
      <c r="AI258" s="310"/>
      <c r="AJ258" s="310"/>
      <c r="AK258" s="310"/>
      <c r="AL258" s="310"/>
      <c r="AM258" s="310"/>
      <c r="AN258" s="310"/>
      <c r="AO258" s="310"/>
      <c r="AP258" s="310"/>
      <c r="AQ258" s="310"/>
      <c r="AR258" s="310"/>
      <c r="AS258" s="310"/>
      <c r="AT258" s="310"/>
      <c r="AU258" s="310"/>
      <c r="AV258" s="310"/>
      <c r="AW258" s="310"/>
      <c r="AX258" s="310"/>
      <c r="AY258" s="310"/>
      <c r="AZ258" s="310"/>
      <c r="BA258" s="310"/>
      <c r="BB258" s="310"/>
      <c r="BC258" s="310"/>
      <c r="BD258" s="310"/>
    </row>
    <row r="259" spans="1:62" s="140" customFormat="1" ht="20">
      <c r="A259" s="131"/>
      <c r="B259" s="223"/>
      <c r="C259" s="519"/>
      <c r="D259" s="531"/>
      <c r="E259" s="531"/>
      <c r="F259" s="147"/>
      <c r="G259" s="147"/>
      <c r="H259" s="147"/>
      <c r="I259" s="147"/>
      <c r="J259" s="147"/>
      <c r="K259" s="139"/>
      <c r="L259" s="139"/>
      <c r="M259" s="139"/>
      <c r="N259" s="139"/>
      <c r="O259" s="139"/>
      <c r="P259" s="139"/>
      <c r="U259" s="310"/>
      <c r="V259" s="310"/>
      <c r="W259" s="310"/>
      <c r="X259" s="310"/>
      <c r="Y259" s="310"/>
      <c r="Z259" s="310"/>
      <c r="AA259" s="310"/>
      <c r="AB259" s="310"/>
      <c r="AC259" s="310"/>
      <c r="AD259" s="310"/>
      <c r="AE259" s="310"/>
      <c r="AF259" s="310"/>
      <c r="AG259" s="310"/>
      <c r="AH259" s="310"/>
      <c r="AI259" s="310"/>
      <c r="AJ259" s="310"/>
      <c r="AK259" s="310"/>
      <c r="AL259" s="310"/>
      <c r="AM259" s="310"/>
      <c r="AN259" s="310"/>
      <c r="AO259" s="310"/>
      <c r="AP259" s="310"/>
      <c r="AQ259" s="310"/>
      <c r="AR259" s="310"/>
      <c r="AS259" s="310"/>
      <c r="AT259" s="310"/>
      <c r="AU259" s="310"/>
      <c r="AV259" s="310"/>
      <c r="AW259" s="310"/>
      <c r="AX259" s="310"/>
      <c r="AY259" s="310"/>
      <c r="AZ259" s="310"/>
      <c r="BA259" s="310"/>
      <c r="BB259" s="310"/>
      <c r="BC259" s="310"/>
      <c r="BD259" s="310"/>
    </row>
    <row r="260" spans="1:62" s="140" customFormat="1" ht="20">
      <c r="A260" s="131"/>
      <c r="B260" s="223"/>
      <c r="C260" s="519" t="s">
        <v>1123</v>
      </c>
      <c r="D260" s="519"/>
      <c r="E260" s="551" t="s">
        <v>1124</v>
      </c>
      <c r="F260" s="551"/>
      <c r="G260" s="551"/>
      <c r="H260" s="551"/>
      <c r="I260" s="551"/>
      <c r="J260" s="551"/>
      <c r="K260" s="551"/>
      <c r="L260" s="551"/>
      <c r="M260" s="551"/>
      <c r="N260" s="139"/>
      <c r="O260" s="139"/>
      <c r="P260" s="139"/>
      <c r="U260" s="310"/>
      <c r="V260" s="310"/>
      <c r="W260" s="310"/>
      <c r="X260" s="310"/>
      <c r="Y260" s="310"/>
      <c r="Z260" s="310"/>
      <c r="AA260" s="310"/>
      <c r="AB260" s="310"/>
      <c r="AC260" s="310"/>
      <c r="AD260" s="310"/>
      <c r="AE260" s="310"/>
      <c r="AF260" s="310"/>
      <c r="AG260" s="310"/>
      <c r="AH260" s="310"/>
      <c r="AI260" s="310"/>
      <c r="AJ260" s="310"/>
      <c r="AK260" s="310"/>
      <c r="AL260" s="310"/>
      <c r="AM260" s="310"/>
      <c r="AN260" s="310"/>
      <c r="AO260" s="310"/>
      <c r="AP260" s="310"/>
      <c r="AQ260" s="310"/>
      <c r="AR260" s="310"/>
      <c r="AS260" s="310"/>
      <c r="AT260" s="310"/>
      <c r="AU260" s="310"/>
      <c r="AV260" s="310"/>
      <c r="AW260" s="310"/>
      <c r="AX260" s="310"/>
      <c r="AY260" s="310"/>
      <c r="AZ260" s="310"/>
      <c r="BA260" s="310"/>
      <c r="BB260" s="310"/>
      <c r="BC260" s="310"/>
      <c r="BD260" s="310"/>
    </row>
    <row r="261" spans="1:62" s="140" customFormat="1">
      <c r="A261" s="131"/>
      <c r="B261" s="223"/>
      <c r="C261" s="397" t="s">
        <v>1125</v>
      </c>
      <c r="D261" s="397" t="s">
        <v>1126</v>
      </c>
      <c r="E261" s="397" t="s">
        <v>894</v>
      </c>
      <c r="F261" s="397" t="s">
        <v>1127</v>
      </c>
      <c r="G261" s="397" t="s">
        <v>1128</v>
      </c>
      <c r="H261" s="397" t="s">
        <v>1032</v>
      </c>
      <c r="I261" s="397" t="s">
        <v>1129</v>
      </c>
      <c r="J261" s="397" t="s">
        <v>1130</v>
      </c>
      <c r="K261" s="551"/>
      <c r="L261" s="551"/>
      <c r="M261" s="551"/>
      <c r="N261" s="139"/>
      <c r="O261" s="139"/>
      <c r="P261" s="139"/>
      <c r="U261" s="310"/>
      <c r="V261" s="310"/>
      <c r="W261" s="310"/>
      <c r="X261" s="310"/>
      <c r="Y261" s="310"/>
      <c r="Z261" s="310"/>
      <c r="AA261" s="310"/>
      <c r="AB261" s="310"/>
      <c r="AC261" s="310"/>
      <c r="AD261" s="310"/>
      <c r="AE261" s="310"/>
      <c r="AF261" s="310"/>
      <c r="AG261" s="310"/>
      <c r="AH261" s="310"/>
      <c r="AI261" s="310"/>
      <c r="AJ261" s="310"/>
      <c r="AK261" s="310"/>
      <c r="AL261" s="310"/>
      <c r="AM261" s="310"/>
      <c r="AN261" s="310"/>
      <c r="AO261" s="310"/>
      <c r="AP261" s="310"/>
      <c r="AQ261" s="310"/>
      <c r="AR261" s="310"/>
      <c r="AS261" s="310"/>
      <c r="AT261" s="310"/>
      <c r="AU261" s="310"/>
      <c r="AV261" s="310"/>
      <c r="AW261" s="310"/>
      <c r="AX261" s="310"/>
      <c r="AY261" s="310"/>
      <c r="AZ261" s="310"/>
      <c r="BA261" s="310"/>
      <c r="BB261" s="310"/>
      <c r="BC261" s="310"/>
      <c r="BD261" s="310"/>
    </row>
    <row r="262" spans="1:62" s="140" customFormat="1">
      <c r="A262" s="131"/>
      <c r="B262" s="223"/>
      <c r="C262" s="680"/>
      <c r="D262" s="681"/>
      <c r="E262" s="681"/>
      <c r="F262" s="682"/>
      <c r="G262" s="682"/>
      <c r="H262" s="682"/>
      <c r="I262" s="682"/>
      <c r="J262" s="682"/>
      <c r="K262" s="551"/>
      <c r="L262" s="551"/>
      <c r="M262" s="551"/>
      <c r="N262" s="139"/>
      <c r="O262" s="139"/>
      <c r="P262" s="139"/>
      <c r="U262" s="310"/>
      <c r="V262" s="310"/>
      <c r="W262" s="310"/>
      <c r="X262" s="310"/>
      <c r="Y262" s="310"/>
      <c r="Z262" s="310"/>
      <c r="AA262" s="310"/>
      <c r="AB262" s="310"/>
      <c r="AC262" s="310"/>
      <c r="AD262" s="310"/>
      <c r="AE262" s="310"/>
      <c r="AF262" s="310"/>
      <c r="AG262" s="310"/>
      <c r="AH262" s="310"/>
      <c r="AI262" s="310"/>
      <c r="AJ262" s="310"/>
      <c r="AK262" s="310"/>
      <c r="AL262" s="310"/>
      <c r="AM262" s="310"/>
      <c r="AN262" s="310"/>
      <c r="AO262" s="310"/>
      <c r="AP262" s="310"/>
      <c r="AQ262" s="310"/>
      <c r="AR262" s="310"/>
      <c r="AS262" s="310"/>
      <c r="AT262" s="310"/>
      <c r="AU262" s="310"/>
      <c r="AV262" s="310"/>
      <c r="AW262" s="310"/>
      <c r="AX262" s="310"/>
      <c r="AY262" s="310"/>
      <c r="AZ262" s="310"/>
      <c r="BA262" s="310"/>
      <c r="BB262" s="310"/>
      <c r="BC262" s="310"/>
      <c r="BD262" s="310"/>
    </row>
    <row r="263" spans="1:62" s="140" customFormat="1">
      <c r="A263" s="131"/>
      <c r="B263" s="223"/>
      <c r="C263" s="683"/>
      <c r="D263" s="684"/>
      <c r="E263" s="684"/>
      <c r="F263" s="682"/>
      <c r="G263" s="682"/>
      <c r="H263" s="682"/>
      <c r="I263" s="682"/>
      <c r="J263" s="682"/>
      <c r="K263" s="551"/>
      <c r="L263" s="551"/>
      <c r="M263" s="551"/>
      <c r="N263" s="139"/>
      <c r="O263" s="139"/>
      <c r="P263" s="139"/>
      <c r="U263" s="310"/>
      <c r="V263" s="310"/>
      <c r="W263" s="310"/>
      <c r="X263" s="310"/>
      <c r="Y263" s="310"/>
      <c r="Z263" s="310"/>
      <c r="AA263" s="310"/>
      <c r="AB263" s="310"/>
      <c r="AC263" s="310"/>
      <c r="AD263" s="310"/>
      <c r="AE263" s="310"/>
      <c r="AF263" s="310"/>
      <c r="AG263" s="310"/>
      <c r="AH263" s="310"/>
      <c r="AI263" s="310"/>
      <c r="AJ263" s="310"/>
      <c r="AK263" s="310"/>
      <c r="AL263" s="310"/>
      <c r="AM263" s="310"/>
      <c r="AN263" s="310"/>
      <c r="AO263" s="310"/>
      <c r="AP263" s="310"/>
      <c r="AQ263" s="310"/>
      <c r="AR263" s="310"/>
      <c r="AS263" s="310"/>
      <c r="AT263" s="310"/>
      <c r="AU263" s="310"/>
      <c r="AV263" s="310"/>
      <c r="AW263" s="310"/>
      <c r="AX263" s="310"/>
      <c r="AY263" s="310"/>
      <c r="AZ263" s="310"/>
      <c r="BA263" s="310"/>
      <c r="BB263" s="310"/>
      <c r="BC263" s="310"/>
      <c r="BD263" s="310"/>
    </row>
    <row r="264" spans="1:62" s="140" customFormat="1">
      <c r="A264" s="131"/>
      <c r="B264" s="223"/>
      <c r="C264" s="551"/>
      <c r="D264" s="551"/>
      <c r="E264" s="551"/>
      <c r="F264" s="551"/>
      <c r="G264" s="551"/>
      <c r="H264" s="551"/>
      <c r="I264" s="551"/>
      <c r="J264" s="551"/>
      <c r="K264" s="551"/>
      <c r="L264" s="551"/>
      <c r="M264" s="551"/>
      <c r="N264" s="139"/>
      <c r="O264" s="139"/>
      <c r="P264" s="139"/>
      <c r="U264" s="310"/>
      <c r="V264" s="310"/>
      <c r="W264" s="310"/>
      <c r="X264" s="310"/>
      <c r="Y264" s="310"/>
      <c r="Z264" s="310"/>
      <c r="AA264" s="310"/>
      <c r="AB264" s="310"/>
      <c r="AC264" s="310"/>
      <c r="AD264" s="310"/>
      <c r="AE264" s="310"/>
      <c r="AF264" s="310"/>
      <c r="AG264" s="310"/>
      <c r="AH264" s="310"/>
      <c r="AI264" s="310"/>
      <c r="AJ264" s="310"/>
      <c r="AK264" s="310"/>
      <c r="AL264" s="310"/>
      <c r="AM264" s="310"/>
      <c r="AN264" s="310"/>
      <c r="AO264" s="310"/>
      <c r="AP264" s="310"/>
      <c r="AQ264" s="310"/>
      <c r="AR264" s="310"/>
      <c r="AS264" s="310"/>
      <c r="AT264" s="310"/>
      <c r="AU264" s="310"/>
      <c r="AV264" s="310"/>
      <c r="AW264" s="310"/>
      <c r="AX264" s="310"/>
      <c r="AY264" s="310"/>
      <c r="AZ264" s="310"/>
      <c r="BA264" s="310"/>
      <c r="BB264" s="310"/>
      <c r="BC264" s="310"/>
      <c r="BD264" s="310"/>
    </row>
    <row r="265" spans="1:62" s="140" customFormat="1" ht="20">
      <c r="A265" s="131"/>
      <c r="B265" s="223"/>
      <c r="C265" s="519" t="s">
        <v>1131</v>
      </c>
      <c r="D265" s="519"/>
      <c r="E265" s="551" t="s">
        <v>1132</v>
      </c>
      <c r="F265" s="551"/>
      <c r="G265" s="551"/>
      <c r="H265" s="551"/>
      <c r="I265" s="551"/>
      <c r="J265" s="551"/>
      <c r="K265" s="551"/>
      <c r="L265" s="551"/>
      <c r="M265" s="551"/>
      <c r="N265" s="139"/>
      <c r="O265" s="139"/>
      <c r="P265" s="139"/>
      <c r="U265" s="310"/>
      <c r="V265" s="310"/>
      <c r="W265" s="310"/>
      <c r="X265" s="310"/>
      <c r="Y265" s="310"/>
      <c r="Z265" s="310"/>
      <c r="AA265" s="310"/>
      <c r="AB265" s="310"/>
      <c r="AC265" s="310"/>
      <c r="AD265" s="310"/>
      <c r="AE265" s="310"/>
      <c r="AF265" s="310"/>
      <c r="AG265" s="310"/>
      <c r="AH265" s="310"/>
      <c r="AI265" s="310"/>
      <c r="AJ265" s="310"/>
      <c r="AK265" s="310"/>
      <c r="AL265" s="310"/>
      <c r="AM265" s="310"/>
      <c r="AN265" s="310"/>
      <c r="AO265" s="310"/>
      <c r="AP265" s="310"/>
      <c r="AQ265" s="310"/>
      <c r="AR265" s="310"/>
      <c r="AS265" s="310"/>
      <c r="AT265" s="310"/>
      <c r="AU265" s="310"/>
      <c r="AV265" s="310"/>
      <c r="AW265" s="310"/>
      <c r="AX265" s="310"/>
      <c r="AY265" s="310"/>
      <c r="AZ265" s="310"/>
      <c r="BA265" s="310"/>
      <c r="BB265" s="310"/>
      <c r="BC265" s="310"/>
      <c r="BD265" s="310"/>
    </row>
    <row r="266" spans="1:62" s="140" customFormat="1">
      <c r="A266" s="131"/>
      <c r="B266" s="223"/>
      <c r="C266" s="792" t="s">
        <v>1125</v>
      </c>
      <c r="D266" s="792" t="s">
        <v>1126</v>
      </c>
      <c r="E266" s="792" t="s">
        <v>894</v>
      </c>
      <c r="F266" s="791" t="s">
        <v>1127</v>
      </c>
      <c r="G266" s="791" t="s">
        <v>1128</v>
      </c>
      <c r="H266" s="791" t="s">
        <v>1133</v>
      </c>
      <c r="I266" s="791" t="s">
        <v>1129</v>
      </c>
      <c r="J266" s="791" t="s">
        <v>1130</v>
      </c>
      <c r="K266" s="791" t="s">
        <v>1134</v>
      </c>
      <c r="L266" s="791" t="s">
        <v>1135</v>
      </c>
      <c r="M266" s="791" t="s">
        <v>1136</v>
      </c>
      <c r="N266" s="791" t="s">
        <v>1137</v>
      </c>
      <c r="O266" s="918"/>
      <c r="P266" s="139"/>
      <c r="U266" s="310"/>
      <c r="V266" s="310"/>
      <c r="W266" s="310"/>
      <c r="X266" s="310"/>
      <c r="Y266" s="310"/>
      <c r="Z266" s="310"/>
      <c r="AA266" s="310"/>
      <c r="AB266" s="310"/>
      <c r="AC266" s="310"/>
      <c r="AD266" s="310"/>
      <c r="AE266" s="310"/>
      <c r="AF266" s="310"/>
      <c r="AG266" s="310"/>
      <c r="AH266" s="310"/>
      <c r="AI266" s="310"/>
      <c r="AJ266" s="310"/>
      <c r="AK266" s="310"/>
      <c r="AL266" s="310"/>
      <c r="AM266" s="310"/>
      <c r="AN266" s="310"/>
      <c r="AO266" s="310"/>
      <c r="AP266" s="310"/>
      <c r="AQ266" s="310"/>
      <c r="AR266" s="310"/>
      <c r="AS266" s="310"/>
      <c r="AT266" s="310"/>
      <c r="AU266" s="310"/>
      <c r="AV266" s="310"/>
      <c r="AW266" s="310"/>
      <c r="AX266" s="310"/>
      <c r="AY266" s="310"/>
      <c r="AZ266" s="310"/>
      <c r="BA266" s="310"/>
      <c r="BB266" s="310"/>
      <c r="BC266" s="310"/>
      <c r="BD266" s="310"/>
    </row>
    <row r="267" spans="1:62" s="140" customFormat="1" ht="14.5">
      <c r="A267" s="131"/>
      <c r="B267" s="223"/>
      <c r="C267" s="572"/>
      <c r="D267" s="573"/>
      <c r="E267" s="573"/>
      <c r="F267" s="574"/>
      <c r="G267" s="574"/>
      <c r="H267" s="575"/>
      <c r="I267" s="574"/>
      <c r="J267" s="574"/>
      <c r="K267" s="576"/>
      <c r="L267" s="577"/>
      <c r="M267" s="578"/>
      <c r="N267" s="578"/>
      <c r="O267" s="919"/>
      <c r="P267" s="139"/>
      <c r="U267" s="310"/>
      <c r="V267" s="310"/>
      <c r="W267" s="310"/>
      <c r="X267" s="310"/>
      <c r="Y267" s="310"/>
      <c r="Z267" s="310"/>
      <c r="AA267" s="310"/>
      <c r="AB267" s="310"/>
      <c r="AC267" s="310"/>
      <c r="AD267" s="310"/>
      <c r="AE267" s="310"/>
      <c r="AF267" s="310"/>
      <c r="AG267" s="310"/>
      <c r="AH267" s="310"/>
      <c r="AI267" s="310"/>
      <c r="AJ267" s="310"/>
      <c r="AK267" s="310"/>
      <c r="AL267" s="310"/>
      <c r="AM267" s="310"/>
      <c r="AN267" s="310"/>
      <c r="AO267" s="310"/>
      <c r="AP267" s="310"/>
      <c r="AQ267" s="310"/>
      <c r="AR267" s="310"/>
      <c r="AS267" s="310"/>
      <c r="AT267" s="310"/>
      <c r="AU267" s="310"/>
      <c r="AV267" s="310"/>
      <c r="AW267" s="310"/>
      <c r="AX267" s="310"/>
      <c r="AY267" s="310"/>
      <c r="AZ267" s="310"/>
      <c r="BA267" s="310"/>
      <c r="BB267" s="310"/>
      <c r="BC267" s="310"/>
      <c r="BD267" s="310"/>
    </row>
    <row r="268" spans="1:62" s="140" customFormat="1">
      <c r="A268" s="131"/>
      <c r="B268" s="223"/>
      <c r="C268" s="164"/>
      <c r="D268" s="531"/>
      <c r="E268" s="531"/>
      <c r="F268" s="147"/>
      <c r="G268" s="147"/>
      <c r="H268" s="147"/>
      <c r="I268" s="147"/>
      <c r="J268" s="147"/>
      <c r="K268" s="139"/>
      <c r="L268" s="139"/>
      <c r="M268" s="139"/>
      <c r="N268" s="139"/>
      <c r="O268" s="139"/>
      <c r="P268" s="139"/>
      <c r="U268" s="310"/>
      <c r="V268" s="310"/>
      <c r="W268" s="310"/>
      <c r="X268" s="310"/>
      <c r="Y268" s="310"/>
      <c r="Z268" s="310"/>
      <c r="AA268" s="310"/>
      <c r="AB268" s="310"/>
      <c r="AC268" s="310"/>
      <c r="AD268" s="310"/>
      <c r="AE268" s="310"/>
      <c r="AF268" s="310"/>
      <c r="AG268" s="310"/>
      <c r="AH268" s="310"/>
      <c r="AI268" s="310"/>
      <c r="AJ268" s="310"/>
      <c r="AK268" s="310"/>
      <c r="AL268" s="310"/>
      <c r="AM268" s="310"/>
      <c r="AN268" s="310"/>
      <c r="AO268" s="310"/>
      <c r="AP268" s="310"/>
      <c r="AQ268" s="310"/>
      <c r="AR268" s="310"/>
      <c r="AS268" s="310"/>
      <c r="AT268" s="310"/>
      <c r="AU268" s="310"/>
      <c r="AV268" s="310"/>
      <c r="AW268" s="310"/>
      <c r="AX268" s="310"/>
      <c r="AY268" s="310"/>
      <c r="AZ268" s="310"/>
      <c r="BA268" s="310"/>
      <c r="BB268" s="310"/>
      <c r="BC268" s="310"/>
      <c r="BD268" s="310"/>
    </row>
    <row r="269" spans="1:62" s="140" customFormat="1">
      <c r="A269" s="131"/>
      <c r="B269" s="223"/>
      <c r="C269" s="164"/>
      <c r="D269" s="531"/>
      <c r="E269" s="531"/>
      <c r="F269" s="147"/>
      <c r="G269" s="147"/>
      <c r="H269" s="147"/>
      <c r="I269" s="147"/>
      <c r="J269" s="147"/>
      <c r="K269" s="139"/>
      <c r="L269" s="139"/>
      <c r="M269" s="139"/>
      <c r="N269" s="139"/>
      <c r="O269" s="139"/>
      <c r="P269" s="139"/>
      <c r="U269" s="310"/>
      <c r="V269" s="310"/>
      <c r="W269" s="310"/>
      <c r="X269" s="310"/>
      <c r="Y269" s="310"/>
      <c r="Z269" s="310"/>
      <c r="AA269" s="310"/>
      <c r="AB269" s="310"/>
      <c r="AC269" s="310"/>
      <c r="AD269" s="310"/>
      <c r="AE269" s="310"/>
      <c r="AF269" s="310"/>
      <c r="AG269" s="310"/>
      <c r="AH269" s="310"/>
      <c r="AI269" s="310"/>
      <c r="AJ269" s="310"/>
      <c r="AK269" s="310"/>
      <c r="AL269" s="310"/>
      <c r="AM269" s="310"/>
      <c r="AN269" s="310"/>
      <c r="AO269" s="310"/>
      <c r="AP269" s="310"/>
      <c r="AQ269" s="310"/>
      <c r="AR269" s="310"/>
      <c r="AS269" s="310"/>
      <c r="AT269" s="310"/>
      <c r="AU269" s="310"/>
      <c r="AV269" s="310"/>
      <c r="AW269" s="310"/>
      <c r="AX269" s="310"/>
      <c r="AY269" s="310"/>
      <c r="AZ269" s="310"/>
      <c r="BA269" s="310"/>
      <c r="BB269" s="310"/>
      <c r="BC269" s="310"/>
      <c r="BD269" s="310"/>
    </row>
    <row r="270" spans="1:62" s="140" customFormat="1">
      <c r="A270" s="131"/>
      <c r="B270" s="223"/>
      <c r="C270" s="164"/>
      <c r="D270" s="531"/>
      <c r="E270" s="531"/>
      <c r="F270" s="147"/>
      <c r="G270" s="147"/>
      <c r="H270" s="147"/>
      <c r="I270" s="147"/>
      <c r="J270" s="147"/>
      <c r="K270" s="139"/>
      <c r="L270" s="139"/>
      <c r="M270" s="139"/>
      <c r="N270" s="139"/>
      <c r="O270" s="139"/>
      <c r="P270" s="139"/>
      <c r="U270" s="310"/>
      <c r="V270" s="310"/>
      <c r="W270" s="310"/>
      <c r="X270" s="310"/>
      <c r="Y270" s="310"/>
      <c r="Z270" s="310"/>
      <c r="AA270" s="310"/>
      <c r="AB270" s="310"/>
      <c r="AC270" s="310"/>
      <c r="AD270" s="310"/>
      <c r="AE270" s="310"/>
      <c r="AF270" s="310"/>
      <c r="AG270" s="310"/>
      <c r="AH270" s="310"/>
      <c r="AI270" s="310"/>
      <c r="AJ270" s="310"/>
      <c r="AK270" s="310"/>
      <c r="AL270" s="310"/>
      <c r="AM270" s="310"/>
      <c r="AN270" s="310"/>
      <c r="AO270" s="310"/>
      <c r="AP270" s="310"/>
      <c r="AQ270" s="310"/>
      <c r="AR270" s="310"/>
      <c r="AS270" s="310"/>
      <c r="AT270" s="310"/>
      <c r="AU270" s="310"/>
      <c r="AV270" s="310"/>
      <c r="AW270" s="310"/>
      <c r="AX270" s="310"/>
      <c r="AY270" s="310"/>
      <c r="AZ270" s="310"/>
      <c r="BA270" s="310"/>
      <c r="BB270" s="310"/>
      <c r="BC270" s="310"/>
      <c r="BD270" s="310"/>
    </row>
    <row r="271" spans="1:62" s="280" customFormat="1" ht="23" customHeight="1" thickBot="1">
      <c r="A271" s="307"/>
      <c r="B271" s="223"/>
      <c r="C271" s="519" t="s">
        <v>924</v>
      </c>
      <c r="E271" s="308"/>
      <c r="F271" s="308"/>
      <c r="G271" s="308"/>
      <c r="H271" s="308"/>
      <c r="I271" s="308"/>
      <c r="J271" s="308"/>
      <c r="K271" s="309"/>
      <c r="L271" s="309"/>
      <c r="M271" s="308"/>
      <c r="N271" s="308"/>
      <c r="O271" s="308"/>
      <c r="P271" s="308"/>
      <c r="Q271" s="308"/>
      <c r="R271" s="140"/>
      <c r="S271" s="140"/>
      <c r="T271" s="140"/>
      <c r="U271" s="310"/>
      <c r="V271" s="310"/>
      <c r="W271" s="310"/>
      <c r="X271" s="310"/>
      <c r="Y271" s="310"/>
      <c r="Z271" s="310"/>
      <c r="AA271" s="310"/>
      <c r="AB271" s="310"/>
      <c r="AC271" s="310"/>
      <c r="AD271" s="310"/>
      <c r="AE271" s="310"/>
      <c r="AF271" s="310"/>
      <c r="AG271" s="310"/>
      <c r="AH271" s="310"/>
      <c r="AI271" s="310"/>
      <c r="AJ271" s="310"/>
      <c r="AK271" s="310"/>
      <c r="AL271" s="310"/>
      <c r="AM271" s="310"/>
      <c r="AN271" s="310"/>
      <c r="AO271" s="310"/>
      <c r="AP271" s="310"/>
      <c r="AQ271" s="310"/>
      <c r="AR271" s="310"/>
      <c r="AS271" s="310"/>
      <c r="AT271" s="310"/>
      <c r="AU271" s="310"/>
      <c r="AV271" s="310"/>
      <c r="AW271" s="310"/>
      <c r="AX271" s="310"/>
      <c r="AY271" s="310"/>
      <c r="AZ271" s="310"/>
      <c r="BA271" s="310"/>
      <c r="BB271" s="310"/>
      <c r="BC271" s="310"/>
      <c r="BD271" s="310"/>
      <c r="BE271" s="140"/>
      <c r="BF271" s="140"/>
      <c r="BG271" s="140"/>
      <c r="BH271" s="140"/>
      <c r="BI271" s="140"/>
      <c r="BJ271" s="140"/>
    </row>
    <row r="272" spans="1:62" s="280" customFormat="1" ht="32" customHeight="1">
      <c r="A272" s="307"/>
      <c r="B272" s="1067" t="s">
        <v>956</v>
      </c>
      <c r="C272" s="397" t="s">
        <v>925</v>
      </c>
      <c r="D272" s="313" t="s">
        <v>793</v>
      </c>
      <c r="E272" s="314" t="s">
        <v>1142</v>
      </c>
      <c r="F272" s="315" t="s">
        <v>926</v>
      </c>
      <c r="G272" s="313" t="s">
        <v>927</v>
      </c>
      <c r="H272" s="559" t="s">
        <v>1000</v>
      </c>
      <c r="I272" s="559" t="s">
        <v>928</v>
      </c>
      <c r="J272" s="559" t="s">
        <v>929</v>
      </c>
      <c r="K272" s="312" t="s">
        <v>1237</v>
      </c>
      <c r="L272" s="312" t="s">
        <v>1238</v>
      </c>
      <c r="M272" s="312" t="s">
        <v>1031</v>
      </c>
      <c r="N272" s="377" t="s">
        <v>1087</v>
      </c>
      <c r="O272" s="377"/>
      <c r="P272" s="377" t="s">
        <v>1088</v>
      </c>
      <c r="Q272" s="377" t="s">
        <v>1235</v>
      </c>
      <c r="R272" s="377" t="s">
        <v>1236</v>
      </c>
      <c r="S272" s="377" t="s">
        <v>1408</v>
      </c>
      <c r="T272" s="377" t="s">
        <v>1409</v>
      </c>
      <c r="U272" s="377"/>
      <c r="V272" s="310"/>
      <c r="W272" s="310"/>
      <c r="X272" s="310"/>
      <c r="Y272" s="310"/>
      <c r="Z272" s="310"/>
      <c r="AA272" s="310"/>
      <c r="AB272" s="310"/>
      <c r="AC272" s="310"/>
      <c r="AD272" s="310"/>
      <c r="AE272" s="310"/>
      <c r="AF272" s="310"/>
      <c r="AG272" s="310"/>
      <c r="AH272" s="310"/>
      <c r="AI272" s="310"/>
      <c r="AJ272" s="310"/>
      <c r="AK272" s="310"/>
      <c r="AL272" s="310"/>
      <c r="AM272" s="310"/>
      <c r="AN272" s="310"/>
      <c r="AO272" s="310"/>
      <c r="AP272" s="310"/>
      <c r="AQ272" s="310"/>
      <c r="AR272" s="310"/>
      <c r="AS272" s="310"/>
      <c r="AT272" s="310"/>
      <c r="AU272" s="310"/>
      <c r="AV272" s="310"/>
    </row>
    <row r="273" spans="1:60" s="655" customFormat="1" ht="16.5" customHeight="1">
      <c r="A273" s="307"/>
      <c r="B273" s="1067"/>
      <c r="C273" s="774" t="s">
        <v>162</v>
      </c>
      <c r="D273" s="775" t="s">
        <v>1208</v>
      </c>
      <c r="E273" s="773" t="str">
        <f>INDEX($F$96:$F$127,MATCH(D273,$C$96:$C$127,0))</f>
        <v>10.255.53.176</v>
      </c>
      <c r="F273" s="780" t="s">
        <v>2110</v>
      </c>
      <c r="G273" s="780" t="s">
        <v>2111</v>
      </c>
      <c r="H273" s="728"/>
      <c r="I273" s="728"/>
      <c r="J273" s="728"/>
      <c r="K273" s="787" t="s">
        <v>847</v>
      </c>
      <c r="L273" s="787"/>
      <c r="M273" s="787" t="s">
        <v>1226</v>
      </c>
      <c r="N273" s="787" t="s">
        <v>1664</v>
      </c>
      <c r="O273" s="787"/>
      <c r="P273" s="787"/>
      <c r="Q273" s="788" t="s">
        <v>1876</v>
      </c>
      <c r="R273" s="788"/>
      <c r="S273" s="787" t="s">
        <v>1665</v>
      </c>
      <c r="T273" s="787"/>
      <c r="U273" s="787"/>
      <c r="V273" s="654"/>
      <c r="W273" s="654"/>
      <c r="X273" s="654"/>
      <c r="Y273" s="654"/>
      <c r="Z273" s="654"/>
      <c r="AA273" s="654"/>
      <c r="AB273" s="654"/>
      <c r="AC273" s="654"/>
      <c r="AD273" s="654"/>
      <c r="AE273" s="654"/>
      <c r="AF273" s="654"/>
      <c r="AG273" s="654"/>
      <c r="AH273" s="654"/>
      <c r="AI273" s="654"/>
      <c r="AJ273" s="654"/>
      <c r="AK273" s="654"/>
      <c r="AL273" s="654"/>
      <c r="AM273" s="654"/>
      <c r="AN273" s="654"/>
      <c r="AO273" s="654"/>
      <c r="AP273" s="654"/>
      <c r="AQ273" s="654"/>
      <c r="AR273" s="654"/>
      <c r="AS273" s="654"/>
      <c r="AT273" s="654"/>
      <c r="AU273" s="654"/>
      <c r="AV273" s="654"/>
    </row>
    <row r="274" spans="1:60" s="655" customFormat="1" ht="16.5" customHeight="1">
      <c r="A274" s="307"/>
      <c r="B274" s="1067"/>
      <c r="C274" s="774">
        <v>100</v>
      </c>
      <c r="D274" s="775" t="s">
        <v>1209</v>
      </c>
      <c r="E274" s="773" t="str">
        <f>INDEX($F$96:$F$127,MATCH(D274,$C$96:$C$127,0))</f>
        <v>10.255.53.177</v>
      </c>
      <c r="F274" s="780" t="s">
        <v>2112</v>
      </c>
      <c r="G274" s="780" t="s">
        <v>2113</v>
      </c>
      <c r="H274" s="728"/>
      <c r="I274" s="728"/>
      <c r="J274" s="728"/>
      <c r="K274" s="787" t="s">
        <v>847</v>
      </c>
      <c r="L274" s="787"/>
      <c r="M274" s="787" t="s">
        <v>1226</v>
      </c>
      <c r="N274" s="787" t="s">
        <v>1215</v>
      </c>
      <c r="O274" s="787"/>
      <c r="P274" s="787"/>
      <c r="Q274" s="788" t="s">
        <v>1876</v>
      </c>
      <c r="R274" s="788"/>
      <c r="S274" s="787" t="s">
        <v>1410</v>
      </c>
      <c r="T274" s="787"/>
      <c r="U274" s="787"/>
      <c r="V274" s="654"/>
      <c r="W274" s="654"/>
      <c r="X274" s="654"/>
      <c r="Y274" s="654"/>
      <c r="Z274" s="654"/>
      <c r="AA274" s="654"/>
      <c r="AB274" s="654"/>
      <c r="AC274" s="654"/>
      <c r="AD274" s="654"/>
      <c r="AE274" s="654"/>
      <c r="AF274" s="654"/>
      <c r="AG274" s="654"/>
      <c r="AH274" s="654"/>
      <c r="AI274" s="654"/>
      <c r="AJ274" s="654"/>
      <c r="AK274" s="654"/>
      <c r="AL274" s="654"/>
      <c r="AM274" s="654"/>
      <c r="AN274" s="654"/>
      <c r="AO274" s="654"/>
      <c r="AP274" s="654"/>
      <c r="AQ274" s="654"/>
      <c r="AR274" s="654"/>
      <c r="AS274" s="654"/>
      <c r="AT274" s="654"/>
      <c r="AU274" s="654"/>
      <c r="AV274" s="654"/>
    </row>
    <row r="275" spans="1:60" s="655" customFormat="1" ht="16.5" customHeight="1">
      <c r="A275" s="307"/>
      <c r="B275" s="1067"/>
      <c r="C275" s="774">
        <v>200</v>
      </c>
      <c r="D275" s="775" t="s">
        <v>1638</v>
      </c>
      <c r="E275" s="773" t="str">
        <f>INDEX($F$96:$F$127,MATCH(D275,$C$96:$C$127,0))</f>
        <v>10.255.53.178</v>
      </c>
      <c r="F275" s="780" t="s">
        <v>2114</v>
      </c>
      <c r="G275" s="780" t="s">
        <v>2115</v>
      </c>
      <c r="H275" s="728"/>
      <c r="I275" s="728"/>
      <c r="J275" s="728"/>
      <c r="K275" s="787" t="s">
        <v>847</v>
      </c>
      <c r="L275" s="787"/>
      <c r="M275" s="787" t="s">
        <v>1226</v>
      </c>
      <c r="N275" s="787" t="s">
        <v>1640</v>
      </c>
      <c r="O275" s="787"/>
      <c r="P275" s="787"/>
      <c r="Q275" s="788" t="s">
        <v>1876</v>
      </c>
      <c r="R275" s="788"/>
      <c r="S275" s="787" t="s">
        <v>1639</v>
      </c>
      <c r="T275" s="787"/>
      <c r="U275" s="787"/>
      <c r="V275" s="654"/>
      <c r="W275" s="654"/>
      <c r="X275" s="654"/>
      <c r="Y275" s="654"/>
      <c r="Z275" s="654"/>
      <c r="AA275" s="654"/>
      <c r="AB275" s="654"/>
      <c r="AC275" s="654"/>
      <c r="AD275" s="654"/>
      <c r="AE275" s="654"/>
      <c r="AF275" s="654"/>
      <c r="AG275" s="654"/>
      <c r="AH275" s="654"/>
      <c r="AI275" s="654"/>
      <c r="AJ275" s="654"/>
      <c r="AK275" s="654"/>
      <c r="AL275" s="654"/>
      <c r="AM275" s="654"/>
      <c r="AN275" s="654"/>
      <c r="AO275" s="654"/>
      <c r="AP275" s="654"/>
      <c r="AQ275" s="654"/>
      <c r="AR275" s="654"/>
      <c r="AS275" s="654"/>
      <c r="AT275" s="654"/>
      <c r="AU275" s="654"/>
      <c r="AV275" s="654"/>
    </row>
    <row r="276" spans="1:60" s="655" customFormat="1" ht="15" customHeight="1">
      <c r="A276" s="307"/>
      <c r="B276" s="1067"/>
      <c r="C276" s="774">
        <v>400</v>
      </c>
      <c r="D276" s="775" t="s">
        <v>1210</v>
      </c>
      <c r="E276" s="773" t="str">
        <f>INDEX($F$96:$F$127,MATCH(D276,$C$96:$C$127,0))</f>
        <v>10.255.53.179</v>
      </c>
      <c r="F276" s="780" t="s">
        <v>2116</v>
      </c>
      <c r="G276" s="780" t="s">
        <v>2117</v>
      </c>
      <c r="H276" s="728"/>
      <c r="I276" s="728"/>
      <c r="J276" s="728"/>
      <c r="K276" s="787" t="s">
        <v>847</v>
      </c>
      <c r="L276" s="787"/>
      <c r="M276" s="787" t="s">
        <v>1226</v>
      </c>
      <c r="N276" s="787" t="s">
        <v>1647</v>
      </c>
      <c r="O276" s="787"/>
      <c r="P276" s="787"/>
      <c r="Q276" s="788" t="s">
        <v>1876</v>
      </c>
      <c r="R276" s="788"/>
      <c r="S276" s="787" t="s">
        <v>1411</v>
      </c>
      <c r="T276" s="787"/>
      <c r="U276" s="787"/>
      <c r="V276" s="654"/>
      <c r="W276" s="654"/>
      <c r="X276" s="654"/>
      <c r="Y276" s="654"/>
      <c r="Z276" s="654"/>
      <c r="AA276" s="654"/>
      <c r="AB276" s="654"/>
      <c r="AC276" s="654"/>
      <c r="AD276" s="654"/>
      <c r="AE276" s="654"/>
      <c r="AF276" s="654"/>
      <c r="AG276" s="654"/>
      <c r="AH276" s="654"/>
      <c r="AI276" s="654"/>
      <c r="AJ276" s="654"/>
      <c r="AK276" s="654"/>
      <c r="AL276" s="654"/>
      <c r="AM276" s="654"/>
      <c r="AN276" s="654"/>
      <c r="AO276" s="654"/>
      <c r="AP276" s="654"/>
      <c r="AQ276" s="654"/>
      <c r="AR276" s="654"/>
      <c r="AS276" s="654"/>
      <c r="AT276" s="654"/>
      <c r="AU276" s="654"/>
      <c r="AV276" s="654"/>
    </row>
    <row r="277" spans="1:60" s="655" customFormat="1" ht="15" customHeight="1">
      <c r="A277" s="307"/>
      <c r="B277" s="1067"/>
      <c r="C277" s="774"/>
      <c r="D277" s="775"/>
      <c r="E277" s="773"/>
      <c r="F277" s="780"/>
      <c r="G277" s="780"/>
      <c r="H277" s="728"/>
      <c r="I277" s="728"/>
      <c r="J277" s="728"/>
      <c r="K277" s="787"/>
      <c r="L277" s="787"/>
      <c r="M277" s="787"/>
      <c r="N277" s="787"/>
      <c r="O277" s="787"/>
      <c r="P277" s="787"/>
      <c r="Q277" s="788"/>
      <c r="R277" s="788"/>
      <c r="S277" s="787"/>
      <c r="T277" s="787"/>
      <c r="U277" s="787"/>
      <c r="V277" s="654"/>
      <c r="W277" s="654"/>
      <c r="X277" s="654"/>
      <c r="Y277" s="654"/>
      <c r="Z277" s="654"/>
      <c r="AA277" s="654"/>
      <c r="AB277" s="654"/>
      <c r="AC277" s="654"/>
      <c r="AD277" s="654"/>
      <c r="AE277" s="654"/>
      <c r="AF277" s="654"/>
      <c r="AG277" s="654"/>
      <c r="AH277" s="654"/>
      <c r="AI277" s="654"/>
      <c r="AJ277" s="654"/>
      <c r="AK277" s="654"/>
      <c r="AL277" s="654"/>
      <c r="AM277" s="654"/>
      <c r="AN277" s="654"/>
      <c r="AO277" s="654"/>
      <c r="AP277" s="654"/>
      <c r="AQ277" s="654"/>
      <c r="AR277" s="654"/>
      <c r="AS277" s="654"/>
      <c r="AT277" s="654"/>
      <c r="AU277" s="654"/>
      <c r="AV277" s="654"/>
    </row>
    <row r="278" spans="1:60" s="655" customFormat="1" ht="12.75" customHeight="1">
      <c r="A278" s="307"/>
      <c r="B278" s="1067"/>
      <c r="C278" s="774"/>
      <c r="D278" s="775"/>
      <c r="E278" s="773"/>
      <c r="F278" s="780"/>
      <c r="G278" s="780"/>
      <c r="H278" s="778"/>
      <c r="I278" s="779"/>
      <c r="J278" s="779"/>
      <c r="K278" s="787"/>
      <c r="L278" s="787"/>
      <c r="M278" s="787"/>
      <c r="N278" s="787"/>
      <c r="O278" s="787"/>
      <c r="P278" s="787"/>
      <c r="Q278" s="788"/>
      <c r="R278" s="788"/>
      <c r="S278" s="787"/>
      <c r="T278" s="787"/>
      <c r="U278" s="787"/>
      <c r="V278" s="654"/>
      <c r="W278" s="654"/>
      <c r="X278" s="654"/>
      <c r="Y278" s="654"/>
      <c r="Z278" s="654"/>
      <c r="AA278" s="654"/>
      <c r="AB278" s="654"/>
      <c r="AC278" s="654"/>
      <c r="AD278" s="654"/>
      <c r="AE278" s="654"/>
      <c r="AF278" s="654"/>
      <c r="AG278" s="654"/>
      <c r="AH278" s="654"/>
      <c r="AI278" s="654"/>
      <c r="AJ278" s="654"/>
      <c r="AK278" s="654"/>
      <c r="AL278" s="654"/>
      <c r="AM278" s="654"/>
      <c r="AN278" s="654"/>
      <c r="AO278" s="654"/>
      <c r="AP278" s="654"/>
      <c r="AQ278" s="654"/>
      <c r="AR278" s="654"/>
      <c r="AS278" s="654"/>
      <c r="AT278" s="654"/>
      <c r="AU278" s="654"/>
      <c r="AV278" s="654"/>
    </row>
    <row r="279" spans="1:60" s="301" customFormat="1" ht="12.75" customHeight="1">
      <c r="A279" s="307"/>
      <c r="B279" s="1067"/>
      <c r="C279" s="774"/>
      <c r="D279" s="775"/>
      <c r="E279" s="776"/>
      <c r="F279" s="777"/>
      <c r="G279" s="777"/>
      <c r="H279" s="778"/>
      <c r="I279" s="779"/>
      <c r="J279" s="779"/>
      <c r="K279" s="787"/>
      <c r="L279" s="787"/>
      <c r="M279" s="787"/>
      <c r="N279" s="787"/>
      <c r="O279" s="787"/>
      <c r="P279" s="787"/>
      <c r="Q279" s="787"/>
      <c r="R279" s="787"/>
      <c r="S279" s="787"/>
      <c r="T279" s="787"/>
      <c r="U279" s="787"/>
      <c r="V279" s="310"/>
      <c r="W279" s="310"/>
      <c r="X279" s="310"/>
      <c r="Y279" s="310"/>
      <c r="Z279" s="310"/>
      <c r="AA279" s="310"/>
      <c r="AB279" s="310"/>
      <c r="AC279" s="310"/>
      <c r="AD279" s="310"/>
      <c r="AE279" s="310"/>
      <c r="AF279" s="310"/>
      <c r="AG279" s="310"/>
      <c r="AH279" s="310"/>
      <c r="AI279" s="310"/>
      <c r="AJ279" s="310"/>
      <c r="AK279" s="310"/>
      <c r="AL279" s="310"/>
      <c r="AM279" s="310"/>
      <c r="AN279" s="310"/>
      <c r="AO279" s="310"/>
      <c r="AP279" s="310"/>
      <c r="AQ279" s="310"/>
      <c r="AR279" s="310"/>
      <c r="AS279" s="310"/>
      <c r="AT279" s="310"/>
      <c r="AU279" s="310"/>
      <c r="AV279" s="310"/>
    </row>
    <row r="280" spans="1:60" s="301" customFormat="1" ht="12.75" customHeight="1">
      <c r="A280" s="307"/>
      <c r="B280" s="1067"/>
      <c r="C280" s="774"/>
      <c r="D280" s="775"/>
      <c r="E280" s="776"/>
      <c r="F280" s="777"/>
      <c r="G280" s="777"/>
      <c r="H280" s="778"/>
      <c r="I280" s="779"/>
      <c r="J280" s="779"/>
      <c r="K280" s="787"/>
      <c r="L280" s="787"/>
      <c r="M280" s="787"/>
      <c r="N280" s="787"/>
      <c r="O280" s="787"/>
      <c r="P280" s="787"/>
      <c r="Q280" s="787"/>
      <c r="R280" s="787"/>
      <c r="S280" s="787"/>
      <c r="T280" s="787"/>
      <c r="U280" s="787"/>
      <c r="V280" s="310"/>
      <c r="W280" s="310"/>
      <c r="X280" s="310"/>
      <c r="Y280" s="310"/>
      <c r="Z280" s="310"/>
      <c r="AA280" s="310"/>
      <c r="AB280" s="310"/>
      <c r="AC280" s="310"/>
      <c r="AD280" s="310"/>
      <c r="AE280" s="310"/>
      <c r="AF280" s="310"/>
      <c r="AG280" s="310"/>
      <c r="AH280" s="310"/>
      <c r="AI280" s="310"/>
      <c r="AJ280" s="310"/>
      <c r="AK280" s="310"/>
      <c r="AL280" s="310"/>
      <c r="AM280" s="310"/>
      <c r="AN280" s="310"/>
      <c r="AO280" s="310"/>
      <c r="AP280" s="310"/>
      <c r="AQ280" s="310"/>
      <c r="AR280" s="310"/>
      <c r="AS280" s="310"/>
      <c r="AT280" s="310"/>
      <c r="AU280" s="310"/>
      <c r="AV280" s="310"/>
    </row>
    <row r="281" spans="1:60" s="301" customFormat="1" ht="12.75" customHeight="1">
      <c r="A281" s="307"/>
      <c r="B281" s="1067"/>
      <c r="C281" s="774"/>
      <c r="D281" s="775"/>
      <c r="E281" s="776"/>
      <c r="F281" s="777"/>
      <c r="G281" s="777"/>
      <c r="H281" s="778"/>
      <c r="I281" s="779"/>
      <c r="J281" s="779"/>
      <c r="K281" s="787"/>
      <c r="L281" s="787"/>
      <c r="M281" s="787"/>
      <c r="N281" s="787"/>
      <c r="O281" s="787"/>
      <c r="P281" s="787"/>
      <c r="Q281" s="787"/>
      <c r="R281" s="787"/>
      <c r="S281" s="787"/>
      <c r="T281" s="787"/>
      <c r="U281" s="787"/>
      <c r="V281" s="310"/>
      <c r="W281" s="310"/>
      <c r="X281" s="310"/>
      <c r="Y281" s="310"/>
      <c r="Z281" s="310"/>
      <c r="AA281" s="310"/>
      <c r="AB281" s="310"/>
      <c r="AC281" s="310"/>
      <c r="AD281" s="310"/>
      <c r="AE281" s="310"/>
      <c r="AF281" s="310"/>
      <c r="AG281" s="310"/>
      <c r="AH281" s="310"/>
      <c r="AI281" s="310"/>
      <c r="AJ281" s="310"/>
      <c r="AK281" s="310"/>
      <c r="AL281" s="310"/>
      <c r="AM281" s="310"/>
      <c r="AN281" s="310"/>
      <c r="AO281" s="310"/>
      <c r="AP281" s="310"/>
      <c r="AQ281" s="310"/>
      <c r="AR281" s="310"/>
      <c r="AS281" s="310"/>
      <c r="AT281" s="310"/>
      <c r="AU281" s="310"/>
      <c r="AV281" s="310"/>
    </row>
    <row r="282" spans="1:60" s="301" customFormat="1" ht="12.75" customHeight="1">
      <c r="A282" s="307"/>
      <c r="B282" s="1067"/>
      <c r="C282" s="774"/>
      <c r="D282" s="775"/>
      <c r="E282" s="776"/>
      <c r="F282" s="777"/>
      <c r="G282" s="777"/>
      <c r="H282" s="778"/>
      <c r="I282" s="779"/>
      <c r="J282" s="779"/>
      <c r="K282" s="787"/>
      <c r="L282" s="787"/>
      <c r="M282" s="787"/>
      <c r="N282" s="787"/>
      <c r="O282" s="787"/>
      <c r="P282" s="787"/>
      <c r="Q282" s="787"/>
      <c r="R282" s="787"/>
      <c r="S282" s="787"/>
      <c r="T282" s="787"/>
      <c r="U282" s="787"/>
      <c r="V282" s="310"/>
      <c r="W282" s="310"/>
      <c r="X282" s="310"/>
      <c r="Y282" s="310"/>
      <c r="Z282" s="310"/>
      <c r="AA282" s="310"/>
      <c r="AB282" s="310"/>
      <c r="AC282" s="310"/>
      <c r="AD282" s="310"/>
      <c r="AE282" s="310"/>
      <c r="AF282" s="310"/>
      <c r="AG282" s="310"/>
      <c r="AH282" s="310"/>
      <c r="AI282" s="310"/>
      <c r="AJ282" s="310"/>
      <c r="AK282" s="310"/>
      <c r="AL282" s="310"/>
      <c r="AM282" s="310"/>
      <c r="AN282" s="310"/>
      <c r="AO282" s="310"/>
      <c r="AP282" s="310"/>
      <c r="AQ282" s="310"/>
      <c r="AR282" s="310"/>
      <c r="AS282" s="310"/>
      <c r="AT282" s="310"/>
      <c r="AU282" s="310"/>
      <c r="AV282" s="310"/>
    </row>
    <row r="283" spans="1:60" s="280" customFormat="1" ht="12.75" customHeight="1">
      <c r="A283" s="307"/>
      <c r="B283" s="1067"/>
      <c r="C283" s="317"/>
      <c r="D283" s="317"/>
      <c r="E283" s="317"/>
      <c r="F283" s="317"/>
      <c r="G283" s="317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10"/>
      <c r="W283" s="310"/>
      <c r="X283" s="310"/>
      <c r="Y283" s="310"/>
      <c r="Z283" s="310"/>
      <c r="AA283" s="310"/>
      <c r="AB283" s="310"/>
      <c r="AC283" s="310"/>
      <c r="AD283" s="310"/>
      <c r="AE283" s="310"/>
      <c r="AF283" s="310"/>
      <c r="AG283" s="310"/>
      <c r="AH283" s="310"/>
      <c r="AI283" s="310"/>
      <c r="AJ283" s="310"/>
      <c r="AK283" s="310"/>
      <c r="AL283" s="310"/>
      <c r="AM283" s="310"/>
      <c r="AN283" s="310"/>
      <c r="AO283" s="310"/>
      <c r="AP283" s="310"/>
      <c r="AQ283" s="310"/>
      <c r="AR283" s="310"/>
      <c r="AS283" s="310"/>
      <c r="AT283" s="310"/>
      <c r="AU283" s="310"/>
      <c r="AV283" s="310"/>
    </row>
    <row r="284" spans="1:60" s="280" customFormat="1" ht="12.5" customHeight="1">
      <c r="A284" s="307"/>
      <c r="B284" s="223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316"/>
      <c r="R284" s="316"/>
      <c r="S284" s="316"/>
      <c r="T284" s="308"/>
      <c r="U284" s="310"/>
      <c r="V284" s="310"/>
      <c r="W284" s="310"/>
      <c r="X284" s="310"/>
      <c r="Y284" s="310"/>
      <c r="Z284" s="310"/>
      <c r="AA284" s="310"/>
      <c r="AB284" s="310"/>
      <c r="AC284" s="310"/>
      <c r="AD284" s="310"/>
      <c r="AE284" s="310"/>
      <c r="AF284" s="310"/>
      <c r="AG284" s="310"/>
      <c r="AH284" s="310"/>
      <c r="AI284" s="310"/>
      <c r="AJ284" s="310"/>
      <c r="AK284" s="310"/>
      <c r="AL284" s="310"/>
      <c r="AM284" s="310"/>
      <c r="AN284" s="310"/>
      <c r="AO284" s="310"/>
      <c r="AP284" s="310"/>
      <c r="AQ284" s="310"/>
      <c r="AR284" s="310"/>
      <c r="AS284" s="310"/>
      <c r="AT284" s="310"/>
      <c r="AU284" s="310"/>
      <c r="AV284" s="310"/>
      <c r="AW284" s="310"/>
      <c r="AX284" s="310"/>
      <c r="AY284" s="310"/>
      <c r="AZ284" s="310"/>
      <c r="BA284" s="310"/>
      <c r="BB284" s="310"/>
      <c r="BC284" s="310"/>
      <c r="BD284" s="310"/>
    </row>
    <row r="285" spans="1:60" s="454" customFormat="1" ht="12.5" customHeight="1">
      <c r="A285" s="307"/>
      <c r="B285" s="223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08"/>
      <c r="U285" s="310"/>
      <c r="V285" s="310"/>
      <c r="W285" s="310"/>
      <c r="X285" s="310"/>
      <c r="Y285" s="310"/>
      <c r="Z285" s="310"/>
      <c r="AA285" s="310"/>
      <c r="AB285" s="310"/>
      <c r="AC285" s="310"/>
      <c r="AD285" s="310"/>
      <c r="AE285" s="310"/>
      <c r="AF285" s="310"/>
      <c r="AG285" s="310"/>
      <c r="AH285" s="310"/>
      <c r="AI285" s="310"/>
      <c r="AJ285" s="310"/>
      <c r="AK285" s="310"/>
      <c r="AL285" s="310"/>
      <c r="AM285" s="310"/>
      <c r="AN285" s="310"/>
      <c r="AO285" s="310"/>
      <c r="AP285" s="310"/>
      <c r="AQ285" s="310"/>
      <c r="AR285" s="310"/>
      <c r="AS285" s="310"/>
      <c r="AT285" s="310"/>
      <c r="AU285" s="310"/>
      <c r="AV285" s="310"/>
      <c r="AW285" s="310"/>
      <c r="AX285" s="310"/>
      <c r="AY285" s="310"/>
      <c r="AZ285" s="310"/>
      <c r="BA285" s="310"/>
      <c r="BB285" s="310"/>
      <c r="BC285" s="310"/>
      <c r="BD285" s="310"/>
    </row>
    <row r="286" spans="1:60" s="454" customFormat="1" ht="35" customHeight="1" thickBot="1">
      <c r="A286" s="307"/>
      <c r="B286" s="223"/>
      <c r="C286" s="519" t="s">
        <v>1833</v>
      </c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08"/>
      <c r="U286" s="310"/>
      <c r="V286" s="310"/>
      <c r="W286" s="310"/>
      <c r="X286" s="310"/>
      <c r="Y286" s="310"/>
      <c r="Z286" s="310"/>
      <c r="AA286" s="310"/>
      <c r="AB286" s="310"/>
      <c r="AC286" s="310"/>
      <c r="AD286" s="310"/>
      <c r="AE286" s="310"/>
      <c r="AF286" s="310"/>
      <c r="AG286" s="310"/>
      <c r="AH286" s="310"/>
      <c r="AI286" s="310"/>
      <c r="AJ286" s="310"/>
      <c r="AK286" s="310"/>
      <c r="AL286" s="310"/>
      <c r="AM286" s="310"/>
      <c r="AN286" s="310"/>
      <c r="AO286" s="310"/>
      <c r="AP286" s="310"/>
      <c r="AQ286" s="310"/>
      <c r="AR286" s="310"/>
      <c r="AS286" s="310"/>
      <c r="AT286" s="310"/>
      <c r="AU286" s="310"/>
      <c r="AV286" s="310"/>
      <c r="AW286" s="310"/>
      <c r="AX286" s="310"/>
      <c r="AY286" s="310"/>
      <c r="AZ286" s="310"/>
      <c r="BA286" s="310"/>
      <c r="BB286" s="310"/>
      <c r="BC286" s="310"/>
      <c r="BD286" s="310"/>
    </row>
    <row r="287" spans="1:60" s="685" customFormat="1" ht="12.5" customHeight="1" thickBot="1">
      <c r="A287" s="307"/>
      <c r="B287" s="223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1120"/>
      <c r="S287" s="1121"/>
      <c r="T287" s="1121"/>
      <c r="U287" s="1122"/>
      <c r="V287" s="310"/>
      <c r="W287" s="310"/>
      <c r="X287" s="310"/>
      <c r="Y287" s="310"/>
      <c r="Z287" s="310"/>
      <c r="AA287" s="310"/>
      <c r="AB287" s="310"/>
      <c r="AC287" s="310"/>
      <c r="AD287" s="310"/>
      <c r="AE287" s="310"/>
      <c r="AF287" s="310"/>
      <c r="AG287" s="310"/>
      <c r="AH287" s="310"/>
      <c r="AI287" s="310"/>
      <c r="AJ287" s="310"/>
      <c r="AK287" s="310"/>
      <c r="AL287" s="310"/>
      <c r="AM287" s="310"/>
      <c r="AN287" s="310"/>
      <c r="AO287" s="310"/>
      <c r="AP287" s="310"/>
      <c r="AQ287" s="310"/>
      <c r="AR287" s="310"/>
      <c r="AS287" s="310"/>
      <c r="AT287" s="310"/>
      <c r="AU287" s="310"/>
      <c r="AV287" s="310"/>
      <c r="AW287" s="310"/>
      <c r="AX287" s="310"/>
      <c r="AY287" s="310"/>
      <c r="AZ287" s="310"/>
      <c r="BA287" s="310"/>
      <c r="BB287" s="310"/>
      <c r="BC287" s="310"/>
      <c r="BD287" s="310"/>
    </row>
    <row r="288" spans="1:60" s="454" customFormat="1" ht="36.5" customHeight="1" thickBot="1">
      <c r="A288" s="307"/>
      <c r="B288" s="1068"/>
      <c r="C288" s="397" t="s">
        <v>1834</v>
      </c>
      <c r="D288" s="397" t="s">
        <v>1835</v>
      </c>
      <c r="E288" s="397" t="s">
        <v>258</v>
      </c>
      <c r="F288" s="397" t="s">
        <v>203</v>
      </c>
      <c r="G288" s="397" t="s">
        <v>259</v>
      </c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697"/>
      <c r="S288" s="697"/>
      <c r="T288" s="697"/>
      <c r="U288" s="697"/>
      <c r="V288" s="316"/>
      <c r="W288" s="316"/>
      <c r="X288" s="308"/>
      <c r="Y288" s="310"/>
      <c r="Z288" s="310"/>
      <c r="AA288" s="310"/>
      <c r="AB288" s="310"/>
      <c r="AC288" s="310"/>
      <c r="AD288" s="310"/>
      <c r="AE288" s="310"/>
      <c r="AF288" s="310"/>
      <c r="AG288" s="310"/>
      <c r="AH288" s="310"/>
      <c r="AI288" s="310"/>
      <c r="AJ288" s="310"/>
      <c r="AK288" s="310"/>
      <c r="AL288" s="310"/>
      <c r="AM288" s="310"/>
      <c r="AN288" s="310"/>
      <c r="AO288" s="310"/>
      <c r="AP288" s="310"/>
      <c r="AQ288" s="310"/>
      <c r="AR288" s="310"/>
      <c r="AS288" s="310"/>
      <c r="AT288" s="310"/>
      <c r="AU288" s="310"/>
      <c r="AV288" s="310"/>
      <c r="AW288" s="310"/>
      <c r="AX288" s="310"/>
      <c r="AY288" s="310"/>
      <c r="AZ288" s="310"/>
      <c r="BA288" s="310"/>
      <c r="BB288" s="310"/>
      <c r="BC288" s="310"/>
      <c r="BD288" s="310"/>
      <c r="BE288" s="310"/>
      <c r="BF288" s="310"/>
      <c r="BG288" s="310"/>
      <c r="BH288" s="310"/>
    </row>
    <row r="289" spans="1:60" s="655" customFormat="1" ht="12.5" customHeight="1" thickBot="1">
      <c r="A289" s="307"/>
      <c r="B289" s="1069"/>
      <c r="C289" s="781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644"/>
      <c r="S289" s="644"/>
      <c r="T289" s="644"/>
      <c r="U289" s="644"/>
      <c r="V289" s="656"/>
      <c r="W289" s="656"/>
      <c r="X289" s="657"/>
      <c r="Y289" s="654"/>
      <c r="Z289" s="654"/>
      <c r="AA289" s="654"/>
      <c r="AB289" s="654"/>
      <c r="AC289" s="654"/>
      <c r="AD289" s="654"/>
      <c r="AE289" s="654"/>
      <c r="AF289" s="654"/>
      <c r="AG289" s="654"/>
      <c r="AH289" s="654"/>
      <c r="AI289" s="654"/>
      <c r="AJ289" s="654"/>
      <c r="AK289" s="654"/>
      <c r="AL289" s="654"/>
      <c r="AM289" s="654"/>
      <c r="AN289" s="654"/>
      <c r="AO289" s="654"/>
      <c r="AP289" s="654"/>
      <c r="AQ289" s="654"/>
      <c r="AR289" s="654"/>
      <c r="AS289" s="654"/>
      <c r="AT289" s="654"/>
      <c r="AU289" s="654"/>
      <c r="AV289" s="654"/>
      <c r="AW289" s="654"/>
      <c r="AX289" s="654"/>
      <c r="AY289" s="654"/>
      <c r="AZ289" s="654"/>
      <c r="BA289" s="654"/>
      <c r="BB289" s="654"/>
      <c r="BC289" s="654"/>
      <c r="BD289" s="654"/>
      <c r="BE289" s="654"/>
      <c r="BF289" s="654"/>
      <c r="BG289" s="654"/>
      <c r="BH289" s="654"/>
    </row>
    <row r="290" spans="1:60" s="655" customFormat="1" ht="12" customHeight="1" thickBot="1">
      <c r="A290" s="307"/>
      <c r="B290" s="1069"/>
      <c r="C290" s="783"/>
      <c r="D290" s="784"/>
      <c r="E290" s="782"/>
      <c r="F290" s="782"/>
      <c r="G290" s="782"/>
      <c r="H290" s="784"/>
      <c r="I290" s="784"/>
      <c r="J290" s="784"/>
      <c r="K290" s="784"/>
      <c r="L290" s="784"/>
      <c r="M290" s="784"/>
      <c r="N290" s="784"/>
      <c r="O290" s="784"/>
      <c r="P290" s="784"/>
      <c r="Q290" s="784"/>
      <c r="R290" s="613"/>
      <c r="S290" s="613"/>
      <c r="T290" s="613"/>
      <c r="U290" s="613"/>
      <c r="V290" s="656"/>
      <c r="W290" s="656"/>
      <c r="X290" s="657"/>
      <c r="Y290" s="654"/>
      <c r="Z290" s="654"/>
      <c r="AA290" s="654"/>
      <c r="AB290" s="654"/>
      <c r="AC290" s="654"/>
      <c r="AD290" s="654"/>
      <c r="AE290" s="654"/>
      <c r="AF290" s="654"/>
      <c r="AG290" s="654"/>
      <c r="AH290" s="654"/>
      <c r="AI290" s="654"/>
      <c r="AJ290" s="654"/>
      <c r="AK290" s="654"/>
      <c r="AL290" s="654"/>
      <c r="AM290" s="654"/>
      <c r="AN290" s="654"/>
      <c r="AO290" s="654"/>
      <c r="AP290" s="654"/>
      <c r="AQ290" s="654"/>
      <c r="AR290" s="654"/>
      <c r="AS290" s="654"/>
      <c r="AT290" s="654"/>
      <c r="AU290" s="654"/>
      <c r="AV290" s="654"/>
      <c r="AW290" s="654"/>
      <c r="AX290" s="654"/>
      <c r="AY290" s="654"/>
      <c r="AZ290" s="654"/>
      <c r="BA290" s="654"/>
      <c r="BB290" s="654"/>
      <c r="BC290" s="654"/>
      <c r="BD290" s="654"/>
      <c r="BE290" s="654"/>
      <c r="BF290" s="654"/>
      <c r="BG290" s="654"/>
      <c r="BH290" s="654"/>
    </row>
    <row r="291" spans="1:60" s="655" customFormat="1" ht="12.5" customHeight="1" thickBot="1">
      <c r="A291" s="307"/>
      <c r="B291" s="1069"/>
      <c r="C291" s="785"/>
      <c r="D291" s="784"/>
      <c r="E291" s="782"/>
      <c r="F291" s="782"/>
      <c r="G291" s="782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645"/>
      <c r="S291" s="645"/>
      <c r="T291" s="645"/>
      <c r="U291" s="645"/>
      <c r="V291" s="656"/>
      <c r="W291" s="656"/>
      <c r="X291" s="657"/>
      <c r="Y291" s="654"/>
      <c r="Z291" s="654"/>
      <c r="AA291" s="654"/>
      <c r="AB291" s="654"/>
      <c r="AC291" s="654"/>
      <c r="AD291" s="654"/>
      <c r="AE291" s="654"/>
      <c r="AF291" s="654"/>
      <c r="AG291" s="654"/>
      <c r="AH291" s="654"/>
      <c r="AI291" s="654"/>
      <c r="AJ291" s="654"/>
      <c r="AK291" s="654"/>
      <c r="AL291" s="654"/>
      <c r="AM291" s="654"/>
      <c r="AN291" s="654"/>
      <c r="AO291" s="654"/>
      <c r="AP291" s="654"/>
      <c r="AQ291" s="654"/>
      <c r="AR291" s="654"/>
      <c r="AS291" s="654"/>
      <c r="AT291" s="654"/>
      <c r="AU291" s="654"/>
      <c r="AV291" s="654"/>
      <c r="AW291" s="654"/>
      <c r="AX291" s="654"/>
      <c r="AY291" s="654"/>
      <c r="AZ291" s="654"/>
      <c r="BA291" s="654"/>
      <c r="BB291" s="654"/>
      <c r="BC291" s="654"/>
      <c r="BD291" s="654"/>
      <c r="BE291" s="654"/>
      <c r="BF291" s="654"/>
      <c r="BG291" s="654"/>
      <c r="BH291" s="654"/>
    </row>
    <row r="292" spans="1:60" s="655" customFormat="1" ht="12.5" customHeight="1" thickBot="1">
      <c r="A292" s="307"/>
      <c r="B292" s="1069"/>
      <c r="C292" s="781"/>
      <c r="D292" s="782"/>
      <c r="E292" s="782"/>
      <c r="F292" s="782"/>
      <c r="G292" s="782"/>
      <c r="H292" s="782"/>
      <c r="I292" s="782"/>
      <c r="J292" s="782"/>
      <c r="K292" s="782"/>
      <c r="L292" s="782"/>
      <c r="M292" s="782"/>
      <c r="N292" s="782"/>
      <c r="O292" s="782"/>
      <c r="P292" s="782"/>
      <c r="Q292" s="782"/>
      <c r="R292" s="644"/>
      <c r="S292" s="644"/>
      <c r="T292" s="644"/>
      <c r="U292" s="644"/>
      <c r="V292" s="656"/>
      <c r="W292" s="656"/>
      <c r="X292" s="657"/>
      <c r="Y292" s="654"/>
      <c r="Z292" s="654"/>
      <c r="AA292" s="654"/>
      <c r="AB292" s="654"/>
      <c r="AC292" s="654"/>
      <c r="AD292" s="654"/>
      <c r="AE292" s="654"/>
      <c r="AF292" s="654"/>
      <c r="AG292" s="654"/>
      <c r="AH292" s="654"/>
      <c r="AI292" s="654"/>
      <c r="AJ292" s="654"/>
      <c r="AK292" s="654"/>
      <c r="AL292" s="654"/>
      <c r="AM292" s="654"/>
      <c r="AN292" s="654"/>
      <c r="AO292" s="654"/>
      <c r="AP292" s="654"/>
      <c r="AQ292" s="654"/>
      <c r="AR292" s="654"/>
      <c r="AS292" s="654"/>
      <c r="AT292" s="654"/>
      <c r="AU292" s="654"/>
      <c r="AV292" s="654"/>
      <c r="AW292" s="654"/>
      <c r="AX292" s="654"/>
      <c r="AY292" s="654"/>
      <c r="AZ292" s="654"/>
      <c r="BA292" s="654"/>
      <c r="BB292" s="654"/>
      <c r="BC292" s="654"/>
      <c r="BD292" s="654"/>
      <c r="BE292" s="654"/>
      <c r="BF292" s="654"/>
      <c r="BG292" s="654"/>
      <c r="BH292" s="654"/>
    </row>
    <row r="293" spans="1:60" s="655" customFormat="1" ht="12.5" customHeight="1" thickBot="1">
      <c r="A293" s="307"/>
      <c r="B293" s="1069"/>
      <c r="C293" s="783"/>
      <c r="D293" s="784"/>
      <c r="E293" s="784"/>
      <c r="F293" s="782"/>
      <c r="G293" s="782"/>
      <c r="H293" s="784"/>
      <c r="I293" s="784"/>
      <c r="J293" s="784"/>
      <c r="K293" s="784"/>
      <c r="L293" s="784"/>
      <c r="M293" s="784"/>
      <c r="N293" s="784"/>
      <c r="O293" s="784"/>
      <c r="P293" s="784"/>
      <c r="Q293" s="784"/>
      <c r="R293" s="613"/>
      <c r="S293" s="613"/>
      <c r="T293" s="613"/>
      <c r="U293" s="613"/>
      <c r="V293" s="656"/>
      <c r="W293" s="656"/>
      <c r="X293" s="657"/>
      <c r="Y293" s="654"/>
      <c r="Z293" s="654"/>
      <c r="AA293" s="654"/>
      <c r="AB293" s="654"/>
      <c r="AC293" s="654"/>
      <c r="AD293" s="654"/>
      <c r="AE293" s="654"/>
      <c r="AF293" s="654"/>
      <c r="AG293" s="654"/>
      <c r="AH293" s="654"/>
      <c r="AI293" s="654"/>
      <c r="AJ293" s="654"/>
      <c r="AK293" s="654"/>
      <c r="AL293" s="654"/>
      <c r="AM293" s="654"/>
      <c r="AN293" s="654"/>
      <c r="AO293" s="654"/>
      <c r="AP293" s="654"/>
      <c r="AQ293" s="654"/>
      <c r="AR293" s="654"/>
      <c r="AS293" s="654"/>
      <c r="AT293" s="654"/>
      <c r="AU293" s="654"/>
      <c r="AV293" s="654"/>
      <c r="AW293" s="654"/>
      <c r="AX293" s="654"/>
      <c r="AY293" s="654"/>
      <c r="AZ293" s="654"/>
      <c r="BA293" s="654"/>
      <c r="BB293" s="654"/>
      <c r="BC293" s="654"/>
      <c r="BD293" s="654"/>
      <c r="BE293" s="654"/>
      <c r="BF293" s="654"/>
      <c r="BG293" s="654"/>
      <c r="BH293" s="654"/>
    </row>
    <row r="294" spans="1:60" s="655" customFormat="1" ht="12.5" customHeight="1" thickBot="1">
      <c r="A294" s="307"/>
      <c r="B294" s="1069"/>
      <c r="C294" s="785"/>
      <c r="D294" s="786"/>
      <c r="E294" s="786"/>
      <c r="F294" s="782"/>
      <c r="G294" s="782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645"/>
      <c r="S294" s="645"/>
      <c r="T294" s="645"/>
      <c r="U294" s="645"/>
      <c r="V294" s="656"/>
      <c r="W294" s="656"/>
      <c r="X294" s="657"/>
      <c r="Y294" s="654"/>
      <c r="Z294" s="654"/>
      <c r="AA294" s="654"/>
      <c r="AB294" s="654"/>
      <c r="AC294" s="654"/>
      <c r="AD294" s="654"/>
      <c r="AE294" s="654"/>
      <c r="AF294" s="654"/>
      <c r="AG294" s="654"/>
      <c r="AH294" s="654"/>
      <c r="AI294" s="654"/>
      <c r="AJ294" s="654"/>
      <c r="AK294" s="654"/>
      <c r="AL294" s="654"/>
      <c r="AM294" s="654"/>
      <c r="AN294" s="654"/>
      <c r="AO294" s="654"/>
      <c r="AP294" s="654"/>
      <c r="AQ294" s="654"/>
      <c r="AR294" s="654"/>
      <c r="AS294" s="654"/>
      <c r="AT294" s="654"/>
      <c r="AU294" s="654"/>
      <c r="AV294" s="654"/>
      <c r="AW294" s="654"/>
      <c r="AX294" s="654"/>
      <c r="AY294" s="654"/>
      <c r="AZ294" s="654"/>
      <c r="BA294" s="654"/>
      <c r="BB294" s="654"/>
      <c r="BC294" s="654"/>
      <c r="BD294" s="654"/>
      <c r="BE294" s="654"/>
      <c r="BF294" s="654"/>
      <c r="BG294" s="654"/>
      <c r="BH294" s="654"/>
    </row>
    <row r="295" spans="1:60" s="655" customFormat="1" ht="12.5" customHeight="1" thickBot="1">
      <c r="A295" s="307"/>
      <c r="B295" s="1069"/>
      <c r="C295" s="781"/>
      <c r="D295" s="782"/>
      <c r="E295" s="782"/>
      <c r="F295" s="782"/>
      <c r="G295" s="782"/>
      <c r="H295" s="782"/>
      <c r="I295" s="782"/>
      <c r="J295" s="782"/>
      <c r="K295" s="782"/>
      <c r="L295" s="782"/>
      <c r="M295" s="782"/>
      <c r="N295" s="782"/>
      <c r="O295" s="782"/>
      <c r="P295" s="782"/>
      <c r="Q295" s="782"/>
      <c r="R295" s="644"/>
      <c r="S295" s="692"/>
      <c r="T295" s="692"/>
      <c r="U295" s="692"/>
      <c r="V295" s="656"/>
      <c r="W295" s="656"/>
      <c r="X295" s="657"/>
      <c r="Y295" s="654"/>
      <c r="Z295" s="654"/>
      <c r="AA295" s="654"/>
      <c r="AB295" s="654"/>
      <c r="AC295" s="654"/>
      <c r="AD295" s="654"/>
      <c r="AE295" s="654"/>
      <c r="AF295" s="654"/>
      <c r="AG295" s="654"/>
      <c r="AH295" s="654"/>
      <c r="AI295" s="654"/>
      <c r="AJ295" s="654"/>
      <c r="AK295" s="654"/>
      <c r="AL295" s="654"/>
      <c r="AM295" s="654"/>
      <c r="AN295" s="654"/>
      <c r="AO295" s="654"/>
      <c r="AP295" s="654"/>
      <c r="AQ295" s="654"/>
      <c r="AR295" s="654"/>
      <c r="AS295" s="654"/>
      <c r="AT295" s="654"/>
      <c r="AU295" s="654"/>
      <c r="AV295" s="654"/>
      <c r="AW295" s="654"/>
      <c r="AX295" s="654"/>
      <c r="AY295" s="654"/>
      <c r="AZ295" s="654"/>
      <c r="BA295" s="654"/>
      <c r="BB295" s="654"/>
      <c r="BC295" s="654"/>
      <c r="BD295" s="654"/>
      <c r="BE295" s="654"/>
      <c r="BF295" s="654"/>
      <c r="BG295" s="654"/>
      <c r="BH295" s="654"/>
    </row>
    <row r="296" spans="1:60" s="655" customFormat="1" ht="12.5" customHeight="1" thickBot="1">
      <c r="A296" s="307"/>
      <c r="B296" s="1069"/>
      <c r="C296" s="783"/>
      <c r="D296" s="784"/>
      <c r="E296" s="784"/>
      <c r="F296" s="782"/>
      <c r="G296" s="782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693"/>
      <c r="S296" s="693"/>
      <c r="T296" s="693"/>
      <c r="U296" s="693"/>
      <c r="V296" s="656"/>
      <c r="W296" s="656"/>
      <c r="X296" s="657"/>
      <c r="Y296" s="654"/>
      <c r="Z296" s="654"/>
      <c r="AA296" s="654"/>
      <c r="AB296" s="654"/>
      <c r="AC296" s="654"/>
      <c r="AD296" s="654"/>
      <c r="AE296" s="654"/>
      <c r="AF296" s="654"/>
      <c r="AG296" s="654"/>
      <c r="AH296" s="654"/>
      <c r="AI296" s="654"/>
      <c r="AJ296" s="654"/>
      <c r="AK296" s="654"/>
      <c r="AL296" s="654"/>
      <c r="AM296" s="654"/>
      <c r="AN296" s="654"/>
      <c r="AO296" s="654"/>
      <c r="AP296" s="654"/>
      <c r="AQ296" s="654"/>
      <c r="AR296" s="654"/>
      <c r="AS296" s="654"/>
      <c r="AT296" s="654"/>
      <c r="AU296" s="654"/>
      <c r="AV296" s="654"/>
      <c r="AW296" s="654"/>
      <c r="AX296" s="654"/>
      <c r="AY296" s="654"/>
      <c r="AZ296" s="654"/>
      <c r="BA296" s="654"/>
      <c r="BB296" s="654"/>
      <c r="BC296" s="654"/>
      <c r="BD296" s="654"/>
      <c r="BE296" s="654"/>
      <c r="BF296" s="654"/>
      <c r="BG296" s="654"/>
      <c r="BH296" s="654"/>
    </row>
    <row r="297" spans="1:60" s="655" customFormat="1" ht="12.5" customHeight="1" thickBot="1">
      <c r="A297" s="307"/>
      <c r="B297" s="1070"/>
      <c r="C297" s="785"/>
      <c r="D297" s="786"/>
      <c r="E297" s="786"/>
      <c r="F297" s="782"/>
      <c r="G297" s="782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694"/>
      <c r="S297" s="694"/>
      <c r="T297" s="694"/>
      <c r="U297" s="694"/>
      <c r="V297" s="656"/>
      <c r="W297" s="656"/>
      <c r="X297" s="657"/>
      <c r="Y297" s="654"/>
      <c r="Z297" s="654"/>
      <c r="AA297" s="654"/>
      <c r="AB297" s="654"/>
      <c r="AC297" s="654"/>
      <c r="AD297" s="654"/>
      <c r="AE297" s="654"/>
      <c r="AF297" s="654"/>
      <c r="AG297" s="654"/>
      <c r="AH297" s="654"/>
      <c r="AI297" s="654"/>
      <c r="AJ297" s="654"/>
      <c r="AK297" s="654"/>
      <c r="AL297" s="654"/>
      <c r="AM297" s="654"/>
      <c r="AN297" s="654"/>
      <c r="AO297" s="654"/>
      <c r="AP297" s="654"/>
      <c r="AQ297" s="654"/>
      <c r="AR297" s="654"/>
      <c r="AS297" s="654"/>
      <c r="AT297" s="654"/>
      <c r="AU297" s="654"/>
      <c r="AV297" s="654"/>
      <c r="AW297" s="654"/>
      <c r="AX297" s="654"/>
      <c r="AY297" s="654"/>
      <c r="AZ297" s="654"/>
      <c r="BA297" s="654"/>
      <c r="BB297" s="654"/>
      <c r="BC297" s="654"/>
      <c r="BD297" s="654"/>
      <c r="BE297" s="654"/>
      <c r="BF297" s="654"/>
      <c r="BG297" s="654"/>
      <c r="BH297" s="654"/>
    </row>
    <row r="298" spans="1:60" s="655" customFormat="1" ht="12.5" customHeight="1">
      <c r="A298" s="307"/>
      <c r="B298" s="223"/>
      <c r="C298" s="781"/>
      <c r="D298" s="782"/>
      <c r="E298" s="782"/>
      <c r="F298" s="782"/>
      <c r="G298" s="782"/>
      <c r="H298" s="782"/>
      <c r="I298" s="782"/>
      <c r="J298" s="782"/>
      <c r="K298" s="782"/>
      <c r="L298" s="782"/>
      <c r="M298" s="782"/>
      <c r="N298" s="782"/>
      <c r="O298" s="782"/>
      <c r="P298" s="782"/>
      <c r="Q298" s="782"/>
      <c r="R298" s="692"/>
      <c r="S298" s="692"/>
      <c r="T298" s="692"/>
      <c r="U298" s="692"/>
      <c r="V298" s="656"/>
      <c r="W298" s="656"/>
      <c r="X298" s="657"/>
      <c r="Y298" s="654"/>
      <c r="Z298" s="654"/>
      <c r="AA298" s="654"/>
      <c r="AB298" s="654"/>
      <c r="AC298" s="654"/>
      <c r="AD298" s="654"/>
      <c r="AE298" s="654"/>
      <c r="AF298" s="654"/>
      <c r="AG298" s="654"/>
      <c r="AH298" s="654"/>
      <c r="AI298" s="654"/>
      <c r="AJ298" s="654"/>
      <c r="AK298" s="654"/>
      <c r="AL298" s="654"/>
      <c r="AM298" s="654"/>
      <c r="AN298" s="654"/>
      <c r="AO298" s="654"/>
      <c r="AP298" s="654"/>
      <c r="AQ298" s="654"/>
      <c r="AR298" s="654"/>
      <c r="AS298" s="654"/>
      <c r="AT298" s="654"/>
      <c r="AU298" s="654"/>
      <c r="AV298" s="654"/>
      <c r="AW298" s="654"/>
      <c r="AX298" s="654"/>
      <c r="AY298" s="654"/>
      <c r="AZ298" s="654"/>
      <c r="BA298" s="654"/>
      <c r="BB298" s="654"/>
      <c r="BC298" s="654"/>
      <c r="BD298" s="654"/>
      <c r="BE298" s="654"/>
      <c r="BF298" s="654"/>
      <c r="BG298" s="654"/>
      <c r="BH298" s="654"/>
    </row>
    <row r="299" spans="1:60" s="655" customFormat="1" ht="12.5" customHeight="1">
      <c r="A299" s="307"/>
      <c r="B299" s="223"/>
      <c r="C299" s="783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693"/>
      <c r="S299" s="693"/>
      <c r="T299" s="693"/>
      <c r="U299" s="693"/>
      <c r="V299" s="656"/>
      <c r="W299" s="656"/>
      <c r="X299" s="657"/>
      <c r="Y299" s="654"/>
      <c r="Z299" s="654"/>
      <c r="AA299" s="654"/>
      <c r="AB299" s="654"/>
      <c r="AC299" s="654"/>
      <c r="AD299" s="654"/>
      <c r="AE299" s="654"/>
      <c r="AF299" s="654"/>
      <c r="AG299" s="654"/>
      <c r="AH299" s="654"/>
      <c r="AI299" s="654"/>
      <c r="AJ299" s="654"/>
      <c r="AK299" s="654"/>
      <c r="AL299" s="654"/>
      <c r="AM299" s="654"/>
      <c r="AN299" s="654"/>
      <c r="AO299" s="654"/>
      <c r="AP299" s="654"/>
      <c r="AQ299" s="654"/>
      <c r="AR299" s="654"/>
      <c r="AS299" s="654"/>
      <c r="AT299" s="654"/>
      <c r="AU299" s="654"/>
      <c r="AV299" s="654"/>
      <c r="AW299" s="654"/>
      <c r="AX299" s="654"/>
      <c r="AY299" s="654"/>
      <c r="AZ299" s="654"/>
      <c r="BA299" s="654"/>
      <c r="BB299" s="654"/>
      <c r="BC299" s="654"/>
      <c r="BD299" s="654"/>
      <c r="BE299" s="654"/>
      <c r="BF299" s="654"/>
      <c r="BG299" s="654"/>
      <c r="BH299" s="654"/>
    </row>
    <row r="300" spans="1:60" s="655" customFormat="1" ht="12.5" customHeight="1" thickBot="1">
      <c r="A300" s="307"/>
      <c r="B300" s="223"/>
      <c r="C300" s="785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694"/>
      <c r="S300" s="694"/>
      <c r="T300" s="694"/>
      <c r="U300" s="694"/>
      <c r="V300" s="656"/>
      <c r="W300" s="656"/>
      <c r="X300" s="657"/>
      <c r="Y300" s="654"/>
      <c r="Z300" s="654"/>
      <c r="AA300" s="654"/>
      <c r="AB300" s="654"/>
      <c r="AC300" s="654"/>
      <c r="AD300" s="654"/>
      <c r="AE300" s="654"/>
      <c r="AF300" s="654"/>
      <c r="AG300" s="654"/>
      <c r="AH300" s="654"/>
      <c r="AI300" s="654"/>
      <c r="AJ300" s="654"/>
      <c r="AK300" s="654"/>
      <c r="AL300" s="654"/>
      <c r="AM300" s="654"/>
      <c r="AN300" s="654"/>
      <c r="AO300" s="654"/>
      <c r="AP300" s="654"/>
      <c r="AQ300" s="654"/>
      <c r="AR300" s="654"/>
      <c r="AS300" s="654"/>
      <c r="AT300" s="654"/>
      <c r="AU300" s="654"/>
      <c r="AV300" s="654"/>
      <c r="AW300" s="654"/>
      <c r="AX300" s="654"/>
      <c r="AY300" s="654"/>
      <c r="AZ300" s="654"/>
      <c r="BA300" s="654"/>
      <c r="BB300" s="654"/>
      <c r="BC300" s="654"/>
      <c r="BD300" s="654"/>
      <c r="BE300" s="654"/>
      <c r="BF300" s="654"/>
      <c r="BG300" s="654"/>
      <c r="BH300" s="654"/>
    </row>
    <row r="301" spans="1:60" s="685" customFormat="1" ht="12.5" customHeight="1">
      <c r="A301" s="307"/>
      <c r="B301" s="223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16"/>
      <c r="N301" s="316"/>
      <c r="O301" s="316"/>
      <c r="P301" s="316"/>
      <c r="Q301" s="316"/>
      <c r="R301" s="695"/>
      <c r="S301" s="695"/>
      <c r="T301" s="696"/>
      <c r="U301" s="310"/>
      <c r="V301" s="310"/>
      <c r="W301" s="310"/>
      <c r="X301" s="310"/>
      <c r="Y301" s="310"/>
      <c r="Z301" s="310"/>
      <c r="AA301" s="310"/>
      <c r="AB301" s="310"/>
      <c r="AC301" s="310"/>
      <c r="AD301" s="310"/>
      <c r="AE301" s="310"/>
      <c r="AF301" s="310"/>
      <c r="AG301" s="310"/>
      <c r="AH301" s="310"/>
      <c r="AI301" s="310"/>
      <c r="AJ301" s="310"/>
      <c r="AK301" s="310"/>
      <c r="AL301" s="310"/>
      <c r="AM301" s="310"/>
      <c r="AN301" s="310"/>
      <c r="AO301" s="310"/>
      <c r="AP301" s="310"/>
      <c r="AQ301" s="310"/>
      <c r="AR301" s="310"/>
      <c r="AS301" s="310"/>
      <c r="AT301" s="310"/>
      <c r="AU301" s="310"/>
      <c r="AV301" s="310"/>
      <c r="AW301" s="310"/>
      <c r="AX301" s="310"/>
      <c r="AY301" s="310"/>
      <c r="AZ301" s="310"/>
      <c r="BA301" s="310"/>
      <c r="BB301" s="310"/>
      <c r="BC301" s="310"/>
      <c r="BD301" s="310"/>
    </row>
    <row r="302" spans="1:60" s="685" customFormat="1" ht="12.5" customHeight="1">
      <c r="A302" s="307"/>
      <c r="B302" s="223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08"/>
      <c r="U302" s="310"/>
      <c r="V302" s="310"/>
      <c r="W302" s="310"/>
      <c r="X302" s="310"/>
      <c r="Y302" s="310"/>
      <c r="Z302" s="310"/>
      <c r="AA302" s="310"/>
      <c r="AB302" s="310"/>
      <c r="AC302" s="310"/>
      <c r="AD302" s="310"/>
      <c r="AE302" s="310"/>
      <c r="AF302" s="310"/>
      <c r="AG302" s="310"/>
      <c r="AH302" s="310"/>
      <c r="AI302" s="310"/>
      <c r="AJ302" s="310"/>
      <c r="AK302" s="310"/>
      <c r="AL302" s="310"/>
      <c r="AM302" s="310"/>
      <c r="AN302" s="310"/>
      <c r="AO302" s="310"/>
      <c r="AP302" s="310"/>
      <c r="AQ302" s="310"/>
      <c r="AR302" s="310"/>
      <c r="AS302" s="310"/>
      <c r="AT302" s="310"/>
      <c r="AU302" s="310"/>
      <c r="AV302" s="310"/>
      <c r="AW302" s="310"/>
      <c r="AX302" s="310"/>
      <c r="AY302" s="310"/>
      <c r="AZ302" s="310"/>
      <c r="BA302" s="310"/>
      <c r="BB302" s="310"/>
      <c r="BC302" s="310"/>
      <c r="BD302" s="310"/>
    </row>
    <row r="303" spans="1:60" s="685" customFormat="1" ht="12.5" customHeight="1">
      <c r="A303" s="307"/>
      <c r="B303" s="223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08"/>
      <c r="U303" s="310"/>
      <c r="V303" s="310"/>
      <c r="W303" s="310"/>
      <c r="X303" s="310"/>
      <c r="Y303" s="310"/>
      <c r="Z303" s="310"/>
      <c r="AA303" s="310"/>
      <c r="AB303" s="310"/>
      <c r="AC303" s="310"/>
      <c r="AD303" s="310"/>
      <c r="AE303" s="310"/>
      <c r="AF303" s="310"/>
      <c r="AG303" s="310"/>
      <c r="AH303" s="310"/>
      <c r="AI303" s="310"/>
      <c r="AJ303" s="310"/>
      <c r="AK303" s="310"/>
      <c r="AL303" s="310"/>
      <c r="AM303" s="310"/>
      <c r="AN303" s="310"/>
      <c r="AO303" s="310"/>
      <c r="AP303" s="310"/>
      <c r="AQ303" s="310"/>
      <c r="AR303" s="310"/>
      <c r="AS303" s="310"/>
      <c r="AT303" s="310"/>
      <c r="AU303" s="310"/>
      <c r="AV303" s="310"/>
      <c r="AW303" s="310"/>
      <c r="AX303" s="310"/>
      <c r="AY303" s="310"/>
      <c r="AZ303" s="310"/>
      <c r="BA303" s="310"/>
      <c r="BB303" s="310"/>
      <c r="BC303" s="310"/>
      <c r="BD303" s="310"/>
    </row>
    <row r="304" spans="1:60" s="685" customFormat="1" ht="12.5" customHeight="1">
      <c r="A304" s="307"/>
      <c r="B304" s="223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08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  <c r="AH304" s="310"/>
      <c r="AI304" s="310"/>
      <c r="AJ304" s="310"/>
      <c r="AK304" s="310"/>
      <c r="AL304" s="310"/>
      <c r="AM304" s="310"/>
      <c r="AN304" s="310"/>
      <c r="AO304" s="310"/>
      <c r="AP304" s="310"/>
      <c r="AQ304" s="310"/>
      <c r="AR304" s="310"/>
      <c r="AS304" s="310"/>
      <c r="AT304" s="310"/>
      <c r="AU304" s="310"/>
      <c r="AV304" s="310"/>
      <c r="AW304" s="310"/>
      <c r="AX304" s="310"/>
      <c r="AY304" s="310"/>
      <c r="AZ304" s="310"/>
      <c r="BA304" s="310"/>
      <c r="BB304" s="310"/>
      <c r="BC304" s="310"/>
      <c r="BD304" s="310"/>
    </row>
    <row r="305" spans="1:56" s="280" customFormat="1" ht="12.75" customHeight="1">
      <c r="A305" s="307"/>
      <c r="B305" s="223"/>
      <c r="C305" s="316"/>
      <c r="D305" s="316"/>
      <c r="E305" s="316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  <c r="S305" s="316"/>
      <c r="T305" s="308"/>
      <c r="U305" s="310"/>
      <c r="V305" s="310"/>
      <c r="W305" s="310"/>
      <c r="X305" s="310"/>
      <c r="Y305" s="310"/>
      <c r="Z305" s="310"/>
      <c r="AA305" s="310"/>
      <c r="AB305" s="310"/>
      <c r="AC305" s="310"/>
      <c r="AD305" s="310"/>
      <c r="AE305" s="310"/>
      <c r="AF305" s="310"/>
      <c r="AG305" s="310"/>
      <c r="AH305" s="310"/>
      <c r="AI305" s="310"/>
      <c r="AJ305" s="310"/>
      <c r="AK305" s="310"/>
      <c r="AL305" s="310"/>
      <c r="AM305" s="310"/>
      <c r="AN305" s="310"/>
      <c r="AO305" s="310"/>
      <c r="AP305" s="310"/>
      <c r="AQ305" s="310"/>
      <c r="AR305" s="310"/>
      <c r="AS305" s="310"/>
      <c r="AT305" s="310"/>
      <c r="AU305" s="310"/>
      <c r="AV305" s="310"/>
      <c r="AW305" s="310"/>
      <c r="AX305" s="310"/>
      <c r="AY305" s="310"/>
      <c r="AZ305" s="310"/>
      <c r="BA305" s="310"/>
      <c r="BB305" s="310"/>
      <c r="BC305" s="310"/>
      <c r="BD305" s="310"/>
    </row>
    <row r="306" spans="1:56" s="140" customFormat="1" ht="20">
      <c r="A306" s="131"/>
      <c r="B306" s="223"/>
      <c r="C306" s="504" t="s">
        <v>848</v>
      </c>
      <c r="D306" s="1102"/>
      <c r="E306" s="1102"/>
      <c r="F306" s="147"/>
      <c r="G306" s="147"/>
      <c r="H306" s="147"/>
      <c r="I306" s="147"/>
      <c r="J306" s="147"/>
      <c r="K306" s="139"/>
      <c r="L306" s="139"/>
      <c r="M306" s="139"/>
      <c r="N306" s="139"/>
      <c r="O306" s="139"/>
      <c r="P306" s="139"/>
      <c r="AI306" s="310"/>
      <c r="AJ306" s="310"/>
      <c r="AK306" s="310"/>
      <c r="AL306" s="310"/>
      <c r="AM306" s="310"/>
      <c r="AN306" s="310"/>
      <c r="AO306" s="310"/>
      <c r="AP306" s="310"/>
      <c r="AQ306" s="310"/>
      <c r="AR306" s="310"/>
      <c r="AS306" s="310"/>
      <c r="AT306" s="310"/>
      <c r="AU306" s="310"/>
      <c r="AV306" s="310"/>
      <c r="AW306" s="310"/>
      <c r="AX306" s="310"/>
      <c r="AY306" s="310"/>
      <c r="AZ306" s="310"/>
      <c r="BA306" s="310"/>
      <c r="BB306" s="310"/>
      <c r="BC306" s="310"/>
      <c r="BD306" s="310"/>
    </row>
    <row r="307" spans="1:56" s="140" customFormat="1" ht="26" customHeight="1">
      <c r="A307" s="131"/>
      <c r="B307" s="223"/>
      <c r="C307" s="357" t="s">
        <v>809</v>
      </c>
      <c r="D307" s="167" t="s">
        <v>1017</v>
      </c>
      <c r="E307" s="167" t="s">
        <v>1018</v>
      </c>
      <c r="F307" s="167" t="s">
        <v>1019</v>
      </c>
      <c r="G307" s="167" t="s">
        <v>1020</v>
      </c>
      <c r="H307" s="167" t="s">
        <v>1021</v>
      </c>
      <c r="I307" s="139"/>
      <c r="J307" s="139"/>
      <c r="K307" s="139"/>
      <c r="L307" s="139"/>
      <c r="M307" s="139"/>
      <c r="N307" s="139"/>
      <c r="O307" s="139"/>
      <c r="AH307" s="310"/>
      <c r="AI307" s="310"/>
      <c r="AJ307" s="310"/>
      <c r="AK307" s="310"/>
      <c r="AL307" s="310"/>
      <c r="AM307" s="310"/>
      <c r="AN307" s="310"/>
      <c r="AO307" s="310"/>
      <c r="AP307" s="310"/>
      <c r="AQ307" s="310"/>
      <c r="AR307" s="310"/>
      <c r="AS307" s="310"/>
      <c r="AT307" s="310"/>
      <c r="AU307" s="310"/>
      <c r="AV307" s="310"/>
      <c r="AW307" s="310"/>
      <c r="AX307" s="310"/>
      <c r="AY307" s="310"/>
      <c r="AZ307" s="310"/>
      <c r="BA307" s="310"/>
      <c r="BB307" s="310"/>
      <c r="BC307" s="310"/>
    </row>
    <row r="308" spans="1:56" s="441" customFormat="1" ht="12.75" customHeight="1">
      <c r="A308" s="307"/>
      <c r="B308" s="223"/>
      <c r="C308" s="446"/>
      <c r="D308" s="446"/>
      <c r="E308" s="446"/>
      <c r="F308" s="446"/>
      <c r="G308" s="446"/>
      <c r="H308" s="44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08"/>
      <c r="T308" s="140"/>
      <c r="U308" s="140"/>
      <c r="V308" s="140"/>
      <c r="W308" s="310"/>
      <c r="X308" s="310"/>
      <c r="Y308" s="310"/>
      <c r="Z308" s="310"/>
      <c r="AA308" s="310"/>
      <c r="AB308" s="310"/>
      <c r="AC308" s="310"/>
      <c r="AD308" s="310"/>
      <c r="AE308" s="310"/>
      <c r="AF308" s="310"/>
      <c r="AG308" s="310"/>
      <c r="AH308" s="310"/>
      <c r="AI308" s="310"/>
      <c r="AJ308" s="310"/>
      <c r="AK308" s="310"/>
      <c r="AL308" s="310"/>
      <c r="AM308" s="310"/>
      <c r="AN308" s="310"/>
      <c r="AO308" s="310"/>
      <c r="AP308" s="310"/>
      <c r="AQ308" s="310"/>
      <c r="AR308" s="310"/>
      <c r="AS308" s="310"/>
      <c r="AT308" s="310"/>
      <c r="AU308" s="310"/>
      <c r="AV308" s="310"/>
      <c r="AW308" s="310"/>
      <c r="AX308" s="310"/>
      <c r="AY308" s="310"/>
      <c r="AZ308" s="310"/>
      <c r="BA308" s="310"/>
      <c r="BB308" s="310"/>
      <c r="BC308" s="310"/>
    </row>
    <row r="309" spans="1:56" s="140" customFormat="1" ht="13" customHeight="1">
      <c r="A309" s="131"/>
      <c r="B309" s="223"/>
      <c r="C309" s="416" t="s">
        <v>743</v>
      </c>
      <c r="D309" s="224"/>
      <c r="E309" s="1103"/>
      <c r="F309" s="1104"/>
      <c r="G309" s="1103"/>
      <c r="H309" s="1104"/>
      <c r="I309" s="139"/>
      <c r="J309" s="139"/>
      <c r="K309" s="139"/>
      <c r="L309" s="139"/>
      <c r="M309" s="139"/>
      <c r="N309" s="139"/>
      <c r="O309" s="139"/>
      <c r="AH309" s="310"/>
      <c r="AI309" s="310"/>
      <c r="AJ309" s="310"/>
      <c r="AK309" s="310"/>
      <c r="AL309" s="310"/>
      <c r="AM309" s="310"/>
      <c r="AN309" s="310"/>
      <c r="AO309" s="310"/>
      <c r="AP309" s="310"/>
      <c r="AQ309" s="310"/>
      <c r="AR309" s="310"/>
      <c r="AS309" s="310"/>
      <c r="AT309" s="310"/>
      <c r="AU309" s="310"/>
      <c r="AV309" s="310"/>
      <c r="AW309" s="310"/>
      <c r="AX309" s="310"/>
      <c r="AY309" s="310"/>
      <c r="AZ309" s="310"/>
      <c r="BA309" s="310"/>
      <c r="BB309" s="310"/>
      <c r="BC309" s="310"/>
    </row>
    <row r="310" spans="1:56" ht="13" customHeight="1">
      <c r="B310" s="223"/>
      <c r="C310" s="225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140"/>
      <c r="BC310" s="310"/>
      <c r="BD310" s="310"/>
    </row>
    <row r="311" spans="1:56" s="140" customFormat="1" ht="20">
      <c r="A311" s="131"/>
      <c r="B311" s="223"/>
      <c r="C311" s="504" t="s">
        <v>810</v>
      </c>
      <c r="D311" s="226"/>
      <c r="E311" s="227"/>
      <c r="F311" s="227"/>
      <c r="G311" s="227"/>
      <c r="H311" s="227"/>
      <c r="I311" s="227"/>
      <c r="J311" s="139"/>
      <c r="K311" s="139"/>
      <c r="L311" s="227"/>
      <c r="M311" s="227"/>
      <c r="N311" s="227"/>
      <c r="O311" s="227"/>
      <c r="P311" s="139"/>
      <c r="BC311" s="310"/>
      <c r="BD311" s="310"/>
    </row>
    <row r="312" spans="1:56" s="140" customFormat="1" ht="27.5" customHeight="1">
      <c r="A312" s="131"/>
      <c r="B312" s="1074" t="s">
        <v>956</v>
      </c>
      <c r="C312" s="1052" t="s">
        <v>811</v>
      </c>
      <c r="D312" s="1052"/>
      <c r="E312" s="1052"/>
      <c r="F312" s="1052"/>
      <c r="G312" s="1052"/>
      <c r="H312" s="1053"/>
      <c r="I312" s="139"/>
      <c r="J312" s="139"/>
      <c r="K312" s="139"/>
      <c r="L312" s="181"/>
      <c r="M312" s="139"/>
      <c r="N312" s="139"/>
      <c r="O312" s="139"/>
      <c r="P312" s="139"/>
      <c r="BC312" s="310"/>
      <c r="BD312" s="310"/>
    </row>
    <row r="313" spans="1:56" s="140" customFormat="1" ht="13" customHeight="1">
      <c r="A313" s="131"/>
      <c r="B313" s="1074"/>
      <c r="C313" s="417" t="s">
        <v>812</v>
      </c>
      <c r="D313" s="1051" t="s">
        <v>813</v>
      </c>
      <c r="E313" s="1052"/>
      <c r="F313" s="1052"/>
      <c r="G313" s="1052"/>
      <c r="H313" s="1053"/>
      <c r="I313" s="139"/>
      <c r="J313" s="139"/>
      <c r="K313" s="139"/>
      <c r="L313" s="181"/>
      <c r="M313" s="139"/>
      <c r="N313" s="139"/>
      <c r="O313" s="139"/>
      <c r="P313" s="139"/>
      <c r="BC313" s="310"/>
      <c r="BD313" s="310"/>
    </row>
    <row r="314" spans="1:56" s="141" customFormat="1" ht="12.75" customHeight="1">
      <c r="A314" s="131"/>
      <c r="B314" s="1074"/>
      <c r="C314" s="418">
        <v>1</v>
      </c>
      <c r="D314" s="847" t="s">
        <v>2118</v>
      </c>
      <c r="E314" s="413"/>
      <c r="F314" s="413"/>
      <c r="G314" s="413"/>
      <c r="H314" s="413"/>
      <c r="I314" s="221"/>
      <c r="J314" s="139"/>
      <c r="K314" s="139"/>
      <c r="L314" s="181"/>
      <c r="M314" s="221"/>
      <c r="N314" s="221"/>
      <c r="O314" s="221"/>
      <c r="P314" s="221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140"/>
      <c r="BC314" s="310"/>
      <c r="BD314" s="310"/>
    </row>
    <row r="315" spans="1:56" s="140" customFormat="1">
      <c r="A315" s="131"/>
      <c r="B315" s="389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7"/>
      <c r="O315" s="227"/>
      <c r="P315" s="139"/>
      <c r="BC315" s="310"/>
      <c r="BD315" s="310"/>
    </row>
    <row r="316" spans="1:56" s="140" customFormat="1" ht="20">
      <c r="A316" s="131"/>
      <c r="B316" s="389"/>
      <c r="C316" s="504" t="s">
        <v>1072</v>
      </c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7"/>
      <c r="O316" s="227"/>
      <c r="P316" s="139"/>
      <c r="BC316" s="310"/>
      <c r="BD316" s="310"/>
    </row>
    <row r="317" spans="1:56" s="140" customFormat="1">
      <c r="A317" s="131"/>
      <c r="B317" s="1056" t="s">
        <v>957</v>
      </c>
      <c r="C317" s="1091" t="s">
        <v>950</v>
      </c>
      <c r="D317" s="1094"/>
      <c r="E317" s="1094"/>
      <c r="F317" s="1094"/>
      <c r="G317" s="1094"/>
      <c r="H317" s="1092"/>
      <c r="I317" s="228"/>
      <c r="J317" s="321"/>
      <c r="K317" s="321"/>
      <c r="L317" s="321"/>
      <c r="M317" s="321"/>
      <c r="T317" s="170"/>
    </row>
    <row r="318" spans="1:56" s="140" customFormat="1">
      <c r="A318" s="131"/>
      <c r="B318" s="1056"/>
      <c r="C318" s="424" t="s">
        <v>951</v>
      </c>
      <c r="D318" s="424" t="s">
        <v>1084</v>
      </c>
      <c r="E318" s="443" t="s">
        <v>992</v>
      </c>
      <c r="F318" s="550" t="s">
        <v>952</v>
      </c>
      <c r="G318" s="443" t="s">
        <v>763</v>
      </c>
      <c r="H318" s="383" t="s">
        <v>12</v>
      </c>
      <c r="I318" s="635" t="s">
        <v>653</v>
      </c>
      <c r="J318" s="321"/>
      <c r="K318" s="321"/>
      <c r="L318" s="321"/>
      <c r="M318" s="321"/>
      <c r="T318" s="170"/>
    </row>
    <row r="319" spans="1:56" s="140" customFormat="1">
      <c r="A319" s="131"/>
      <c r="B319" s="1056"/>
      <c r="C319" s="793"/>
      <c r="D319" s="793"/>
      <c r="E319" s="794"/>
      <c r="F319" s="795"/>
      <c r="G319" s="796"/>
      <c r="H319" s="796"/>
      <c r="I319" s="794"/>
      <c r="J319" s="321"/>
      <c r="K319" s="321"/>
      <c r="L319" s="321"/>
      <c r="M319" s="321"/>
      <c r="T319" s="170"/>
    </row>
    <row r="320" spans="1:56" s="140" customFormat="1">
      <c r="A320" s="131"/>
      <c r="B320" s="1056"/>
      <c r="C320" s="797"/>
      <c r="D320" s="797"/>
      <c r="E320" s="798"/>
      <c r="F320" s="799"/>
      <c r="G320" s="800"/>
      <c r="H320" s="800"/>
      <c r="I320" s="794"/>
      <c r="J320" s="321"/>
      <c r="K320" s="321"/>
      <c r="L320" s="321"/>
      <c r="M320" s="321"/>
      <c r="T320" s="170"/>
    </row>
    <row r="321" spans="1:56" s="140" customFormat="1">
      <c r="A321" s="131"/>
      <c r="B321" s="1056"/>
      <c r="C321" s="797"/>
      <c r="D321" s="797"/>
      <c r="E321" s="798"/>
      <c r="F321" s="799"/>
      <c r="G321" s="800"/>
      <c r="H321" s="800"/>
      <c r="I321" s="794"/>
      <c r="J321" s="321"/>
      <c r="K321" s="321"/>
      <c r="L321" s="321"/>
      <c r="M321" s="321"/>
      <c r="T321" s="170"/>
    </row>
    <row r="322" spans="1:56" s="140" customFormat="1">
      <c r="A322" s="131"/>
      <c r="B322" s="1056"/>
      <c r="C322" s="797"/>
      <c r="D322" s="797"/>
      <c r="E322" s="798"/>
      <c r="F322" s="799"/>
      <c r="G322" s="800"/>
      <c r="H322" s="800"/>
      <c r="I322" s="794"/>
      <c r="J322" s="321"/>
      <c r="K322" s="321"/>
      <c r="L322" s="321"/>
      <c r="M322" s="321"/>
      <c r="T322" s="170"/>
    </row>
    <row r="323" spans="1:56" s="140" customFormat="1">
      <c r="A323" s="131"/>
      <c r="B323" s="1056"/>
      <c r="C323" s="801"/>
      <c r="D323" s="801"/>
      <c r="E323" s="802"/>
      <c r="F323" s="803"/>
      <c r="G323" s="804"/>
      <c r="H323" s="804"/>
      <c r="I323" s="804"/>
      <c r="J323" s="321"/>
      <c r="K323" s="321"/>
      <c r="L323" s="321"/>
      <c r="M323" s="321"/>
      <c r="T323" s="170"/>
    </row>
    <row r="324" spans="1:56" s="140" customFormat="1">
      <c r="A324" s="131"/>
      <c r="B324" s="1056"/>
      <c r="C324" s="801"/>
      <c r="D324" s="801"/>
      <c r="E324" s="802"/>
      <c r="F324" s="805"/>
      <c r="G324" s="806"/>
      <c r="H324" s="806"/>
      <c r="I324" s="806"/>
      <c r="J324" s="321"/>
      <c r="K324" s="321"/>
      <c r="L324" s="321"/>
      <c r="M324" s="321"/>
      <c r="T324" s="170"/>
    </row>
    <row r="325" spans="1:56" s="140" customFormat="1">
      <c r="A325" s="131"/>
      <c r="B325" s="1056"/>
      <c r="C325" s="801"/>
      <c r="D325" s="801"/>
      <c r="E325" s="802"/>
      <c r="F325" s="807"/>
      <c r="G325" s="804"/>
      <c r="H325" s="804"/>
      <c r="I325" s="804"/>
      <c r="J325" s="321"/>
      <c r="K325" s="321"/>
      <c r="L325" s="321"/>
      <c r="M325" s="321"/>
      <c r="T325" s="170"/>
    </row>
    <row r="326" spans="1:56" s="140" customFormat="1">
      <c r="A326" s="131"/>
      <c r="B326" s="1056"/>
      <c r="C326" s="801"/>
      <c r="D326" s="801"/>
      <c r="E326" s="802"/>
      <c r="F326" s="808"/>
      <c r="G326" s="809"/>
      <c r="H326" s="804"/>
      <c r="I326" s="804"/>
      <c r="J326" s="321"/>
      <c r="K326" s="321"/>
      <c r="L326" s="321"/>
      <c r="M326" s="321"/>
      <c r="T326" s="170"/>
    </row>
    <row r="327" spans="1:56" s="140" customFormat="1">
      <c r="A327" s="131"/>
      <c r="B327" s="1056"/>
      <c r="C327" s="810"/>
      <c r="D327" s="810"/>
      <c r="E327" s="810"/>
      <c r="F327" s="811"/>
      <c r="G327" s="804"/>
      <c r="H327" s="804"/>
      <c r="I327" s="804"/>
      <c r="J327" s="321"/>
      <c r="K327" s="321"/>
      <c r="L327" s="321"/>
      <c r="M327" s="321"/>
      <c r="T327" s="170"/>
    </row>
    <row r="328" spans="1:56" s="140" customFormat="1">
      <c r="A328" s="131"/>
      <c r="B328" s="1056"/>
      <c r="C328" s="384"/>
      <c r="D328" s="384"/>
      <c r="E328" s="384"/>
      <c r="F328" s="384"/>
      <c r="G328" s="385"/>
      <c r="H328" s="386"/>
      <c r="I328" s="386"/>
      <c r="J328" s="321"/>
      <c r="K328" s="321"/>
      <c r="L328" s="321"/>
      <c r="M328" s="321"/>
      <c r="T328" s="170"/>
    </row>
    <row r="329" spans="1:56" s="140" customFormat="1" ht="12.5" customHeight="1">
      <c r="A329" s="131"/>
      <c r="B329" s="389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7"/>
      <c r="N329" s="139"/>
      <c r="O329" s="139"/>
      <c r="BB329" s="310"/>
      <c r="BC329" s="310"/>
    </row>
    <row r="330" spans="1:56" s="140" customFormat="1" ht="12.5" customHeight="1">
      <c r="A330" s="131"/>
      <c r="B330" s="389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7"/>
      <c r="O330" s="227"/>
      <c r="P330" s="139"/>
      <c r="BC330" s="310"/>
      <c r="BD330" s="310"/>
    </row>
    <row r="331" spans="1:56" s="140" customFormat="1" ht="12.5" customHeight="1">
      <c r="A331" s="131"/>
      <c r="B331" s="389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7"/>
      <c r="O331" s="227"/>
      <c r="P331" s="139"/>
      <c r="BC331" s="310"/>
      <c r="BD331" s="310"/>
    </row>
    <row r="332" spans="1:56" s="140" customFormat="1" ht="21" customHeight="1">
      <c r="A332" s="131"/>
      <c r="B332" s="389"/>
      <c r="C332" s="504" t="s">
        <v>1089</v>
      </c>
      <c r="D332" s="504"/>
      <c r="E332" s="536"/>
      <c r="F332" s="536"/>
      <c r="G332" s="536"/>
      <c r="H332" s="536"/>
      <c r="I332" s="536"/>
      <c r="J332" s="536"/>
      <c r="K332" s="228"/>
      <c r="L332" s="228"/>
      <c r="M332" s="228"/>
      <c r="N332" s="227"/>
      <c r="O332" s="227"/>
      <c r="P332" s="139"/>
      <c r="BC332" s="310"/>
      <c r="BD332" s="310"/>
    </row>
    <row r="333" spans="1:56" s="140" customFormat="1" ht="14.5">
      <c r="A333" s="131"/>
      <c r="B333" s="389"/>
      <c r="C333" s="536"/>
      <c r="D333" s="536"/>
      <c r="E333" s="536"/>
      <c r="F333" s="536"/>
      <c r="G333" s="536"/>
      <c r="H333" s="536"/>
      <c r="I333" s="536"/>
      <c r="J333" s="536"/>
      <c r="K333" s="228"/>
      <c r="L333" s="228"/>
      <c r="M333" s="228"/>
      <c r="N333" s="227"/>
      <c r="O333" s="227"/>
      <c r="P333" s="139"/>
      <c r="BC333" s="310"/>
      <c r="BD333" s="310"/>
    </row>
    <row r="334" spans="1:56" s="140" customFormat="1" ht="14.5">
      <c r="A334" s="131"/>
      <c r="B334" s="389"/>
      <c r="C334" s="424" t="s">
        <v>1090</v>
      </c>
      <c r="D334" s="424" t="s">
        <v>1091</v>
      </c>
      <c r="E334" s="424" t="s">
        <v>1092</v>
      </c>
      <c r="F334" s="424" t="s">
        <v>1093</v>
      </c>
      <c r="G334" s="424" t="s">
        <v>1094</v>
      </c>
      <c r="H334" s="424" t="s">
        <v>411</v>
      </c>
      <c r="I334" s="536"/>
      <c r="J334" s="536"/>
      <c r="K334" s="228"/>
      <c r="L334" s="228"/>
      <c r="M334" s="228"/>
      <c r="N334" s="227"/>
      <c r="O334" s="227"/>
      <c r="P334" s="139"/>
      <c r="BC334" s="310"/>
      <c r="BD334" s="310"/>
    </row>
    <row r="335" spans="1:56" s="140" customFormat="1" ht="14.5">
      <c r="A335" s="131"/>
      <c r="B335" s="389"/>
      <c r="C335" s="552" t="s">
        <v>538</v>
      </c>
      <c r="D335" s="552" t="s">
        <v>545</v>
      </c>
      <c r="E335" s="812"/>
      <c r="F335" s="812"/>
      <c r="G335" s="562"/>
      <c r="H335" s="562"/>
      <c r="I335" s="536"/>
      <c r="J335" s="536"/>
      <c r="K335" s="228"/>
      <c r="L335" s="228"/>
      <c r="M335" s="228"/>
      <c r="N335" s="227"/>
      <c r="O335" s="227"/>
      <c r="P335" s="139"/>
      <c r="BC335" s="310"/>
      <c r="BD335" s="310"/>
    </row>
    <row r="336" spans="1:56" s="140" customFormat="1" ht="14.5">
      <c r="A336" s="131"/>
      <c r="B336" s="389"/>
      <c r="C336" s="552" t="s">
        <v>538</v>
      </c>
      <c r="D336" s="552" t="s">
        <v>539</v>
      </c>
      <c r="E336" s="812"/>
      <c r="F336" s="812"/>
      <c r="G336" s="562"/>
      <c r="H336" s="562"/>
      <c r="I336" s="536"/>
      <c r="J336" s="536"/>
      <c r="K336" s="228"/>
      <c r="L336" s="228"/>
      <c r="M336" s="228"/>
      <c r="N336" s="227"/>
      <c r="O336" s="227"/>
      <c r="P336" s="139"/>
      <c r="BC336" s="310"/>
      <c r="BD336" s="310"/>
    </row>
    <row r="337" spans="1:56" s="140" customFormat="1" ht="14.5">
      <c r="A337" s="131"/>
      <c r="B337" s="389"/>
      <c r="C337" s="552" t="s">
        <v>703</v>
      </c>
      <c r="D337" s="552" t="s">
        <v>467</v>
      </c>
      <c r="E337" s="813"/>
      <c r="F337" s="813"/>
      <c r="G337" s="814"/>
      <c r="H337" s="814"/>
      <c r="I337" s="536"/>
      <c r="J337" s="536"/>
      <c r="K337" s="228"/>
      <c r="L337" s="228"/>
      <c r="M337" s="228"/>
      <c r="N337" s="227"/>
      <c r="O337" s="227"/>
      <c r="P337" s="139"/>
      <c r="BC337" s="310"/>
      <c r="BD337" s="310"/>
    </row>
    <row r="338" spans="1:56" s="140" customFormat="1" ht="14.5">
      <c r="A338" s="131"/>
      <c r="B338" s="389"/>
      <c r="C338" s="552" t="s">
        <v>538</v>
      </c>
      <c r="D338" s="552" t="s">
        <v>545</v>
      </c>
      <c r="E338" s="815"/>
      <c r="F338" s="815"/>
      <c r="G338" s="816"/>
      <c r="H338" s="816"/>
      <c r="I338" s="536"/>
      <c r="J338" s="536"/>
      <c r="K338" s="228"/>
      <c r="L338" s="228"/>
      <c r="M338" s="228"/>
      <c r="N338" s="227"/>
      <c r="O338" s="227"/>
      <c r="P338" s="139"/>
      <c r="BC338" s="310"/>
      <c r="BD338" s="310"/>
    </row>
    <row r="339" spans="1:56" s="140" customFormat="1" ht="14.5">
      <c r="A339" s="131"/>
      <c r="B339" s="389"/>
      <c r="C339" s="552" t="s">
        <v>538</v>
      </c>
      <c r="D339" s="552" t="s">
        <v>539</v>
      </c>
      <c r="E339" s="815"/>
      <c r="F339" s="815"/>
      <c r="G339" s="816"/>
      <c r="H339" s="816"/>
      <c r="I339" s="536"/>
      <c r="J339" s="536"/>
      <c r="K339" s="228"/>
      <c r="L339" s="228"/>
      <c r="M339" s="228"/>
      <c r="N339" s="227"/>
      <c r="O339" s="227"/>
      <c r="P339" s="139"/>
      <c r="BC339" s="310"/>
      <c r="BD339" s="310"/>
    </row>
    <row r="340" spans="1:56" s="140" customFormat="1" ht="14.5">
      <c r="A340" s="131"/>
      <c r="B340" s="389"/>
      <c r="C340" s="552" t="s">
        <v>537</v>
      </c>
      <c r="D340" s="552" t="s">
        <v>468</v>
      </c>
      <c r="E340" s="813"/>
      <c r="F340" s="817"/>
      <c r="G340" s="814"/>
      <c r="H340" s="814"/>
      <c r="I340" s="536"/>
      <c r="J340" s="536"/>
      <c r="K340" s="228"/>
      <c r="L340" s="228"/>
      <c r="M340" s="228"/>
      <c r="N340" s="227"/>
      <c r="O340" s="227"/>
      <c r="P340" s="139"/>
      <c r="BC340" s="310"/>
      <c r="BD340" s="310"/>
    </row>
    <row r="341" spans="1:56" s="140" customFormat="1" ht="14.5">
      <c r="A341" s="131"/>
      <c r="B341" s="389"/>
      <c r="C341" s="552" t="s">
        <v>546</v>
      </c>
      <c r="D341" s="552" t="s">
        <v>470</v>
      </c>
      <c r="E341" s="812"/>
      <c r="F341" s="812"/>
      <c r="G341" s="562"/>
      <c r="H341" s="562"/>
      <c r="I341" s="536"/>
      <c r="J341" s="536"/>
      <c r="K341" s="228"/>
      <c r="L341" s="228"/>
      <c r="M341" s="228"/>
      <c r="N341" s="227"/>
      <c r="O341" s="227"/>
      <c r="P341" s="139"/>
      <c r="BC341" s="310"/>
      <c r="BD341" s="310"/>
    </row>
    <row r="342" spans="1:56" s="140" customFormat="1" ht="14.5">
      <c r="A342" s="131"/>
      <c r="B342" s="389"/>
      <c r="C342" s="552" t="s">
        <v>546</v>
      </c>
      <c r="D342" s="552" t="s">
        <v>471</v>
      </c>
      <c r="E342" s="812"/>
      <c r="F342" s="812"/>
      <c r="G342" s="562"/>
      <c r="H342" s="562"/>
      <c r="I342" s="536"/>
      <c r="J342" s="536"/>
      <c r="K342" s="228"/>
      <c r="L342" s="228"/>
      <c r="M342" s="228"/>
      <c r="N342" s="227"/>
      <c r="O342" s="227"/>
      <c r="P342" s="139"/>
      <c r="BC342" s="310"/>
      <c r="BD342" s="310"/>
    </row>
    <row r="343" spans="1:56" s="140" customFormat="1" ht="14.5">
      <c r="A343" s="131"/>
      <c r="B343" s="389"/>
      <c r="C343" s="536"/>
      <c r="D343" s="536"/>
      <c r="E343" s="536"/>
      <c r="F343" s="536"/>
      <c r="G343" s="536"/>
      <c r="H343" s="536"/>
      <c r="I343" s="536"/>
      <c r="J343" s="536"/>
      <c r="K343" s="228"/>
      <c r="L343" s="228"/>
      <c r="M343" s="228"/>
      <c r="N343" s="227"/>
      <c r="O343" s="227"/>
      <c r="P343" s="139"/>
      <c r="BC343" s="310"/>
      <c r="BD343" s="310"/>
    </row>
    <row r="344" spans="1:56" s="140" customFormat="1" ht="14.5">
      <c r="A344" s="131"/>
      <c r="B344" s="389"/>
      <c r="C344" s="536"/>
      <c r="D344" s="536"/>
      <c r="E344" s="536"/>
      <c r="F344" s="536"/>
      <c r="G344" s="536"/>
      <c r="H344" s="536"/>
      <c r="I344" s="536"/>
      <c r="J344" s="536"/>
      <c r="K344" s="228"/>
      <c r="L344" s="228"/>
      <c r="M344" s="228"/>
      <c r="N344" s="227"/>
      <c r="O344" s="227"/>
      <c r="P344" s="139"/>
      <c r="BC344" s="310"/>
      <c r="BD344" s="310"/>
    </row>
    <row r="345" spans="1:56" s="140" customFormat="1" ht="27" customHeight="1">
      <c r="A345" s="131"/>
      <c r="B345" s="389"/>
      <c r="C345" s="504" t="s">
        <v>1095</v>
      </c>
      <c r="D345" s="504"/>
      <c r="E345" s="536"/>
      <c r="F345" s="536"/>
      <c r="G345" s="536"/>
      <c r="H345" s="536"/>
      <c r="I345" s="536"/>
      <c r="J345" s="536"/>
      <c r="K345" s="228"/>
      <c r="L345" s="228"/>
      <c r="M345" s="228"/>
      <c r="N345" s="227"/>
      <c r="O345" s="227"/>
      <c r="P345" s="139"/>
      <c r="BC345" s="310"/>
      <c r="BD345" s="310"/>
    </row>
    <row r="346" spans="1:56" s="140" customFormat="1" ht="14.5" customHeight="1">
      <c r="A346" s="131"/>
      <c r="B346" s="389"/>
      <c r="C346" s="536"/>
      <c r="D346" s="536"/>
      <c r="E346" s="536"/>
      <c r="F346" s="536"/>
      <c r="G346" s="536"/>
      <c r="H346" s="537"/>
      <c r="I346" s="536"/>
      <c r="J346" s="536"/>
      <c r="K346" s="228"/>
      <c r="L346" s="228"/>
      <c r="M346" s="228"/>
      <c r="N346" s="227"/>
      <c r="O346" s="227"/>
      <c r="P346" s="139"/>
      <c r="BC346" s="310"/>
      <c r="BD346" s="310"/>
    </row>
    <row r="347" spans="1:56" s="140" customFormat="1" ht="14.5">
      <c r="A347" s="131"/>
      <c r="B347" s="389"/>
      <c r="C347" s="424" t="s">
        <v>1096</v>
      </c>
      <c r="D347" s="424" t="s">
        <v>1092</v>
      </c>
      <c r="E347" s="424" t="s">
        <v>57</v>
      </c>
      <c r="F347" s="424" t="s">
        <v>84</v>
      </c>
      <c r="G347" s="536"/>
      <c r="H347" s="537"/>
      <c r="I347" s="536"/>
      <c r="J347" s="536"/>
      <c r="K347" s="228"/>
      <c r="L347" s="228"/>
      <c r="M347" s="228"/>
      <c r="N347" s="227"/>
      <c r="O347" s="227"/>
      <c r="P347" s="139"/>
      <c r="BC347" s="310"/>
      <c r="BD347" s="310"/>
    </row>
    <row r="348" spans="1:56" s="140" customFormat="1" ht="14.5">
      <c r="A348" s="131"/>
      <c r="B348" s="389"/>
      <c r="C348" s="553" t="s">
        <v>469</v>
      </c>
      <c r="D348" s="560"/>
      <c r="E348" s="561"/>
      <c r="F348" s="562"/>
      <c r="G348" s="536"/>
      <c r="H348" s="537"/>
      <c r="I348" s="536"/>
      <c r="J348" s="536"/>
      <c r="K348" s="228"/>
      <c r="L348" s="228"/>
      <c r="M348" s="228"/>
      <c r="N348" s="227"/>
      <c r="O348" s="227"/>
      <c r="P348" s="139"/>
      <c r="BC348" s="310"/>
      <c r="BD348" s="310"/>
    </row>
    <row r="349" spans="1:56" s="140" customFormat="1" ht="14.5">
      <c r="A349" s="131"/>
      <c r="B349" s="389"/>
      <c r="C349" s="538"/>
      <c r="D349" s="538"/>
      <c r="E349" s="538"/>
      <c r="F349" s="538"/>
      <c r="G349" s="536"/>
      <c r="H349" s="537"/>
      <c r="I349" s="536"/>
      <c r="J349" s="536"/>
      <c r="K349" s="228"/>
      <c r="L349" s="228"/>
      <c r="M349" s="228"/>
      <c r="N349" s="227"/>
      <c r="O349" s="227"/>
      <c r="P349" s="139"/>
      <c r="BC349" s="310"/>
      <c r="BD349" s="310"/>
    </row>
    <row r="350" spans="1:56" s="140" customFormat="1" ht="14.5">
      <c r="A350" s="131"/>
      <c r="B350" s="389"/>
      <c r="C350" s="424" t="s">
        <v>1096</v>
      </c>
      <c r="D350" s="424" t="s">
        <v>1092</v>
      </c>
      <c r="E350" s="424" t="s">
        <v>507</v>
      </c>
      <c r="F350" s="424" t="s">
        <v>1097</v>
      </c>
      <c r="G350" s="536"/>
      <c r="H350" s="537"/>
      <c r="I350" s="536"/>
      <c r="J350" s="536"/>
      <c r="K350" s="228"/>
      <c r="L350" s="228"/>
      <c r="M350" s="228"/>
      <c r="N350" s="227"/>
      <c r="O350" s="227"/>
      <c r="P350" s="139"/>
      <c r="BC350" s="310"/>
      <c r="BD350" s="310"/>
    </row>
    <row r="351" spans="1:56" s="140" customFormat="1" ht="14.5">
      <c r="A351" s="131"/>
      <c r="B351" s="389"/>
      <c r="C351" s="553" t="s">
        <v>469</v>
      </c>
      <c r="D351" s="560"/>
      <c r="E351" s="553" t="s">
        <v>530</v>
      </c>
      <c r="F351" s="563"/>
      <c r="G351" s="539"/>
      <c r="H351" s="537"/>
      <c r="I351" s="536"/>
      <c r="J351" s="536"/>
      <c r="K351" s="228"/>
      <c r="L351" s="228"/>
      <c r="M351" s="228"/>
      <c r="N351" s="227"/>
      <c r="O351" s="227"/>
      <c r="P351" s="139"/>
      <c r="BC351" s="310"/>
      <c r="BD351" s="310"/>
    </row>
    <row r="352" spans="1:56" s="140" customFormat="1" ht="14.5">
      <c r="A352" s="131"/>
      <c r="B352" s="389"/>
      <c r="C352" s="553" t="s">
        <v>469</v>
      </c>
      <c r="D352" s="560"/>
      <c r="E352" s="553" t="s">
        <v>1098</v>
      </c>
      <c r="F352" s="561"/>
      <c r="G352" s="536"/>
      <c r="H352" s="537"/>
      <c r="I352" s="536"/>
      <c r="J352" s="536"/>
      <c r="K352" s="228"/>
      <c r="L352" s="228"/>
      <c r="M352" s="228"/>
      <c r="N352" s="227"/>
      <c r="O352" s="227"/>
      <c r="P352" s="139"/>
      <c r="BC352" s="310"/>
      <c r="BD352" s="310"/>
    </row>
    <row r="353" spans="1:56" s="140" customFormat="1" ht="14.5">
      <c r="A353" s="131"/>
      <c r="B353" s="389"/>
      <c r="C353" s="553" t="s">
        <v>469</v>
      </c>
      <c r="D353" s="560"/>
      <c r="E353" s="553" t="s">
        <v>531</v>
      </c>
      <c r="F353" s="561"/>
      <c r="G353" s="536"/>
      <c r="H353" s="537"/>
      <c r="I353" s="536"/>
      <c r="J353" s="536"/>
      <c r="K353" s="228"/>
      <c r="L353" s="228"/>
      <c r="M353" s="228"/>
      <c r="N353" s="227"/>
      <c r="O353" s="227"/>
      <c r="P353" s="139"/>
      <c r="BC353" s="310"/>
      <c r="BD353" s="310"/>
    </row>
    <row r="354" spans="1:56" s="140" customFormat="1" ht="14.5">
      <c r="A354" s="131"/>
      <c r="B354" s="389"/>
      <c r="C354" s="536"/>
      <c r="D354" s="536"/>
      <c r="E354" s="536"/>
      <c r="F354" s="536"/>
      <c r="G354" s="536"/>
      <c r="H354" s="537"/>
      <c r="I354" s="536"/>
      <c r="J354" s="536"/>
      <c r="K354" s="228"/>
      <c r="L354" s="228"/>
      <c r="M354" s="228"/>
      <c r="N354" s="227"/>
      <c r="O354" s="227"/>
      <c r="P354" s="139"/>
      <c r="BC354" s="310"/>
      <c r="BD354" s="310"/>
    </row>
    <row r="355" spans="1:56" s="140" customFormat="1" ht="14.5">
      <c r="A355" s="131"/>
      <c r="B355" s="389"/>
      <c r="C355" s="536"/>
      <c r="D355" s="536"/>
      <c r="E355" s="536"/>
      <c r="F355" s="536"/>
      <c r="G355" s="536"/>
      <c r="H355" s="537"/>
      <c r="I355" s="536"/>
      <c r="J355" s="536"/>
      <c r="K355" s="228"/>
      <c r="L355" s="228"/>
      <c r="M355" s="228"/>
      <c r="N355" s="227"/>
      <c r="O355" s="227"/>
      <c r="P355" s="139"/>
      <c r="BC355" s="310"/>
      <c r="BD355" s="310"/>
    </row>
    <row r="356" spans="1:56" s="140" customFormat="1" ht="20.5" customHeight="1">
      <c r="A356" s="131"/>
      <c r="B356" s="389"/>
      <c r="C356" s="504" t="s">
        <v>1099</v>
      </c>
      <c r="D356" s="504"/>
      <c r="E356" s="536"/>
      <c r="F356" s="536"/>
      <c r="G356" s="536"/>
      <c r="H356" s="537"/>
      <c r="I356" s="536"/>
      <c r="J356" s="536"/>
      <c r="K356" s="228"/>
      <c r="L356" s="228"/>
      <c r="M356" s="228"/>
      <c r="N356" s="227"/>
      <c r="O356" s="227"/>
      <c r="P356" s="139"/>
      <c r="BC356" s="310"/>
      <c r="BD356" s="310"/>
    </row>
    <row r="357" spans="1:56" s="140" customFormat="1" ht="14.5">
      <c r="A357" s="131"/>
      <c r="B357" s="389"/>
      <c r="C357" s="536"/>
      <c r="D357" s="536"/>
      <c r="E357" s="536"/>
      <c r="F357" s="536"/>
      <c r="G357" s="536"/>
      <c r="H357" s="537"/>
      <c r="I357" s="536"/>
      <c r="J357" s="536"/>
      <c r="K357" s="228"/>
      <c r="L357" s="228"/>
      <c r="M357" s="228"/>
      <c r="N357" s="227"/>
      <c r="O357" s="227"/>
      <c r="P357" s="139"/>
      <c r="BC357" s="310"/>
      <c r="BD357" s="310"/>
    </row>
    <row r="358" spans="1:56" s="140" customFormat="1" ht="14.5">
      <c r="A358" s="131"/>
      <c r="B358" s="389"/>
      <c r="C358" s="424" t="s">
        <v>1100</v>
      </c>
      <c r="D358" s="424" t="s">
        <v>1101</v>
      </c>
      <c r="E358" s="424" t="s">
        <v>236</v>
      </c>
      <c r="F358" s="424" t="s">
        <v>1092</v>
      </c>
      <c r="G358" s="536"/>
      <c r="H358" s="537"/>
      <c r="I358" s="536"/>
      <c r="J358" s="536"/>
      <c r="K358" s="228"/>
      <c r="L358" s="228"/>
      <c r="M358" s="228"/>
      <c r="N358" s="227"/>
      <c r="O358" s="227"/>
      <c r="P358" s="139"/>
      <c r="BC358" s="310"/>
      <c r="BD358" s="310"/>
    </row>
    <row r="359" spans="1:56" s="140" customFormat="1" ht="14.5">
      <c r="A359" s="131"/>
      <c r="B359" s="389"/>
      <c r="C359" s="553" t="s">
        <v>1102</v>
      </c>
      <c r="D359" s="553" t="s">
        <v>1103</v>
      </c>
      <c r="E359" s="553" t="s">
        <v>469</v>
      </c>
      <c r="F359" s="560"/>
      <c r="G359" s="536"/>
      <c r="H359" s="537"/>
      <c r="I359" s="536"/>
      <c r="J359" s="536"/>
      <c r="K359" s="228"/>
      <c r="L359" s="228"/>
      <c r="M359" s="228"/>
      <c r="N359" s="227"/>
      <c r="O359" s="227"/>
      <c r="P359" s="139"/>
      <c r="BC359" s="310"/>
      <c r="BD359" s="310"/>
    </row>
    <row r="360" spans="1:56" s="140" customFormat="1" ht="14.5">
      <c r="A360" s="131"/>
      <c r="B360" s="389"/>
      <c r="C360" s="553" t="s">
        <v>1102</v>
      </c>
      <c r="D360" s="553" t="s">
        <v>1104</v>
      </c>
      <c r="E360" s="553" t="s">
        <v>539</v>
      </c>
      <c r="F360" s="818"/>
      <c r="G360" s="536"/>
      <c r="H360" s="537"/>
      <c r="I360" s="536"/>
      <c r="J360" s="536"/>
      <c r="K360" s="228"/>
      <c r="L360" s="228"/>
      <c r="M360" s="228"/>
      <c r="N360" s="227"/>
      <c r="O360" s="227"/>
      <c r="P360" s="139"/>
      <c r="BC360" s="310"/>
      <c r="BD360" s="310"/>
    </row>
    <row r="361" spans="1:56" s="140" customFormat="1" ht="14.5">
      <c r="A361" s="131"/>
      <c r="B361" s="389"/>
      <c r="C361" s="553" t="s">
        <v>1102</v>
      </c>
      <c r="D361" s="553" t="s">
        <v>1104</v>
      </c>
      <c r="E361" s="553" t="s">
        <v>545</v>
      </c>
      <c r="F361" s="818"/>
      <c r="G361" s="536"/>
      <c r="H361" s="537"/>
      <c r="I361" s="536"/>
      <c r="J361" s="536"/>
      <c r="K361" s="228"/>
      <c r="L361" s="228"/>
      <c r="M361" s="228"/>
      <c r="N361" s="227"/>
      <c r="O361" s="227"/>
      <c r="P361" s="139"/>
      <c r="BC361" s="310"/>
      <c r="BD361" s="310"/>
    </row>
    <row r="362" spans="1:56" s="140" customFormat="1" ht="14.5">
      <c r="A362" s="131"/>
      <c r="B362" s="389"/>
      <c r="C362" s="553" t="s">
        <v>1102</v>
      </c>
      <c r="D362" s="553" t="s">
        <v>1104</v>
      </c>
      <c r="E362" s="553" t="s">
        <v>465</v>
      </c>
      <c r="F362" s="560"/>
      <c r="G362" s="536"/>
      <c r="H362" s="537"/>
      <c r="I362" s="536"/>
      <c r="J362" s="536"/>
      <c r="K362" s="228"/>
      <c r="L362" s="228"/>
      <c r="M362" s="228"/>
      <c r="N362" s="227"/>
      <c r="O362" s="227"/>
      <c r="P362" s="139"/>
      <c r="BC362" s="310"/>
      <c r="BD362" s="310"/>
    </row>
    <row r="363" spans="1:56" s="140" customFormat="1" ht="14.5">
      <c r="A363" s="131"/>
      <c r="B363" s="389"/>
      <c r="C363" s="553" t="s">
        <v>1102</v>
      </c>
      <c r="D363" s="553" t="s">
        <v>1104</v>
      </c>
      <c r="E363" s="553" t="s">
        <v>466</v>
      </c>
      <c r="F363" s="560"/>
      <c r="G363" s="536"/>
      <c r="H363" s="537"/>
      <c r="I363" s="536"/>
      <c r="J363" s="536"/>
      <c r="K363" s="228"/>
      <c r="L363" s="228"/>
      <c r="M363" s="228"/>
      <c r="N363" s="227"/>
      <c r="O363" s="227"/>
      <c r="P363" s="139"/>
      <c r="BC363" s="310"/>
      <c r="BD363" s="310"/>
    </row>
    <row r="364" spans="1:56" s="140" customFormat="1" ht="14.5">
      <c r="A364" s="131"/>
      <c r="B364" s="389"/>
      <c r="C364" s="553" t="s">
        <v>1102</v>
      </c>
      <c r="D364" s="553" t="s">
        <v>1104</v>
      </c>
      <c r="E364" s="553" t="s">
        <v>467</v>
      </c>
      <c r="F364" s="560"/>
      <c r="G364" s="536"/>
      <c r="H364" s="537"/>
      <c r="I364" s="536"/>
      <c r="J364" s="536"/>
      <c r="K364" s="228"/>
      <c r="L364" s="228"/>
      <c r="M364" s="228"/>
      <c r="N364" s="227"/>
      <c r="O364" s="227"/>
      <c r="P364" s="139"/>
      <c r="BC364" s="310"/>
      <c r="BD364" s="310"/>
    </row>
    <row r="365" spans="1:56" s="140" customFormat="1" ht="14.5">
      <c r="A365" s="131"/>
      <c r="B365" s="389"/>
      <c r="C365" s="553" t="s">
        <v>1102</v>
      </c>
      <c r="D365" s="553" t="s">
        <v>1104</v>
      </c>
      <c r="E365" s="553" t="s">
        <v>468</v>
      </c>
      <c r="F365" s="560"/>
      <c r="G365" s="536"/>
      <c r="H365" s="537"/>
      <c r="I365" s="536"/>
      <c r="J365" s="536"/>
      <c r="K365" s="228"/>
      <c r="L365" s="228"/>
      <c r="M365" s="228"/>
      <c r="N365" s="227"/>
      <c r="O365" s="227"/>
      <c r="P365" s="139"/>
      <c r="BC365" s="310"/>
      <c r="BD365" s="310"/>
    </row>
    <row r="366" spans="1:56" s="140" customFormat="1" ht="14.5">
      <c r="A366" s="131"/>
      <c r="B366" s="389"/>
      <c r="C366" s="553" t="s">
        <v>1102</v>
      </c>
      <c r="D366" s="553" t="s">
        <v>1104</v>
      </c>
      <c r="E366" s="553" t="s">
        <v>470</v>
      </c>
      <c r="F366" s="560"/>
      <c r="G366" s="536"/>
      <c r="H366" s="537"/>
      <c r="I366" s="536"/>
      <c r="J366" s="536"/>
      <c r="K366" s="228"/>
      <c r="L366" s="228"/>
      <c r="M366" s="228"/>
      <c r="N366" s="227"/>
      <c r="O366" s="227"/>
      <c r="P366" s="139"/>
      <c r="BC366" s="310"/>
      <c r="BD366" s="310"/>
    </row>
    <row r="367" spans="1:56" s="140" customFormat="1" ht="14.5">
      <c r="A367" s="131"/>
      <c r="B367" s="389"/>
      <c r="C367" s="553" t="s">
        <v>1102</v>
      </c>
      <c r="D367" s="553" t="s">
        <v>1104</v>
      </c>
      <c r="E367" s="553" t="s">
        <v>471</v>
      </c>
      <c r="F367" s="560"/>
      <c r="G367" s="536"/>
      <c r="H367" s="537"/>
      <c r="I367" s="536"/>
      <c r="J367" s="536"/>
      <c r="K367" s="228"/>
      <c r="L367" s="228"/>
      <c r="M367" s="228"/>
      <c r="N367" s="227"/>
      <c r="O367" s="227"/>
      <c r="P367" s="139"/>
      <c r="BC367" s="310"/>
      <c r="BD367" s="310"/>
    </row>
    <row r="368" spans="1:56" s="140" customFormat="1">
      <c r="A368" s="131"/>
      <c r="B368" s="389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7"/>
      <c r="O368" s="227"/>
      <c r="P368" s="139"/>
      <c r="BC368" s="310"/>
      <c r="BD368" s="310"/>
    </row>
    <row r="369" spans="1:56" s="140" customFormat="1">
      <c r="A369" s="131"/>
      <c r="B369" s="389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7"/>
      <c r="O369" s="227"/>
      <c r="P369" s="139"/>
      <c r="BC369" s="310"/>
      <c r="BD369" s="310"/>
    </row>
    <row r="370" spans="1:56" s="355" customFormat="1" ht="21.5" customHeight="1">
      <c r="A370" s="398"/>
      <c r="B370" s="389"/>
      <c r="C370" s="504" t="s">
        <v>969</v>
      </c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  <c r="R370" s="308"/>
      <c r="S370" s="308"/>
      <c r="T370" s="308"/>
      <c r="U370" s="308"/>
      <c r="V370" s="310"/>
      <c r="W370" s="308"/>
      <c r="X370" s="308"/>
      <c r="Y370" s="308"/>
      <c r="Z370" s="308"/>
      <c r="AA370" s="308"/>
      <c r="AB370" s="308"/>
      <c r="AC370" s="308"/>
      <c r="AD370" s="308"/>
      <c r="AE370" s="308"/>
      <c r="AF370" s="308"/>
      <c r="AG370" s="308"/>
    </row>
    <row r="371" spans="1:56" s="355" customFormat="1" ht="12.75" customHeight="1">
      <c r="A371" s="398"/>
      <c r="B371" s="1055" t="s">
        <v>957</v>
      </c>
      <c r="C371" s="615" t="s">
        <v>1204</v>
      </c>
      <c r="D371" s="479" t="s">
        <v>562</v>
      </c>
      <c r="E371" s="397" t="s">
        <v>958</v>
      </c>
      <c r="F371" s="313" t="s">
        <v>959</v>
      </c>
      <c r="G371" s="314" t="s">
        <v>960</v>
      </c>
      <c r="H371" s="314" t="s">
        <v>961</v>
      </c>
      <c r="I371" s="308"/>
      <c r="J371" s="308"/>
      <c r="K371" s="308"/>
      <c r="L371" s="308"/>
      <c r="M371" s="308"/>
      <c r="N371" s="308"/>
      <c r="O371" s="308"/>
      <c r="P371" s="308"/>
      <c r="Q371" s="308"/>
      <c r="R371" s="308"/>
      <c r="S371" s="308"/>
      <c r="T371" s="308"/>
      <c r="U371" s="308"/>
      <c r="V371" s="310"/>
      <c r="W371" s="308"/>
      <c r="X371" s="308"/>
      <c r="Y371" s="308"/>
      <c r="Z371" s="308"/>
      <c r="AA371" s="308"/>
      <c r="AB371" s="308"/>
      <c r="AC371" s="308"/>
      <c r="AD371" s="308"/>
      <c r="AE371" s="308"/>
      <c r="AF371" s="308"/>
      <c r="AG371" s="308"/>
    </row>
    <row r="372" spans="1:56" s="355" customFormat="1" ht="14.5" customHeight="1">
      <c r="A372" s="398"/>
      <c r="B372" s="1055"/>
      <c r="C372" s="819"/>
      <c r="D372" s="820"/>
      <c r="E372" s="821"/>
      <c r="F372" s="822"/>
      <c r="G372" s="823"/>
      <c r="H372" s="824"/>
      <c r="I372" s="308"/>
      <c r="J372" s="308"/>
      <c r="K372" s="308"/>
      <c r="L372" s="308"/>
      <c r="M372" s="308"/>
      <c r="N372" s="308"/>
      <c r="O372" s="308"/>
      <c r="P372" s="308"/>
      <c r="Q372" s="308"/>
      <c r="R372" s="308"/>
      <c r="S372" s="308"/>
      <c r="T372" s="308"/>
      <c r="U372" s="308"/>
      <c r="V372" s="310"/>
      <c r="W372" s="308"/>
      <c r="X372" s="308"/>
      <c r="Y372" s="308"/>
      <c r="Z372" s="308"/>
      <c r="AA372" s="308"/>
      <c r="AB372" s="308"/>
      <c r="AC372" s="308"/>
      <c r="AD372" s="308"/>
      <c r="AE372" s="308"/>
      <c r="AF372" s="308"/>
      <c r="AG372" s="308"/>
    </row>
    <row r="373" spans="1:56" s="355" customFormat="1" ht="14.5">
      <c r="A373" s="398"/>
      <c r="B373" s="1055"/>
      <c r="C373" s="825"/>
      <c r="D373" s="826"/>
      <c r="E373" s="827"/>
      <c r="F373" s="823"/>
      <c r="G373" s="823"/>
      <c r="H373" s="824"/>
      <c r="I373" s="308"/>
      <c r="J373" s="308"/>
      <c r="K373" s="308"/>
      <c r="L373" s="308"/>
      <c r="M373" s="308"/>
      <c r="N373" s="308"/>
      <c r="O373" s="308"/>
      <c r="P373" s="308"/>
      <c r="Q373" s="308"/>
      <c r="R373" s="308"/>
      <c r="S373" s="308"/>
      <c r="T373" s="308"/>
      <c r="U373" s="308"/>
      <c r="V373" s="310"/>
      <c r="W373" s="308"/>
      <c r="X373" s="308"/>
      <c r="Y373" s="308"/>
      <c r="Z373" s="308"/>
      <c r="AA373" s="308"/>
      <c r="AB373" s="308"/>
      <c r="AC373" s="308"/>
      <c r="AD373" s="308"/>
      <c r="AE373" s="308"/>
      <c r="AF373" s="308"/>
      <c r="AG373" s="308"/>
    </row>
    <row r="374" spans="1:56" s="355" customFormat="1" ht="12.75" customHeight="1">
      <c r="A374" s="398"/>
      <c r="B374" s="1055"/>
      <c r="C374" s="825"/>
      <c r="D374" s="828"/>
      <c r="E374" s="829"/>
      <c r="F374" s="830"/>
      <c r="G374" s="831"/>
      <c r="H374" s="824"/>
      <c r="I374" s="308"/>
      <c r="J374" s="308"/>
      <c r="K374" s="308"/>
      <c r="L374" s="308"/>
      <c r="M374" s="308"/>
      <c r="N374" s="308"/>
      <c r="O374" s="308"/>
      <c r="P374" s="308"/>
      <c r="Q374" s="308"/>
      <c r="R374" s="308"/>
      <c r="S374" s="308"/>
      <c r="T374" s="308"/>
      <c r="U374" s="308"/>
      <c r="V374" s="310"/>
      <c r="W374" s="308"/>
      <c r="X374" s="308"/>
      <c r="Y374" s="308"/>
      <c r="Z374" s="308"/>
      <c r="AA374" s="308"/>
      <c r="AB374" s="308"/>
      <c r="AC374" s="308"/>
      <c r="AD374" s="308"/>
      <c r="AE374" s="308"/>
      <c r="AF374" s="308"/>
      <c r="AG374" s="308"/>
    </row>
    <row r="375" spans="1:56" s="355" customFormat="1" ht="12.75" customHeight="1">
      <c r="A375" s="398"/>
      <c r="B375" s="1055"/>
      <c r="C375" s="825"/>
      <c r="D375" s="828"/>
      <c r="E375" s="829"/>
      <c r="F375" s="830"/>
      <c r="G375" s="831"/>
      <c r="H375" s="824"/>
      <c r="I375" s="308"/>
      <c r="J375" s="308"/>
      <c r="K375" s="308"/>
      <c r="L375" s="308"/>
      <c r="M375" s="308"/>
      <c r="N375" s="308"/>
      <c r="O375" s="308"/>
      <c r="P375" s="308"/>
      <c r="Q375" s="308"/>
      <c r="R375" s="308"/>
      <c r="S375" s="308"/>
      <c r="T375" s="308"/>
      <c r="U375" s="308"/>
      <c r="V375" s="310"/>
      <c r="W375" s="308"/>
      <c r="X375" s="308"/>
      <c r="Y375" s="308"/>
      <c r="Z375" s="308"/>
      <c r="AA375" s="308"/>
      <c r="AB375" s="308"/>
      <c r="AC375" s="308"/>
      <c r="AD375" s="308"/>
      <c r="AE375" s="308"/>
      <c r="AF375" s="308"/>
      <c r="AG375" s="308"/>
    </row>
    <row r="376" spans="1:56" s="355" customFormat="1" ht="12.75" customHeight="1">
      <c r="A376" s="398"/>
      <c r="B376" s="1055"/>
      <c r="C376" s="825"/>
      <c r="D376" s="828"/>
      <c r="E376" s="829"/>
      <c r="F376" s="830"/>
      <c r="G376" s="830"/>
      <c r="H376" s="824"/>
      <c r="I376" s="308"/>
      <c r="J376" s="308"/>
      <c r="K376" s="308"/>
      <c r="L376" s="308"/>
      <c r="M376" s="308"/>
      <c r="N376" s="308"/>
      <c r="O376" s="308"/>
      <c r="P376" s="308"/>
      <c r="Q376" s="308"/>
      <c r="R376" s="308"/>
      <c r="S376" s="308"/>
      <c r="T376" s="308"/>
      <c r="U376" s="308"/>
      <c r="V376" s="310"/>
      <c r="W376" s="308"/>
      <c r="X376" s="308"/>
      <c r="Y376" s="308"/>
      <c r="Z376" s="308"/>
      <c r="AA376" s="308"/>
      <c r="AB376" s="308"/>
      <c r="AC376" s="308"/>
      <c r="AD376" s="308"/>
      <c r="AE376" s="308"/>
      <c r="AF376" s="308"/>
      <c r="AG376" s="308"/>
    </row>
    <row r="377" spans="1:56" s="355" customFormat="1" ht="12.75" customHeight="1">
      <c r="A377" s="398"/>
      <c r="B377" s="1055"/>
      <c r="C377" s="825"/>
      <c r="D377" s="828"/>
      <c r="E377" s="832"/>
      <c r="F377" s="833"/>
      <c r="G377" s="833"/>
      <c r="H377" s="834"/>
      <c r="I377" s="308"/>
      <c r="J377" s="308"/>
      <c r="K377" s="308"/>
      <c r="L377" s="308"/>
      <c r="M377" s="308"/>
      <c r="N377" s="308"/>
      <c r="O377" s="308"/>
      <c r="P377" s="308"/>
      <c r="Q377" s="308"/>
      <c r="R377" s="308"/>
      <c r="S377" s="308"/>
      <c r="T377" s="308"/>
      <c r="U377" s="308"/>
      <c r="V377" s="310"/>
      <c r="W377" s="308"/>
      <c r="X377" s="308"/>
      <c r="Y377" s="308"/>
      <c r="Z377" s="308"/>
      <c r="AA377" s="308"/>
      <c r="AB377" s="308"/>
      <c r="AC377" s="308"/>
      <c r="AD377" s="308"/>
      <c r="AE377" s="308"/>
      <c r="AF377" s="308"/>
      <c r="AG377" s="308"/>
    </row>
    <row r="378" spans="1:56" s="355" customFormat="1" ht="12.75" customHeight="1">
      <c r="A378" s="398"/>
      <c r="B378" s="1055"/>
      <c r="C378" s="399"/>
      <c r="D378" s="400"/>
      <c r="E378" s="400"/>
      <c r="F378" s="400"/>
      <c r="G378" s="400"/>
      <c r="H378" s="401"/>
      <c r="I378" s="308"/>
      <c r="J378" s="308"/>
      <c r="K378" s="308"/>
      <c r="L378" s="308"/>
      <c r="M378" s="308"/>
      <c r="N378" s="308"/>
      <c r="O378" s="308"/>
      <c r="P378" s="308"/>
      <c r="Q378" s="308"/>
      <c r="R378" s="308"/>
      <c r="S378" s="308"/>
      <c r="T378" s="308"/>
      <c r="U378" s="308"/>
      <c r="V378" s="310"/>
      <c r="W378" s="308"/>
      <c r="X378" s="308"/>
      <c r="Y378" s="308"/>
      <c r="Z378" s="308"/>
      <c r="AA378" s="308"/>
      <c r="AB378" s="308"/>
      <c r="AC378" s="308"/>
      <c r="AD378" s="308"/>
      <c r="AE378" s="308"/>
      <c r="AF378" s="308"/>
      <c r="AG378" s="308"/>
    </row>
    <row r="379" spans="1:56" s="140" customFormat="1">
      <c r="A379" s="131"/>
      <c r="B379" s="389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7"/>
      <c r="O379" s="227"/>
      <c r="P379" s="139"/>
      <c r="BC379" s="310"/>
      <c r="BD379" s="310"/>
    </row>
    <row r="380" spans="1:56" s="140" customFormat="1">
      <c r="A380" s="131"/>
      <c r="B380" s="389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7"/>
      <c r="O380" s="227"/>
      <c r="P380" s="139"/>
      <c r="BC380" s="310"/>
      <c r="BD380" s="310"/>
    </row>
    <row r="381" spans="1:56" s="140" customFormat="1" ht="20">
      <c r="A381" s="131"/>
      <c r="B381" s="389"/>
      <c r="C381" s="504" t="s">
        <v>225</v>
      </c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7"/>
      <c r="O381" s="227"/>
      <c r="P381" s="139"/>
      <c r="BC381" s="310"/>
      <c r="BD381" s="310"/>
    </row>
    <row r="382" spans="1:56" s="140" customFormat="1">
      <c r="A382" s="131"/>
      <c r="B382" s="389"/>
      <c r="C382" s="229" t="s">
        <v>814</v>
      </c>
      <c r="D382" s="229"/>
      <c r="E382" s="229"/>
      <c r="F382" s="229"/>
      <c r="G382" s="229"/>
      <c r="H382" s="229"/>
      <c r="I382" s="229"/>
      <c r="J382" s="228"/>
      <c r="K382" s="228"/>
      <c r="L382" s="227"/>
      <c r="M382" s="139"/>
      <c r="BA382" s="310"/>
      <c r="BB382" s="310"/>
    </row>
    <row r="383" spans="1:56" s="140" customFormat="1" ht="26.15" customHeight="1">
      <c r="A383" s="131"/>
      <c r="B383" s="389"/>
      <c r="C383" s="1126" t="s">
        <v>815</v>
      </c>
      <c r="D383" s="1127"/>
      <c r="E383" s="229" t="s">
        <v>816</v>
      </c>
      <c r="F383" s="222" t="s">
        <v>817</v>
      </c>
      <c r="G383" s="167" t="s">
        <v>818</v>
      </c>
      <c r="H383" s="193" t="s">
        <v>819</v>
      </c>
      <c r="I383" s="564" t="s">
        <v>820</v>
      </c>
      <c r="J383" s="228"/>
      <c r="K383" s="228"/>
      <c r="L383" s="227"/>
      <c r="M383" s="139"/>
    </row>
    <row r="384" spans="1:56" s="232" customFormat="1">
      <c r="A384" s="230"/>
      <c r="B384" s="394"/>
      <c r="C384" s="1106" t="s">
        <v>405</v>
      </c>
      <c r="D384" s="1107"/>
      <c r="E384" s="565"/>
      <c r="F384" s="566"/>
      <c r="G384" s="567"/>
      <c r="H384" s="568"/>
      <c r="I384" s="569"/>
      <c r="J384" s="231"/>
      <c r="K384" s="231"/>
      <c r="L384" s="231"/>
      <c r="M384" s="196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40"/>
      <c r="AM384" s="140"/>
      <c r="AN384" s="140"/>
      <c r="AO384" s="140"/>
      <c r="AP384" s="140"/>
      <c r="AQ384" s="140"/>
      <c r="AR384" s="140"/>
      <c r="AS384" s="140"/>
      <c r="AT384" s="140"/>
      <c r="AU384" s="140"/>
      <c r="AV384" s="140"/>
      <c r="AW384" s="140"/>
      <c r="AX384" s="140"/>
      <c r="AY384" s="140"/>
      <c r="AZ384" s="140"/>
    </row>
    <row r="385" spans="1:16" s="140" customFormat="1">
      <c r="A385" s="131"/>
      <c r="B385" s="389"/>
      <c r="C385" s="1106" t="s">
        <v>508</v>
      </c>
      <c r="D385" s="1107"/>
      <c r="E385" s="565"/>
      <c r="F385" s="566" t="s">
        <v>796</v>
      </c>
      <c r="G385" s="570" t="s">
        <v>796</v>
      </c>
      <c r="H385" s="566" t="s">
        <v>796</v>
      </c>
      <c r="I385" s="569"/>
      <c r="J385" s="228"/>
      <c r="K385" s="228"/>
      <c r="L385" s="227"/>
      <c r="M385" s="139"/>
    </row>
    <row r="386" spans="1:16" s="140" customFormat="1">
      <c r="A386" s="131"/>
      <c r="B386" s="389"/>
      <c r="C386" s="1106" t="s">
        <v>509</v>
      </c>
      <c r="D386" s="1107"/>
      <c r="E386" s="565"/>
      <c r="F386" s="566" t="s">
        <v>796</v>
      </c>
      <c r="G386" s="570" t="s">
        <v>796</v>
      </c>
      <c r="H386" s="566" t="s">
        <v>796</v>
      </c>
      <c r="I386" s="569"/>
      <c r="J386" s="228"/>
      <c r="K386" s="228"/>
      <c r="L386" s="227"/>
      <c r="M386" s="139"/>
    </row>
    <row r="387" spans="1:16" s="140" customFormat="1">
      <c r="A387" s="131"/>
      <c r="B387" s="389"/>
      <c r="C387" s="233"/>
      <c r="D387" s="234"/>
      <c r="E387" s="234"/>
      <c r="F387" s="234"/>
      <c r="G387" s="234"/>
      <c r="H387" s="234"/>
      <c r="I387" s="234"/>
      <c r="J387" s="234"/>
      <c r="K387" s="227"/>
      <c r="L387" s="228"/>
      <c r="M387" s="228"/>
      <c r="N387" s="227"/>
      <c r="O387" s="227"/>
      <c r="P387" s="139"/>
    </row>
    <row r="388" spans="1:16" s="140" customFormat="1">
      <c r="A388" s="131"/>
      <c r="B388" s="389"/>
      <c r="C388" s="234"/>
      <c r="D388" s="234"/>
      <c r="E388" s="234"/>
      <c r="F388" s="234"/>
      <c r="G388" s="234"/>
      <c r="H388" s="234"/>
      <c r="I388" s="234"/>
      <c r="J388" s="234"/>
      <c r="K388" s="227"/>
      <c r="L388" s="228"/>
      <c r="M388" s="228"/>
      <c r="N388" s="227"/>
      <c r="O388" s="227"/>
      <c r="P388" s="139"/>
    </row>
    <row r="389" spans="1:16" s="140" customFormat="1">
      <c r="A389" s="131"/>
      <c r="B389" s="389"/>
      <c r="C389" s="229" t="s">
        <v>821</v>
      </c>
      <c r="D389" s="229" t="s">
        <v>1008</v>
      </c>
      <c r="E389" s="565"/>
      <c r="G389" s="234" t="s">
        <v>822</v>
      </c>
      <c r="H389" s="234"/>
      <c r="I389" s="234"/>
      <c r="J389" s="234"/>
      <c r="K389" s="227"/>
      <c r="L389" s="228"/>
      <c r="M389" s="228"/>
      <c r="N389" s="227"/>
      <c r="O389" s="227"/>
      <c r="P389" s="139"/>
    </row>
    <row r="390" spans="1:16" s="140" customFormat="1">
      <c r="A390" s="131"/>
      <c r="B390" s="389"/>
      <c r="C390" s="229" t="s">
        <v>1009</v>
      </c>
      <c r="D390" s="229"/>
      <c r="E390" s="565"/>
      <c r="G390" s="234"/>
      <c r="H390" s="234"/>
      <c r="I390" s="234"/>
      <c r="J390" s="234"/>
      <c r="K390" s="227"/>
      <c r="L390" s="228"/>
      <c r="M390" s="228"/>
      <c r="N390" s="227"/>
      <c r="O390" s="227"/>
      <c r="P390" s="139"/>
    </row>
    <row r="391" spans="1:16" s="140" customFormat="1">
      <c r="A391" s="131"/>
      <c r="B391" s="389"/>
      <c r="C391" s="229" t="s">
        <v>1012</v>
      </c>
      <c r="D391" s="229"/>
      <c r="E391" s="565"/>
      <c r="G391" s="234"/>
      <c r="H391" s="234"/>
      <c r="I391" s="234"/>
      <c r="J391" s="234"/>
      <c r="K391" s="227"/>
      <c r="L391" s="228"/>
      <c r="M391" s="228"/>
      <c r="N391" s="227"/>
      <c r="O391" s="227"/>
      <c r="P391" s="139"/>
    </row>
    <row r="392" spans="1:16" s="140" customFormat="1">
      <c r="A392" s="131"/>
      <c r="B392" s="389"/>
      <c r="C392" s="234"/>
      <c r="D392" s="234"/>
      <c r="E392" s="234"/>
      <c r="F392" s="234"/>
      <c r="G392" s="234"/>
      <c r="H392" s="234"/>
      <c r="I392" s="234"/>
      <c r="J392" s="234"/>
      <c r="K392" s="227"/>
      <c r="L392" s="228"/>
      <c r="M392" s="228"/>
      <c r="N392" s="227"/>
      <c r="O392" s="227"/>
      <c r="P392" s="139"/>
    </row>
    <row r="393" spans="1:16" s="140" customFormat="1">
      <c r="A393" s="131"/>
      <c r="B393" s="389"/>
      <c r="C393" s="229"/>
      <c r="D393" s="229" t="s">
        <v>823</v>
      </c>
      <c r="E393" s="229" t="s">
        <v>824</v>
      </c>
      <c r="F393" s="229" t="s">
        <v>825</v>
      </c>
      <c r="G393" s="234"/>
      <c r="H393" s="234"/>
      <c r="I393" s="234"/>
      <c r="J393" s="234"/>
      <c r="K393" s="227"/>
      <c r="L393" s="228"/>
      <c r="M393" s="228"/>
      <c r="N393" s="227"/>
      <c r="O393" s="227"/>
      <c r="P393" s="139"/>
    </row>
    <row r="394" spans="1:16" s="140" customFormat="1">
      <c r="A394" s="131"/>
      <c r="B394" s="389"/>
      <c r="C394" s="229" t="s">
        <v>826</v>
      </c>
      <c r="D394" s="566"/>
      <c r="E394" s="566"/>
      <c r="F394" s="566"/>
      <c r="G394" s="234"/>
      <c r="H394" s="234"/>
      <c r="I394" s="234"/>
      <c r="J394" s="234"/>
      <c r="K394" s="227"/>
      <c r="L394" s="228"/>
      <c r="M394" s="228"/>
      <c r="N394" s="227"/>
      <c r="O394" s="227"/>
      <c r="P394" s="139"/>
    </row>
    <row r="395" spans="1:16" s="140" customFormat="1">
      <c r="A395" s="131"/>
      <c r="B395" s="389"/>
      <c r="C395" s="229" t="s">
        <v>827</v>
      </c>
      <c r="D395" s="566"/>
      <c r="E395" s="566"/>
      <c r="F395" s="566"/>
      <c r="G395" s="234"/>
      <c r="H395" s="234"/>
      <c r="I395" s="234"/>
      <c r="J395" s="234"/>
      <c r="K395" s="227"/>
      <c r="L395" s="228"/>
      <c r="M395" s="228"/>
      <c r="N395" s="227"/>
      <c r="O395" s="227"/>
      <c r="P395" s="139"/>
    </row>
    <row r="396" spans="1:16" s="140" customFormat="1" ht="12" customHeight="1">
      <c r="A396" s="131"/>
      <c r="B396" s="389"/>
      <c r="C396" s="235"/>
      <c r="D396" s="235"/>
      <c r="E396" s="235"/>
      <c r="F396" s="235"/>
      <c r="G396" s="234"/>
      <c r="H396" s="234"/>
      <c r="I396" s="234"/>
      <c r="J396" s="234"/>
      <c r="K396" s="227"/>
      <c r="L396" s="228"/>
      <c r="M396" s="228"/>
      <c r="N396" s="227"/>
      <c r="O396" s="227"/>
      <c r="P396" s="139"/>
    </row>
    <row r="397" spans="1:16" s="140" customFormat="1">
      <c r="A397" s="131"/>
      <c r="B397" s="389"/>
      <c r="C397" s="234"/>
      <c r="D397" s="234"/>
      <c r="E397" s="234"/>
      <c r="F397" s="234"/>
      <c r="G397" s="234"/>
      <c r="H397" s="234"/>
      <c r="I397" s="234"/>
      <c r="J397" s="234"/>
      <c r="K397" s="227"/>
      <c r="L397" s="228"/>
      <c r="M397" s="228"/>
      <c r="N397" s="227"/>
      <c r="O397" s="227"/>
      <c r="P397" s="139"/>
    </row>
    <row r="398" spans="1:16" s="140" customFormat="1">
      <c r="A398" s="131"/>
      <c r="B398" s="389"/>
      <c r="C398" s="234"/>
      <c r="D398" s="234"/>
      <c r="E398" s="580"/>
      <c r="F398" s="234"/>
      <c r="G398" s="234"/>
      <c r="H398" s="234"/>
      <c r="I398" s="234"/>
      <c r="J398" s="234"/>
      <c r="K398" s="227"/>
      <c r="L398" s="228"/>
      <c r="M398" s="228"/>
      <c r="N398" s="227"/>
      <c r="O398" s="227"/>
      <c r="P398" s="139"/>
    </row>
    <row r="399" spans="1:16" s="140" customFormat="1" ht="20">
      <c r="A399" s="131"/>
      <c r="B399" s="389"/>
      <c r="C399" s="504" t="s">
        <v>1143</v>
      </c>
      <c r="D399" s="504"/>
      <c r="E399" s="584"/>
      <c r="F399" s="584"/>
      <c r="I399" s="584"/>
      <c r="J399" s="584"/>
      <c r="K399" s="227"/>
      <c r="L399" s="228"/>
      <c r="M399" s="228"/>
      <c r="N399" s="227"/>
      <c r="O399" s="227"/>
      <c r="P399" s="139"/>
    </row>
    <row r="400" spans="1:16" s="140" customFormat="1">
      <c r="A400" s="131"/>
      <c r="B400" s="389"/>
      <c r="C400" s="584"/>
      <c r="D400" s="584"/>
      <c r="E400" s="584"/>
      <c r="F400" s="584"/>
      <c r="G400" s="584"/>
      <c r="H400" s="584"/>
      <c r="I400" s="584"/>
      <c r="J400" s="584"/>
      <c r="K400" s="227"/>
      <c r="L400" s="228"/>
      <c r="M400" s="228"/>
      <c r="N400" s="227"/>
      <c r="O400" s="227"/>
      <c r="P400" s="139"/>
    </row>
    <row r="401" spans="1:16" s="140" customFormat="1" ht="26">
      <c r="A401" s="131"/>
      <c r="B401" s="389"/>
      <c r="C401" s="229" t="s">
        <v>427</v>
      </c>
      <c r="D401" s="229" t="s">
        <v>53</v>
      </c>
      <c r="E401" s="229" t="s">
        <v>1144</v>
      </c>
      <c r="F401" s="229" t="s">
        <v>1145</v>
      </c>
      <c r="G401" s="229" t="s">
        <v>425</v>
      </c>
      <c r="H401" s="229" t="s">
        <v>1146</v>
      </c>
      <c r="I401" s="584"/>
      <c r="J401" s="584"/>
      <c r="K401" s="227"/>
      <c r="L401" s="228"/>
      <c r="M401" s="228"/>
      <c r="N401" s="227"/>
      <c r="O401" s="227"/>
      <c r="P401" s="139"/>
    </row>
    <row r="402" spans="1:16" s="140" customFormat="1">
      <c r="A402" s="131"/>
      <c r="B402" s="389"/>
      <c r="C402" s="587"/>
      <c r="D402" s="587"/>
      <c r="E402" s="587"/>
      <c r="F402" s="587"/>
      <c r="G402" s="587"/>
      <c r="H402" s="587"/>
      <c r="I402" s="584"/>
      <c r="J402" s="584"/>
      <c r="K402" s="227"/>
      <c r="L402" s="228"/>
      <c r="M402" s="228"/>
      <c r="N402" s="227"/>
      <c r="O402" s="227"/>
      <c r="P402" s="139"/>
    </row>
    <row r="403" spans="1:16" s="140" customFormat="1">
      <c r="A403" s="131"/>
      <c r="B403" s="389"/>
      <c r="C403" s="587"/>
      <c r="D403" s="587"/>
      <c r="E403" s="587"/>
      <c r="F403" s="587"/>
      <c r="G403" s="587"/>
      <c r="H403" s="587"/>
      <c r="I403" s="584"/>
      <c r="J403" s="584"/>
      <c r="K403" s="227"/>
      <c r="L403" s="228"/>
      <c r="M403" s="228"/>
      <c r="N403" s="227"/>
      <c r="O403" s="227"/>
      <c r="P403" s="139"/>
    </row>
    <row r="404" spans="1:16" s="140" customFormat="1">
      <c r="A404" s="131"/>
      <c r="B404" s="389"/>
      <c r="C404" s="587"/>
      <c r="D404" s="587"/>
      <c r="E404" s="587"/>
      <c r="F404" s="587"/>
      <c r="G404" s="587"/>
      <c r="H404" s="587"/>
      <c r="I404" s="584"/>
      <c r="J404" s="584"/>
      <c r="K404" s="227"/>
      <c r="L404" s="228"/>
      <c r="M404" s="228"/>
      <c r="N404" s="227"/>
      <c r="O404" s="227"/>
      <c r="P404" s="139"/>
    </row>
    <row r="405" spans="1:16" s="140" customFormat="1">
      <c r="A405" s="131"/>
      <c r="B405" s="389"/>
      <c r="C405" s="584"/>
      <c r="D405" s="584"/>
      <c r="E405" s="584"/>
      <c r="F405" s="584"/>
      <c r="G405" s="584"/>
      <c r="H405" s="584"/>
      <c r="I405" s="584"/>
      <c r="J405" s="584"/>
      <c r="K405" s="227"/>
      <c r="L405" s="228"/>
      <c r="M405" s="228"/>
      <c r="N405" s="227"/>
      <c r="O405" s="227"/>
      <c r="P405" s="139"/>
    </row>
    <row r="406" spans="1:16" s="140" customFormat="1">
      <c r="A406" s="131"/>
      <c r="B406" s="389"/>
      <c r="C406" s="584"/>
      <c r="D406" s="584"/>
      <c r="E406" s="584"/>
      <c r="F406" s="584"/>
      <c r="G406" s="584"/>
      <c r="H406" s="584"/>
      <c r="I406" s="584"/>
      <c r="J406" s="584"/>
      <c r="K406" s="227"/>
      <c r="L406" s="228"/>
      <c r="M406" s="228"/>
      <c r="N406" s="227"/>
      <c r="O406" s="227"/>
      <c r="P406" s="139"/>
    </row>
    <row r="407" spans="1:16" s="140" customFormat="1">
      <c r="A407" s="131"/>
      <c r="B407" s="389"/>
      <c r="C407" s="584"/>
      <c r="D407" s="584"/>
      <c r="E407" s="584"/>
      <c r="F407" s="584"/>
      <c r="G407" s="584"/>
      <c r="H407" s="584"/>
      <c r="I407" s="584"/>
      <c r="J407" s="584"/>
      <c r="K407" s="227"/>
      <c r="L407" s="228"/>
      <c r="M407" s="228"/>
      <c r="N407" s="227"/>
      <c r="O407" s="227"/>
      <c r="P407" s="139"/>
    </row>
    <row r="408" spans="1:16" s="140" customFormat="1" ht="20">
      <c r="A408" s="131"/>
      <c r="B408" s="389"/>
      <c r="C408" s="504" t="s">
        <v>1147</v>
      </c>
      <c r="D408" s="504"/>
      <c r="E408" s="584"/>
      <c r="F408" s="584"/>
      <c r="G408" s="584"/>
      <c r="H408" s="584"/>
      <c r="I408" s="584"/>
      <c r="J408" s="584"/>
      <c r="K408" s="227"/>
      <c r="L408" s="228"/>
      <c r="M408" s="228"/>
      <c r="N408" s="227"/>
      <c r="O408" s="227"/>
      <c r="P408" s="139"/>
    </row>
    <row r="409" spans="1:16" s="140" customFormat="1">
      <c r="A409" s="131"/>
      <c r="B409" s="389"/>
      <c r="C409" s="584"/>
      <c r="D409" s="584"/>
      <c r="E409" s="584"/>
      <c r="F409" s="584"/>
      <c r="G409" s="584"/>
      <c r="H409" s="584"/>
      <c r="I409" s="584"/>
      <c r="J409" s="584"/>
      <c r="K409" s="227"/>
      <c r="L409" s="228"/>
      <c r="M409" s="228"/>
      <c r="N409" s="227"/>
      <c r="O409" s="227"/>
      <c r="P409" s="139"/>
    </row>
    <row r="410" spans="1:16" s="140" customFormat="1">
      <c r="A410" s="131"/>
      <c r="B410" s="389"/>
      <c r="C410" s="229" t="s">
        <v>415</v>
      </c>
      <c r="D410" s="229" t="s">
        <v>668</v>
      </c>
      <c r="E410" s="229" t="s">
        <v>1148</v>
      </c>
      <c r="F410" s="229" t="s">
        <v>1149</v>
      </c>
      <c r="G410" s="229" t="s">
        <v>669</v>
      </c>
      <c r="H410" s="229" t="s">
        <v>965</v>
      </c>
      <c r="I410" s="584"/>
      <c r="J410" s="584"/>
      <c r="K410" s="227"/>
      <c r="L410" s="228"/>
      <c r="M410" s="228"/>
      <c r="N410" s="227"/>
      <c r="O410" s="227"/>
      <c r="P410" s="139"/>
    </row>
    <row r="411" spans="1:16" s="140" customFormat="1">
      <c r="A411" s="131"/>
      <c r="B411" s="389"/>
      <c r="C411" s="587"/>
      <c r="D411" s="587"/>
      <c r="E411" s="587"/>
      <c r="F411" s="587"/>
      <c r="G411" s="587"/>
      <c r="H411" s="587"/>
      <c r="I411" s="584"/>
      <c r="J411" s="584"/>
      <c r="K411" s="227"/>
      <c r="L411" s="228"/>
      <c r="M411" s="228"/>
      <c r="N411" s="227"/>
      <c r="O411" s="227"/>
      <c r="P411" s="139"/>
    </row>
    <row r="412" spans="1:16" s="140" customFormat="1">
      <c r="A412" s="131"/>
      <c r="B412" s="389"/>
      <c r="C412" s="587"/>
      <c r="D412" s="587"/>
      <c r="E412" s="587"/>
      <c r="F412" s="587"/>
      <c r="G412" s="587"/>
      <c r="H412" s="587"/>
      <c r="I412" s="584"/>
      <c r="J412" s="584"/>
      <c r="K412" s="227"/>
      <c r="L412" s="228"/>
      <c r="M412" s="228"/>
      <c r="N412" s="227"/>
      <c r="O412" s="227"/>
      <c r="P412" s="139"/>
    </row>
    <row r="413" spans="1:16" s="140" customFormat="1">
      <c r="A413" s="131"/>
      <c r="B413" s="389"/>
      <c r="C413" s="587"/>
      <c r="D413" s="587"/>
      <c r="E413" s="587"/>
      <c r="F413" s="587"/>
      <c r="G413" s="587"/>
      <c r="H413" s="587"/>
      <c r="I413" s="584"/>
      <c r="J413" s="584"/>
      <c r="K413" s="227"/>
      <c r="L413" s="228"/>
      <c r="M413" s="228"/>
      <c r="N413" s="227"/>
      <c r="O413" s="227"/>
      <c r="P413" s="139"/>
    </row>
    <row r="414" spans="1:16" s="140" customFormat="1">
      <c r="A414" s="131"/>
      <c r="B414" s="389"/>
      <c r="C414" s="587"/>
      <c r="D414" s="587"/>
      <c r="E414" s="587"/>
      <c r="F414" s="587"/>
      <c r="G414" s="587"/>
      <c r="H414" s="587"/>
      <c r="I414" s="584"/>
      <c r="J414" s="584"/>
      <c r="K414" s="227"/>
      <c r="L414" s="228"/>
      <c r="M414" s="228"/>
      <c r="N414" s="227"/>
      <c r="O414" s="227"/>
      <c r="P414" s="139"/>
    </row>
    <row r="415" spans="1:16" s="140" customFormat="1">
      <c r="A415" s="131"/>
      <c r="B415" s="389"/>
      <c r="C415" s="584"/>
      <c r="D415" s="584"/>
      <c r="E415" s="584"/>
      <c r="F415" s="584"/>
      <c r="G415" s="584"/>
      <c r="H415" s="584"/>
      <c r="I415" s="584"/>
      <c r="J415" s="584"/>
      <c r="K415" s="227"/>
      <c r="L415" s="228"/>
      <c r="M415" s="228"/>
      <c r="N415" s="227"/>
      <c r="O415" s="227"/>
      <c r="P415" s="139"/>
    </row>
    <row r="416" spans="1:16" s="140" customFormat="1">
      <c r="A416" s="131"/>
      <c r="B416" s="389"/>
      <c r="C416" s="584"/>
      <c r="D416" s="584"/>
      <c r="E416" s="584"/>
      <c r="F416" s="584"/>
      <c r="G416" s="584"/>
      <c r="H416" s="584"/>
      <c r="I416" s="584"/>
      <c r="J416" s="584"/>
      <c r="K416" s="227"/>
      <c r="L416" s="228"/>
      <c r="M416" s="228"/>
      <c r="N416" s="227"/>
      <c r="O416" s="227"/>
      <c r="P416" s="139"/>
    </row>
    <row r="417" spans="1:16" s="140" customFormat="1" ht="20">
      <c r="A417" s="131"/>
      <c r="B417" s="389"/>
      <c r="C417" s="504" t="s">
        <v>1150</v>
      </c>
      <c r="D417" s="504"/>
      <c r="E417" s="584"/>
      <c r="F417" s="584"/>
      <c r="G417" s="584"/>
      <c r="H417" s="584"/>
      <c r="I417" s="584"/>
      <c r="J417" s="584"/>
      <c r="K417" s="227"/>
      <c r="L417" s="228"/>
      <c r="M417" s="228"/>
      <c r="N417" s="227"/>
      <c r="O417" s="227"/>
      <c r="P417" s="139"/>
    </row>
    <row r="418" spans="1:16" s="140" customFormat="1">
      <c r="A418" s="131"/>
      <c r="B418" s="389"/>
      <c r="C418" s="584"/>
      <c r="D418" s="584"/>
      <c r="E418" s="584"/>
      <c r="F418" s="584"/>
      <c r="G418" s="584"/>
      <c r="H418" s="584"/>
      <c r="I418" s="584"/>
      <c r="J418" s="584"/>
      <c r="K418" s="227"/>
      <c r="L418" s="228"/>
      <c r="M418" s="228"/>
      <c r="N418" s="227"/>
      <c r="O418" s="227"/>
      <c r="P418" s="139"/>
    </row>
    <row r="419" spans="1:16" s="140" customFormat="1">
      <c r="A419" s="131"/>
      <c r="B419" s="389"/>
      <c r="C419" s="229" t="s">
        <v>425</v>
      </c>
      <c r="D419" s="229" t="s">
        <v>1151</v>
      </c>
      <c r="E419" s="229" t="s">
        <v>1152</v>
      </c>
      <c r="F419" s="229" t="s">
        <v>1153</v>
      </c>
      <c r="G419" s="229" t="s">
        <v>1154</v>
      </c>
      <c r="H419" s="229" t="s">
        <v>284</v>
      </c>
      <c r="I419" s="229" t="s">
        <v>967</v>
      </c>
      <c r="J419" s="229" t="s">
        <v>1155</v>
      </c>
      <c r="K419" s="227"/>
      <c r="L419" s="228"/>
      <c r="M419" s="228"/>
      <c r="N419" s="227"/>
      <c r="O419" s="227"/>
      <c r="P419" s="139"/>
    </row>
    <row r="420" spans="1:16" s="140" customFormat="1">
      <c r="A420" s="131"/>
      <c r="B420" s="389"/>
      <c r="C420" s="587"/>
      <c r="D420" s="587"/>
      <c r="E420" s="587"/>
      <c r="F420" s="587"/>
      <c r="G420" s="587"/>
      <c r="H420" s="587"/>
      <c r="I420" s="587"/>
      <c r="J420" s="587"/>
      <c r="K420" s="227"/>
      <c r="L420" s="228"/>
      <c r="M420" s="228"/>
      <c r="N420" s="227"/>
      <c r="O420" s="227"/>
      <c r="P420" s="139"/>
    </row>
    <row r="421" spans="1:16" s="140" customFormat="1">
      <c r="A421" s="131"/>
      <c r="B421" s="389"/>
      <c r="C421" s="587"/>
      <c r="D421" s="587"/>
      <c r="E421" s="587"/>
      <c r="F421" s="587"/>
      <c r="G421" s="587"/>
      <c r="H421" s="587"/>
      <c r="I421" s="587"/>
      <c r="J421" s="587"/>
      <c r="K421" s="227"/>
      <c r="L421" s="228"/>
      <c r="M421" s="228"/>
      <c r="N421" s="227"/>
      <c r="O421" s="227"/>
      <c r="P421" s="139"/>
    </row>
    <row r="422" spans="1:16" s="140" customFormat="1">
      <c r="A422" s="131"/>
      <c r="B422" s="389"/>
      <c r="C422" s="587"/>
      <c r="D422" s="587"/>
      <c r="E422" s="587"/>
      <c r="F422" s="587"/>
      <c r="G422" s="587"/>
      <c r="H422" s="587"/>
      <c r="I422" s="587"/>
      <c r="J422" s="587"/>
      <c r="K422" s="227"/>
      <c r="L422" s="228"/>
      <c r="M422" s="228"/>
      <c r="N422" s="227"/>
      <c r="O422" s="227"/>
      <c r="P422" s="139"/>
    </row>
    <row r="423" spans="1:16" s="140" customFormat="1">
      <c r="A423" s="131"/>
      <c r="B423" s="389"/>
      <c r="C423" s="584"/>
      <c r="D423" s="584"/>
      <c r="E423" s="584"/>
      <c r="F423" s="584"/>
      <c r="G423" s="584"/>
      <c r="H423" s="584"/>
      <c r="I423" s="584"/>
      <c r="J423" s="584"/>
      <c r="K423" s="227"/>
      <c r="L423" s="228"/>
      <c r="M423" s="228"/>
      <c r="N423" s="227"/>
      <c r="O423" s="227"/>
      <c r="P423" s="139"/>
    </row>
    <row r="424" spans="1:16" s="140" customFormat="1">
      <c r="A424" s="131"/>
      <c r="B424" s="389"/>
      <c r="C424" s="584"/>
      <c r="D424" s="584"/>
      <c r="E424" s="584"/>
      <c r="F424" s="584"/>
      <c r="G424" s="584"/>
      <c r="H424" s="584"/>
      <c r="I424" s="584"/>
      <c r="J424" s="584"/>
      <c r="K424" s="227"/>
      <c r="L424" s="228"/>
      <c r="M424" s="228"/>
      <c r="N424" s="227"/>
      <c r="O424" s="227"/>
      <c r="P424" s="139"/>
    </row>
    <row r="425" spans="1:16" s="140" customFormat="1" ht="20">
      <c r="A425" s="131"/>
      <c r="B425" s="389"/>
      <c r="C425" s="504" t="s">
        <v>1156</v>
      </c>
      <c r="D425" s="504"/>
      <c r="E425" s="584"/>
      <c r="F425" s="584"/>
      <c r="G425" s="584"/>
      <c r="H425" s="584"/>
      <c r="I425" s="584"/>
      <c r="J425" s="584"/>
      <c r="K425" s="227"/>
      <c r="L425" s="228"/>
      <c r="M425" s="228"/>
      <c r="N425" s="227"/>
      <c r="O425" s="227"/>
      <c r="P425" s="139"/>
    </row>
    <row r="426" spans="1:16" s="140" customFormat="1">
      <c r="A426" s="131"/>
      <c r="B426" s="389"/>
      <c r="C426" s="585"/>
      <c r="D426" s="585"/>
      <c r="E426" s="585"/>
      <c r="F426" s="585"/>
      <c r="G426" s="585"/>
      <c r="H426" s="584"/>
      <c r="I426" s="584"/>
      <c r="J426" s="584"/>
      <c r="K426" s="227"/>
      <c r="L426" s="228"/>
      <c r="M426" s="228"/>
      <c r="N426" s="227"/>
      <c r="O426" s="227"/>
      <c r="P426" s="139"/>
    </row>
    <row r="427" spans="1:16" s="140" customFormat="1">
      <c r="A427" s="131"/>
      <c r="B427" s="389"/>
      <c r="C427" s="229" t="s">
        <v>413</v>
      </c>
      <c r="D427" s="229" t="s">
        <v>1157</v>
      </c>
      <c r="E427" s="229" t="s">
        <v>1158</v>
      </c>
      <c r="F427" s="229" t="s">
        <v>1159</v>
      </c>
      <c r="G427" s="229" t="s">
        <v>1160</v>
      </c>
      <c r="H427" s="584"/>
      <c r="I427" s="584"/>
      <c r="J427" s="584"/>
      <c r="K427" s="227"/>
      <c r="L427" s="228"/>
      <c r="M427" s="228"/>
      <c r="N427" s="227"/>
      <c r="O427" s="227"/>
      <c r="P427" s="139"/>
    </row>
    <row r="428" spans="1:16" s="140" customFormat="1">
      <c r="A428" s="131"/>
      <c r="B428" s="389"/>
      <c r="C428" s="587"/>
      <c r="D428" s="587"/>
      <c r="E428" s="587"/>
      <c r="F428" s="587"/>
      <c r="G428" s="587"/>
      <c r="H428" s="584"/>
      <c r="I428" s="584"/>
      <c r="J428" s="584"/>
      <c r="K428" s="227"/>
      <c r="L428" s="228"/>
      <c r="M428" s="228"/>
      <c r="N428" s="227"/>
      <c r="O428" s="227"/>
      <c r="P428" s="139"/>
    </row>
    <row r="429" spans="1:16" s="140" customFormat="1">
      <c r="A429" s="131"/>
      <c r="B429" s="389"/>
      <c r="C429" s="587"/>
      <c r="D429" s="587"/>
      <c r="E429" s="587"/>
      <c r="F429" s="587"/>
      <c r="G429" s="587"/>
      <c r="H429" s="584"/>
      <c r="I429" s="584"/>
      <c r="J429" s="584"/>
      <c r="K429" s="227"/>
      <c r="L429" s="228"/>
      <c r="M429" s="228"/>
      <c r="N429" s="227"/>
      <c r="O429" s="227"/>
      <c r="P429" s="139"/>
    </row>
    <row r="430" spans="1:16" s="140" customFormat="1">
      <c r="A430" s="131"/>
      <c r="B430" s="389"/>
      <c r="C430" s="587"/>
      <c r="D430" s="587"/>
      <c r="E430" s="587"/>
      <c r="F430" s="587"/>
      <c r="G430" s="587"/>
      <c r="H430" s="584"/>
      <c r="I430" s="584"/>
      <c r="J430" s="584"/>
      <c r="K430" s="227"/>
      <c r="L430" s="228"/>
      <c r="M430" s="228"/>
      <c r="N430" s="227"/>
      <c r="O430" s="227"/>
      <c r="P430" s="139"/>
    </row>
    <row r="431" spans="1:16" s="140" customFormat="1">
      <c r="A431" s="131"/>
      <c r="B431" s="389"/>
      <c r="C431" s="584"/>
      <c r="D431" s="584"/>
      <c r="E431" s="584"/>
      <c r="F431" s="584"/>
      <c r="G431" s="584"/>
      <c r="H431" s="584"/>
      <c r="I431" s="584"/>
      <c r="J431" s="584"/>
      <c r="K431" s="227"/>
      <c r="L431" s="228"/>
      <c r="M431" s="228"/>
      <c r="N431" s="227"/>
      <c r="O431" s="227"/>
      <c r="P431" s="139"/>
    </row>
    <row r="432" spans="1:16" s="140" customFormat="1">
      <c r="A432" s="131"/>
      <c r="B432" s="389"/>
      <c r="C432" s="234"/>
      <c r="D432" s="234"/>
      <c r="E432" s="234"/>
      <c r="F432" s="234"/>
      <c r="G432" s="234"/>
      <c r="H432" s="234"/>
      <c r="I432" s="234"/>
      <c r="J432" s="234"/>
      <c r="K432" s="227"/>
      <c r="L432" s="228"/>
      <c r="M432" s="228"/>
      <c r="N432" s="227"/>
      <c r="O432" s="227"/>
      <c r="P432" s="139"/>
    </row>
    <row r="433" spans="1:17" s="140" customFormat="1" ht="20">
      <c r="A433" s="131"/>
      <c r="B433" s="389"/>
      <c r="C433" s="504" t="s">
        <v>1161</v>
      </c>
      <c r="D433" s="504"/>
      <c r="E433" s="584"/>
      <c r="F433" s="584"/>
      <c r="G433" s="584"/>
      <c r="H433" s="584"/>
      <c r="I433" s="584"/>
      <c r="J433" s="584"/>
      <c r="K433" s="227"/>
      <c r="L433" s="228"/>
      <c r="M433" s="228"/>
      <c r="N433" s="227"/>
      <c r="O433" s="227"/>
      <c r="P433" s="139"/>
    </row>
    <row r="434" spans="1:17" s="140" customFormat="1">
      <c r="A434" s="131"/>
      <c r="B434" s="389"/>
      <c r="C434" s="584"/>
      <c r="D434" s="584"/>
      <c r="F434" s="1131" t="s">
        <v>1162</v>
      </c>
      <c r="G434" s="1131"/>
      <c r="H434" s="1131"/>
      <c r="I434" s="1131"/>
      <c r="J434" s="1131"/>
      <c r="K434" s="227"/>
      <c r="L434" s="228"/>
      <c r="M434" s="228"/>
      <c r="N434" s="227"/>
      <c r="O434" s="227"/>
      <c r="P434" s="139"/>
    </row>
    <row r="435" spans="1:17" s="140" customFormat="1">
      <c r="A435" s="131"/>
      <c r="B435" s="389"/>
      <c r="C435" s="229" t="s">
        <v>89</v>
      </c>
      <c r="D435" s="229" t="s">
        <v>1163</v>
      </c>
      <c r="E435" s="229" t="s">
        <v>91</v>
      </c>
      <c r="F435" s="229" t="s">
        <v>284</v>
      </c>
      <c r="G435" s="229" t="s">
        <v>967</v>
      </c>
      <c r="H435" s="229" t="s">
        <v>1164</v>
      </c>
      <c r="I435" s="229" t="s">
        <v>1152</v>
      </c>
      <c r="J435" s="229" t="s">
        <v>1165</v>
      </c>
      <c r="K435" s="584"/>
      <c r="L435" s="227"/>
      <c r="M435" s="228"/>
      <c r="N435" s="228"/>
      <c r="O435" s="228"/>
      <c r="P435" s="227"/>
      <c r="Q435" s="139"/>
    </row>
    <row r="436" spans="1:17" s="140" customFormat="1">
      <c r="A436" s="131"/>
      <c r="B436" s="389"/>
      <c r="C436" s="587"/>
      <c r="D436" s="587"/>
      <c r="E436" s="587"/>
      <c r="F436" s="587"/>
      <c r="G436" s="587"/>
      <c r="H436" s="587"/>
      <c r="I436" s="587"/>
      <c r="J436" s="587"/>
      <c r="K436" s="584"/>
      <c r="L436" s="227"/>
      <c r="M436" s="228"/>
      <c r="N436" s="228"/>
      <c r="O436" s="228"/>
      <c r="P436" s="227"/>
      <c r="Q436" s="139"/>
    </row>
    <row r="437" spans="1:17" s="140" customFormat="1">
      <c r="A437" s="131"/>
      <c r="B437" s="389"/>
      <c r="C437" s="587"/>
      <c r="D437" s="587"/>
      <c r="E437" s="587"/>
      <c r="F437" s="587"/>
      <c r="G437" s="587"/>
      <c r="H437" s="587"/>
      <c r="I437" s="587"/>
      <c r="J437" s="587"/>
      <c r="K437" s="584"/>
      <c r="L437" s="227"/>
      <c r="M437" s="228"/>
      <c r="N437" s="228"/>
      <c r="O437" s="228"/>
      <c r="P437" s="227"/>
      <c r="Q437" s="139"/>
    </row>
    <row r="438" spans="1:17" s="140" customFormat="1">
      <c r="A438" s="131"/>
      <c r="B438" s="389"/>
      <c r="C438" s="587"/>
      <c r="D438" s="587"/>
      <c r="E438" s="587"/>
      <c r="F438" s="587"/>
      <c r="G438" s="587"/>
      <c r="H438" s="587"/>
      <c r="I438" s="587"/>
      <c r="J438" s="587"/>
      <c r="K438" s="584"/>
      <c r="L438" s="227"/>
      <c r="M438" s="228"/>
      <c r="N438" s="228"/>
      <c r="O438" s="228"/>
      <c r="P438" s="227"/>
      <c r="Q438" s="139"/>
    </row>
    <row r="439" spans="1:17" s="140" customFormat="1">
      <c r="A439" s="131"/>
      <c r="B439" s="389"/>
      <c r="C439" s="587"/>
      <c r="D439" s="587"/>
      <c r="E439" s="587"/>
      <c r="F439" s="587"/>
      <c r="G439" s="587"/>
      <c r="H439" s="587"/>
      <c r="I439" s="587"/>
      <c r="J439" s="587"/>
      <c r="K439" s="584"/>
      <c r="L439" s="227"/>
      <c r="M439" s="228"/>
      <c r="N439" s="228"/>
      <c r="O439" s="228"/>
      <c r="P439" s="227"/>
      <c r="Q439" s="139"/>
    </row>
    <row r="440" spans="1:17" s="140" customFormat="1">
      <c r="A440" s="131"/>
      <c r="B440" s="389"/>
      <c r="C440" s="584"/>
      <c r="D440" s="584"/>
      <c r="E440" s="584"/>
      <c r="F440" s="584"/>
      <c r="G440" s="584"/>
      <c r="H440" s="584"/>
      <c r="I440" s="584"/>
      <c r="J440" s="584"/>
      <c r="K440" s="227"/>
      <c r="L440" s="228"/>
      <c r="M440" s="228"/>
      <c r="N440" s="227"/>
      <c r="O440" s="227"/>
      <c r="P440" s="139"/>
    </row>
    <row r="441" spans="1:17" s="140" customFormat="1">
      <c r="A441" s="131"/>
      <c r="B441" s="389"/>
      <c r="C441" s="584"/>
      <c r="D441" s="584"/>
      <c r="E441" s="584"/>
      <c r="F441" s="584"/>
      <c r="G441" s="584"/>
      <c r="H441" s="584"/>
      <c r="I441" s="584"/>
      <c r="J441" s="584"/>
      <c r="K441" s="227"/>
      <c r="L441" s="228"/>
      <c r="M441" s="228"/>
      <c r="N441" s="227"/>
      <c r="O441" s="227"/>
      <c r="P441" s="139"/>
    </row>
    <row r="442" spans="1:17" s="140" customFormat="1" ht="20">
      <c r="A442" s="131"/>
      <c r="B442" s="389"/>
      <c r="C442" s="504" t="s">
        <v>1166</v>
      </c>
      <c r="D442" s="584"/>
      <c r="E442" s="584"/>
      <c r="F442" s="584"/>
      <c r="G442" s="584"/>
      <c r="H442" s="584"/>
      <c r="I442" s="584"/>
      <c r="J442" s="584"/>
      <c r="K442" s="227"/>
      <c r="L442" s="228"/>
      <c r="M442" s="228"/>
      <c r="N442" s="227"/>
      <c r="O442" s="227"/>
      <c r="P442" s="139"/>
    </row>
    <row r="443" spans="1:17" s="140" customFormat="1">
      <c r="A443" s="131"/>
      <c r="B443" s="389"/>
      <c r="C443" s="584"/>
      <c r="D443" s="584"/>
      <c r="E443" s="584"/>
      <c r="F443" s="584"/>
      <c r="G443" s="584"/>
      <c r="H443" s="584"/>
      <c r="I443" s="584"/>
      <c r="J443" s="584"/>
      <c r="K443" s="227"/>
      <c r="L443" s="228"/>
      <c r="M443" s="228"/>
      <c r="N443" s="227"/>
      <c r="O443" s="227"/>
      <c r="P443" s="139"/>
    </row>
    <row r="444" spans="1:17" s="140" customFormat="1">
      <c r="A444" s="131"/>
      <c r="B444" s="389"/>
      <c r="C444" s="586" t="s">
        <v>1167</v>
      </c>
      <c r="D444" s="587"/>
      <c r="E444" s="587"/>
      <c r="F444" s="584"/>
      <c r="G444" s="584"/>
      <c r="H444" s="584"/>
      <c r="I444" s="584"/>
      <c r="J444" s="584"/>
      <c r="K444" s="227"/>
      <c r="L444" s="228"/>
      <c r="M444" s="228"/>
      <c r="N444" s="227"/>
      <c r="O444" s="227"/>
      <c r="P444" s="139"/>
    </row>
    <row r="445" spans="1:17" s="140" customFormat="1" ht="14.5">
      <c r="A445" s="131"/>
      <c r="B445" s="389"/>
      <c r="C445" s="586" t="s">
        <v>101</v>
      </c>
      <c r="D445" s="440"/>
      <c r="E445" s="440"/>
      <c r="F445" s="584"/>
      <c r="G445" s="584"/>
      <c r="H445" s="584"/>
      <c r="I445" s="584"/>
      <c r="J445" s="584"/>
      <c r="K445" s="227"/>
      <c r="L445" s="228"/>
      <c r="M445" s="228"/>
      <c r="N445" s="227"/>
      <c r="O445" s="227"/>
      <c r="P445" s="139"/>
    </row>
    <row r="446" spans="1:17" s="140" customFormat="1" ht="14.5">
      <c r="A446" s="131"/>
      <c r="B446" s="389"/>
      <c r="C446" s="586" t="s">
        <v>102</v>
      </c>
      <c r="D446" s="440"/>
      <c r="E446" s="440"/>
      <c r="F446" s="584"/>
      <c r="G446" s="584"/>
      <c r="H446" s="584"/>
      <c r="I446" s="584"/>
      <c r="J446" s="584"/>
      <c r="K446" s="227"/>
      <c r="L446" s="228"/>
      <c r="M446" s="228"/>
      <c r="N446" s="227"/>
      <c r="O446" s="227"/>
      <c r="P446" s="139"/>
    </row>
    <row r="447" spans="1:17" s="140" customFormat="1" ht="14.5">
      <c r="A447" s="131"/>
      <c r="B447" s="389"/>
      <c r="C447" s="586" t="s">
        <v>103</v>
      </c>
      <c r="D447" s="440"/>
      <c r="E447" s="440"/>
      <c r="F447" s="584"/>
      <c r="G447" s="584"/>
      <c r="H447" s="584"/>
      <c r="I447" s="584"/>
      <c r="J447" s="584"/>
      <c r="K447" s="227"/>
      <c r="L447" s="228"/>
      <c r="M447" s="228"/>
      <c r="N447" s="227"/>
      <c r="O447" s="227"/>
      <c r="P447" s="139"/>
    </row>
    <row r="448" spans="1:17" s="140" customFormat="1" ht="14.5">
      <c r="A448" s="131"/>
      <c r="B448" s="389"/>
      <c r="C448" s="586" t="s">
        <v>104</v>
      </c>
      <c r="D448" s="440"/>
      <c r="E448" s="440"/>
      <c r="F448" s="584"/>
      <c r="G448" s="584"/>
      <c r="H448" s="584"/>
      <c r="I448" s="584"/>
      <c r="J448" s="584"/>
      <c r="K448" s="227"/>
      <c r="L448" s="228"/>
      <c r="M448" s="228"/>
      <c r="N448" s="227"/>
      <c r="O448" s="227"/>
      <c r="P448" s="139"/>
    </row>
    <row r="449" spans="1:16" s="140" customFormat="1" ht="14.5">
      <c r="A449" s="131"/>
      <c r="B449" s="389"/>
      <c r="C449" s="586" t="s">
        <v>105</v>
      </c>
      <c r="D449" s="440"/>
      <c r="E449" s="440"/>
      <c r="F449" s="584"/>
      <c r="G449" s="584"/>
      <c r="H449" s="584"/>
      <c r="I449" s="584"/>
      <c r="J449" s="584"/>
      <c r="K449" s="227"/>
      <c r="L449" s="228"/>
      <c r="M449" s="228"/>
      <c r="N449" s="227"/>
      <c r="O449" s="227"/>
      <c r="P449" s="139"/>
    </row>
    <row r="450" spans="1:16" s="140" customFormat="1" ht="14.5">
      <c r="A450" s="131"/>
      <c r="B450" s="389"/>
      <c r="C450" s="586" t="s">
        <v>106</v>
      </c>
      <c r="D450" s="440"/>
      <c r="E450" s="440"/>
      <c r="F450" s="584"/>
      <c r="G450" s="584"/>
      <c r="H450" s="584"/>
      <c r="I450" s="584"/>
      <c r="J450" s="584"/>
      <c r="K450" s="227"/>
      <c r="L450" s="228"/>
      <c r="M450" s="228"/>
      <c r="N450" s="227"/>
      <c r="O450" s="227"/>
      <c r="P450" s="139"/>
    </row>
    <row r="451" spans="1:16" s="140" customFormat="1" ht="14.5">
      <c r="A451" s="131"/>
      <c r="B451" s="389"/>
      <c r="C451" s="586" t="s">
        <v>107</v>
      </c>
      <c r="D451" s="440"/>
      <c r="E451" s="440"/>
      <c r="F451" s="584"/>
      <c r="G451" s="584"/>
      <c r="H451" s="584"/>
      <c r="I451" s="584"/>
      <c r="J451" s="584"/>
      <c r="K451" s="227"/>
      <c r="L451" s="228"/>
      <c r="M451" s="228"/>
      <c r="N451" s="227"/>
      <c r="O451" s="227"/>
      <c r="P451" s="139"/>
    </row>
    <row r="452" spans="1:16" s="140" customFormat="1" ht="14.5">
      <c r="A452" s="131"/>
      <c r="B452" s="389"/>
      <c r="C452" s="586" t="s">
        <v>108</v>
      </c>
      <c r="D452" s="440"/>
      <c r="E452" s="440"/>
      <c r="F452" s="584"/>
      <c r="G452" s="584"/>
      <c r="H452" s="584"/>
      <c r="I452" s="584"/>
      <c r="J452" s="584"/>
      <c r="K452" s="227"/>
      <c r="L452" s="228"/>
      <c r="M452" s="228"/>
      <c r="N452" s="227"/>
      <c r="O452" s="227"/>
      <c r="P452" s="139"/>
    </row>
    <row r="453" spans="1:16" s="140" customFormat="1" ht="14.5">
      <c r="A453" s="131"/>
      <c r="B453" s="389"/>
      <c r="C453" s="586" t="s">
        <v>109</v>
      </c>
      <c r="D453" s="440"/>
      <c r="E453" s="440"/>
      <c r="F453" s="584"/>
      <c r="G453" s="584"/>
      <c r="H453" s="584"/>
      <c r="I453" s="584"/>
      <c r="J453" s="584"/>
      <c r="K453" s="227"/>
      <c r="L453" s="228"/>
      <c r="M453" s="228"/>
      <c r="N453" s="227"/>
      <c r="O453" s="227"/>
      <c r="P453" s="139"/>
    </row>
    <row r="454" spans="1:16" s="140" customFormat="1" ht="14.5">
      <c r="A454" s="131"/>
      <c r="B454" s="389"/>
      <c r="C454" s="586" t="s">
        <v>110</v>
      </c>
      <c r="D454" s="440"/>
      <c r="E454" s="440"/>
      <c r="F454" s="584"/>
      <c r="G454" s="584"/>
      <c r="H454" s="584"/>
      <c r="I454" s="584"/>
      <c r="J454" s="584"/>
      <c r="K454" s="227"/>
      <c r="L454" s="228"/>
      <c r="M454" s="228"/>
      <c r="N454" s="227"/>
      <c r="O454" s="227"/>
      <c r="P454" s="139"/>
    </row>
    <row r="455" spans="1:16" s="140" customFormat="1" ht="14.5">
      <c r="A455" s="131"/>
      <c r="B455" s="389"/>
      <c r="C455" s="586" t="s">
        <v>111</v>
      </c>
      <c r="D455" s="440"/>
      <c r="E455" s="440"/>
      <c r="F455" s="584"/>
      <c r="G455" s="584"/>
      <c r="H455" s="584"/>
      <c r="I455" s="584"/>
      <c r="J455" s="584"/>
      <c r="K455" s="227"/>
      <c r="L455" s="228"/>
      <c r="M455" s="228"/>
      <c r="N455" s="227"/>
      <c r="O455" s="227"/>
      <c r="P455" s="139"/>
    </row>
    <row r="456" spans="1:16" s="140" customFormat="1" ht="14.5">
      <c r="A456" s="131"/>
      <c r="B456" s="389"/>
      <c r="C456" s="586" t="s">
        <v>112</v>
      </c>
      <c r="D456" s="440"/>
      <c r="E456" s="440"/>
      <c r="F456" s="584"/>
      <c r="G456" s="584"/>
      <c r="H456" s="584"/>
      <c r="I456" s="584"/>
      <c r="J456" s="584"/>
      <c r="K456" s="227"/>
      <c r="L456" s="228"/>
      <c r="M456" s="228"/>
      <c r="N456" s="227"/>
      <c r="O456" s="227"/>
      <c r="P456" s="139"/>
    </row>
    <row r="457" spans="1:16" s="140" customFormat="1" ht="14.5">
      <c r="A457" s="131"/>
      <c r="B457" s="389"/>
      <c r="C457" s="586" t="s">
        <v>113</v>
      </c>
      <c r="D457" s="440"/>
      <c r="E457" s="440"/>
      <c r="F457" s="584"/>
      <c r="G457" s="584"/>
      <c r="H457" s="584"/>
      <c r="I457" s="584"/>
      <c r="J457" s="584"/>
      <c r="K457" s="227"/>
      <c r="L457" s="228"/>
      <c r="M457" s="228"/>
      <c r="N457" s="227"/>
      <c r="O457" s="227"/>
      <c r="P457" s="139"/>
    </row>
    <row r="458" spans="1:16" s="140" customFormat="1" ht="14.5">
      <c r="A458" s="131"/>
      <c r="B458" s="389"/>
      <c r="C458" s="586" t="s">
        <v>114</v>
      </c>
      <c r="D458" s="440"/>
      <c r="E458" s="440"/>
      <c r="F458" s="584"/>
      <c r="G458" s="584"/>
      <c r="H458" s="584"/>
      <c r="I458" s="584"/>
      <c r="J458" s="584"/>
      <c r="K458" s="227"/>
      <c r="L458" s="228"/>
      <c r="M458" s="228"/>
      <c r="N458" s="227"/>
      <c r="O458" s="227"/>
      <c r="P458" s="139"/>
    </row>
    <row r="459" spans="1:16" s="140" customFormat="1" ht="14.5">
      <c r="A459" s="131"/>
      <c r="B459" s="389"/>
      <c r="C459" s="586" t="s">
        <v>115</v>
      </c>
      <c r="D459" s="440"/>
      <c r="E459" s="440"/>
      <c r="F459" s="584"/>
      <c r="G459" s="584"/>
      <c r="H459" s="584"/>
      <c r="I459" s="584"/>
      <c r="J459" s="584"/>
      <c r="K459" s="227"/>
      <c r="L459" s="228"/>
      <c r="M459" s="228"/>
      <c r="N459" s="227"/>
      <c r="O459" s="227"/>
      <c r="P459" s="139"/>
    </row>
    <row r="460" spans="1:16" s="140" customFormat="1" ht="14.5">
      <c r="A460" s="131"/>
      <c r="B460" s="389"/>
      <c r="C460" s="586" t="s">
        <v>116</v>
      </c>
      <c r="D460" s="440"/>
      <c r="E460" s="440"/>
      <c r="F460" s="584"/>
      <c r="G460" s="584"/>
      <c r="H460" s="584"/>
      <c r="I460" s="584"/>
      <c r="J460" s="584"/>
      <c r="K460" s="227"/>
      <c r="L460" s="228"/>
      <c r="M460" s="228"/>
      <c r="N460" s="227"/>
      <c r="O460" s="227"/>
      <c r="P460" s="139"/>
    </row>
    <row r="461" spans="1:16" s="140" customFormat="1" ht="14.5">
      <c r="A461" s="131"/>
      <c r="B461" s="389"/>
      <c r="C461" s="586" t="s">
        <v>117</v>
      </c>
      <c r="D461" s="440"/>
      <c r="E461" s="440"/>
      <c r="F461" s="584"/>
      <c r="G461" s="584"/>
      <c r="H461" s="584"/>
      <c r="I461" s="584"/>
      <c r="J461" s="584"/>
      <c r="K461" s="227"/>
      <c r="L461" s="228"/>
      <c r="M461" s="228"/>
      <c r="N461" s="227"/>
      <c r="O461" s="227"/>
      <c r="P461" s="139"/>
    </row>
    <row r="462" spans="1:16" s="140" customFormat="1" ht="14.5">
      <c r="A462" s="131"/>
      <c r="B462" s="389"/>
      <c r="C462" s="586" t="s">
        <v>118</v>
      </c>
      <c r="D462" s="440"/>
      <c r="E462" s="440"/>
      <c r="F462" s="584"/>
      <c r="G462" s="584"/>
      <c r="H462" s="584"/>
      <c r="I462" s="584"/>
      <c r="J462" s="584"/>
      <c r="K462" s="227"/>
      <c r="L462" s="228"/>
      <c r="M462" s="228"/>
      <c r="N462" s="227"/>
      <c r="O462" s="227"/>
      <c r="P462" s="139"/>
    </row>
    <row r="463" spans="1:16" s="140" customFormat="1" ht="14.5">
      <c r="A463" s="131"/>
      <c r="B463" s="389"/>
      <c r="C463" s="586" t="s">
        <v>119</v>
      </c>
      <c r="D463" s="440"/>
      <c r="E463" s="440"/>
      <c r="F463" s="584"/>
      <c r="G463" s="584"/>
      <c r="H463" s="584"/>
      <c r="I463" s="584"/>
      <c r="J463" s="584"/>
      <c r="K463" s="227"/>
      <c r="L463" s="228"/>
      <c r="M463" s="228"/>
      <c r="N463" s="227"/>
      <c r="O463" s="227"/>
      <c r="P463" s="139"/>
    </row>
    <row r="464" spans="1:16" s="140" customFormat="1" ht="14.5">
      <c r="A464" s="131"/>
      <c r="B464" s="389"/>
      <c r="C464" s="586" t="s">
        <v>120</v>
      </c>
      <c r="D464" s="440"/>
      <c r="E464" s="440"/>
      <c r="F464" s="584"/>
      <c r="G464" s="584"/>
      <c r="H464" s="584"/>
      <c r="I464" s="584"/>
      <c r="J464" s="584"/>
      <c r="K464" s="227"/>
      <c r="L464" s="228"/>
      <c r="M464" s="228"/>
      <c r="N464" s="227"/>
      <c r="O464" s="227"/>
      <c r="P464" s="139"/>
    </row>
    <row r="465" spans="1:16" s="140" customFormat="1" ht="14.5">
      <c r="A465" s="131"/>
      <c r="B465" s="389"/>
      <c r="C465" s="586" t="s">
        <v>121</v>
      </c>
      <c r="D465" s="440"/>
      <c r="E465" s="440"/>
      <c r="F465" s="584"/>
      <c r="G465" s="584"/>
      <c r="H465" s="584"/>
      <c r="I465" s="584"/>
      <c r="J465" s="584"/>
      <c r="K465" s="227"/>
      <c r="L465" s="228"/>
      <c r="M465" s="228"/>
      <c r="N465" s="227"/>
      <c r="O465" s="227"/>
      <c r="P465" s="139"/>
    </row>
    <row r="466" spans="1:16" s="140" customFormat="1" ht="14.5">
      <c r="A466" s="131"/>
      <c r="B466" s="389"/>
      <c r="C466" s="586" t="s">
        <v>122</v>
      </c>
      <c r="D466" s="440"/>
      <c r="E466" s="440"/>
      <c r="F466" s="584"/>
      <c r="G466" s="584"/>
      <c r="H466" s="584"/>
      <c r="I466" s="584"/>
      <c r="J466" s="584"/>
      <c r="K466" s="227"/>
      <c r="L466" s="228"/>
      <c r="M466" s="228"/>
      <c r="N466" s="227"/>
      <c r="O466" s="227"/>
      <c r="P466" s="139"/>
    </row>
    <row r="467" spans="1:16" s="140" customFormat="1" ht="14.5">
      <c r="A467" s="131"/>
      <c r="B467" s="389"/>
      <c r="C467" s="586" t="s">
        <v>123</v>
      </c>
      <c r="D467" s="440"/>
      <c r="E467" s="440"/>
      <c r="F467" s="584"/>
      <c r="G467" s="584"/>
      <c r="H467" s="584"/>
      <c r="I467" s="584"/>
      <c r="J467" s="584"/>
      <c r="K467" s="227"/>
      <c r="L467" s="228"/>
      <c r="M467" s="228"/>
      <c r="N467" s="227"/>
      <c r="O467" s="227"/>
      <c r="P467" s="139"/>
    </row>
    <row r="468" spans="1:16" s="140" customFormat="1" ht="14.5">
      <c r="A468" s="131"/>
      <c r="B468" s="389"/>
      <c r="C468" s="586" t="s">
        <v>124</v>
      </c>
      <c r="D468" s="440"/>
      <c r="E468" s="440"/>
      <c r="F468" s="584"/>
      <c r="G468" s="584"/>
      <c r="H468" s="584"/>
      <c r="I468" s="584"/>
      <c r="J468" s="584"/>
      <c r="K468" s="227"/>
      <c r="L468" s="228"/>
      <c r="M468" s="228"/>
      <c r="N468" s="227"/>
      <c r="O468" s="227"/>
      <c r="P468" s="139"/>
    </row>
    <row r="469" spans="1:16" s="140" customFormat="1" ht="14.5">
      <c r="A469" s="131"/>
      <c r="B469" s="389"/>
      <c r="C469" s="586" t="s">
        <v>125</v>
      </c>
      <c r="D469" s="440"/>
      <c r="E469" s="440"/>
      <c r="F469" s="584"/>
      <c r="G469" s="584"/>
      <c r="H469" s="584"/>
      <c r="I469" s="584"/>
      <c r="J469" s="584"/>
      <c r="K469" s="227"/>
      <c r="L469" s="228"/>
      <c r="M469" s="228"/>
      <c r="N469" s="227"/>
      <c r="O469" s="227"/>
      <c r="P469" s="139"/>
    </row>
    <row r="470" spans="1:16" s="140" customFormat="1" ht="14.5">
      <c r="A470" s="131"/>
      <c r="B470" s="389"/>
      <c r="C470" s="586" t="s">
        <v>126</v>
      </c>
      <c r="D470" s="440"/>
      <c r="E470" s="440"/>
      <c r="F470" s="584"/>
      <c r="G470" s="584"/>
      <c r="H470" s="584"/>
      <c r="I470" s="584"/>
      <c r="J470" s="584"/>
      <c r="K470" s="227"/>
      <c r="L470" s="228"/>
      <c r="M470" s="228"/>
      <c r="N470" s="227"/>
      <c r="O470" s="227"/>
      <c r="P470" s="139"/>
    </row>
    <row r="471" spans="1:16" s="140" customFormat="1" ht="14.5">
      <c r="A471" s="131"/>
      <c r="B471" s="389"/>
      <c r="C471" s="586" t="s">
        <v>127</v>
      </c>
      <c r="D471" s="440"/>
      <c r="E471" s="440"/>
      <c r="F471" s="584"/>
      <c r="G471" s="584"/>
      <c r="H471" s="584"/>
      <c r="I471" s="584"/>
      <c r="J471" s="584"/>
      <c r="K471" s="227"/>
      <c r="L471" s="228"/>
      <c r="M471" s="228"/>
      <c r="N471" s="227"/>
      <c r="O471" s="227"/>
      <c r="P471" s="139"/>
    </row>
    <row r="472" spans="1:16" s="140" customFormat="1" ht="14.5">
      <c r="A472" s="131"/>
      <c r="B472" s="389"/>
      <c r="C472" s="586" t="s">
        <v>128</v>
      </c>
      <c r="D472" s="587"/>
      <c r="E472" s="440"/>
      <c r="F472" s="584"/>
      <c r="G472" s="584"/>
      <c r="H472" s="584"/>
      <c r="I472" s="584"/>
      <c r="J472" s="584"/>
      <c r="K472" s="227"/>
      <c r="L472" s="228"/>
      <c r="M472" s="228"/>
      <c r="N472" s="227"/>
      <c r="O472" s="227"/>
      <c r="P472" s="139"/>
    </row>
    <row r="473" spans="1:16" s="140" customFormat="1" ht="14.5">
      <c r="A473" s="131"/>
      <c r="B473" s="389"/>
      <c r="C473" s="586" t="s">
        <v>129</v>
      </c>
      <c r="D473" s="587"/>
      <c r="E473" s="440"/>
      <c r="F473" s="584"/>
      <c r="G473" s="584"/>
      <c r="H473" s="584"/>
      <c r="I473" s="584"/>
      <c r="J473" s="584"/>
      <c r="K473" s="227"/>
      <c r="L473" s="228"/>
      <c r="M473" s="228"/>
      <c r="N473" s="227"/>
      <c r="O473" s="227"/>
      <c r="P473" s="139"/>
    </row>
    <row r="474" spans="1:16" s="140" customFormat="1" ht="14.5">
      <c r="A474" s="131"/>
      <c r="B474" s="389"/>
      <c r="C474" s="586" t="s">
        <v>130</v>
      </c>
      <c r="D474" s="587"/>
      <c r="E474" s="440"/>
      <c r="F474" s="584"/>
      <c r="G474" s="584"/>
      <c r="H474" s="584"/>
      <c r="I474" s="584"/>
      <c r="J474" s="584"/>
      <c r="K474" s="227"/>
      <c r="L474" s="228"/>
      <c r="M474" s="228"/>
      <c r="N474" s="227"/>
      <c r="O474" s="227"/>
      <c r="P474" s="139"/>
    </row>
    <row r="475" spans="1:16" s="140" customFormat="1" ht="14.5">
      <c r="A475" s="131"/>
      <c r="B475" s="389"/>
      <c r="C475" s="586" t="s">
        <v>131</v>
      </c>
      <c r="D475" s="587"/>
      <c r="E475" s="440"/>
      <c r="F475" s="584"/>
      <c r="G475" s="584"/>
      <c r="H475" s="584"/>
      <c r="I475" s="584"/>
      <c r="J475" s="584"/>
      <c r="K475" s="227"/>
      <c r="L475" s="228"/>
      <c r="M475" s="228"/>
      <c r="N475" s="227"/>
      <c r="O475" s="227"/>
      <c r="P475" s="139"/>
    </row>
    <row r="476" spans="1:16" s="140" customFormat="1">
      <c r="A476" s="131"/>
      <c r="B476" s="389"/>
      <c r="C476" s="584"/>
      <c r="D476" s="584"/>
      <c r="E476" s="584"/>
      <c r="F476" s="584"/>
      <c r="G476" s="584"/>
      <c r="H476" s="584"/>
      <c r="I476" s="584"/>
      <c r="J476" s="584"/>
      <c r="K476" s="227"/>
      <c r="L476" s="228"/>
      <c r="M476" s="228"/>
      <c r="N476" s="227"/>
      <c r="O476" s="227"/>
      <c r="P476" s="139"/>
    </row>
    <row r="477" spans="1:16" s="140" customFormat="1">
      <c r="A477" s="131"/>
      <c r="B477" s="389"/>
      <c r="C477" s="584"/>
      <c r="D477" s="584"/>
      <c r="E477" s="584"/>
      <c r="F477" s="584"/>
      <c r="G477" s="584"/>
      <c r="H477" s="584"/>
      <c r="I477" s="584"/>
      <c r="J477" s="584"/>
      <c r="K477" s="227"/>
      <c r="L477" s="228"/>
      <c r="M477" s="228"/>
      <c r="N477" s="227"/>
      <c r="O477" s="227"/>
      <c r="P477" s="139"/>
    </row>
    <row r="478" spans="1:16" s="140" customFormat="1">
      <c r="A478" s="131"/>
      <c r="B478" s="389"/>
      <c r="C478" s="234"/>
      <c r="D478" s="234"/>
      <c r="E478" s="234"/>
      <c r="F478" s="234"/>
      <c r="G478" s="234"/>
      <c r="H478" s="234"/>
      <c r="I478" s="234"/>
      <c r="J478" s="234"/>
      <c r="K478" s="227"/>
      <c r="L478" s="228"/>
      <c r="M478" s="228"/>
      <c r="N478" s="227"/>
      <c r="O478" s="227"/>
      <c r="P478" s="139"/>
    </row>
    <row r="479" spans="1:16" s="140" customFormat="1" ht="20">
      <c r="A479" s="131"/>
      <c r="B479" s="389"/>
      <c r="C479" s="504" t="s">
        <v>970</v>
      </c>
      <c r="D479" s="234"/>
      <c r="E479" s="234"/>
      <c r="F479" s="234"/>
      <c r="G479" s="234"/>
      <c r="H479" s="234"/>
      <c r="I479" s="234"/>
      <c r="J479" s="234"/>
      <c r="K479" s="227"/>
      <c r="L479" s="228"/>
      <c r="M479" s="228"/>
      <c r="N479" s="227"/>
      <c r="O479" s="227"/>
      <c r="P479" s="139"/>
    </row>
    <row r="480" spans="1:16" s="140" customFormat="1" ht="13" customHeight="1">
      <c r="A480" s="131"/>
      <c r="B480" s="389"/>
      <c r="C480" s="1128" t="s">
        <v>828</v>
      </c>
      <c r="D480" s="1129"/>
      <c r="E480" s="1129"/>
      <c r="F480" s="1129"/>
      <c r="G480" s="1129"/>
      <c r="H480" s="1129"/>
      <c r="I480" s="1129"/>
      <c r="J480" s="1129"/>
      <c r="K480" s="1130"/>
      <c r="L480" s="228"/>
      <c r="M480" s="228"/>
      <c r="N480" s="227"/>
      <c r="O480" s="227"/>
      <c r="P480" s="139"/>
    </row>
    <row r="481" spans="1:33" s="140" customFormat="1">
      <c r="A481" s="131"/>
      <c r="B481" s="389"/>
      <c r="C481" s="193" t="s">
        <v>829</v>
      </c>
      <c r="D481" s="193" t="s">
        <v>53</v>
      </c>
      <c r="E481" s="193" t="s">
        <v>1</v>
      </c>
      <c r="F481" s="193" t="s">
        <v>830</v>
      </c>
      <c r="G481" s="193" t="s">
        <v>831</v>
      </c>
      <c r="H481" s="193" t="s">
        <v>67</v>
      </c>
      <c r="I481" s="193" t="s">
        <v>832</v>
      </c>
      <c r="J481" s="193" t="s">
        <v>833</v>
      </c>
      <c r="K481" s="193" t="s">
        <v>1023</v>
      </c>
      <c r="L481" s="228"/>
      <c r="M481" s="228"/>
      <c r="N481" s="227"/>
      <c r="O481" s="227"/>
      <c r="P481" s="139"/>
    </row>
    <row r="482" spans="1:33" s="621" customFormat="1">
      <c r="A482" s="616"/>
      <c r="B482" s="617"/>
      <c r="C482" s="736">
        <v>10</v>
      </c>
      <c r="D482" s="736" t="s">
        <v>2121</v>
      </c>
      <c r="E482" s="736" t="s">
        <v>339</v>
      </c>
      <c r="F482" s="736">
        <v>15</v>
      </c>
      <c r="G482" s="736">
        <v>48</v>
      </c>
      <c r="H482" s="736">
        <v>2</v>
      </c>
      <c r="I482" s="736" t="s">
        <v>42</v>
      </c>
      <c r="J482" s="736">
        <v>15</v>
      </c>
      <c r="K482" s="736">
        <v>21</v>
      </c>
      <c r="L482" s="618"/>
      <c r="M482" s="618"/>
      <c r="N482" s="619"/>
      <c r="O482" s="619"/>
      <c r="P482" s="620"/>
    </row>
    <row r="483" spans="1:33" s="621" customFormat="1">
      <c r="A483" s="616"/>
      <c r="B483" s="617"/>
      <c r="C483" s="736"/>
      <c r="D483" s="736"/>
      <c r="E483" s="736"/>
      <c r="F483" s="736"/>
      <c r="G483" s="736"/>
      <c r="H483" s="736"/>
      <c r="I483" s="736"/>
      <c r="J483" s="736"/>
      <c r="K483" s="736"/>
      <c r="L483" s="618"/>
      <c r="M483" s="618"/>
      <c r="N483" s="619"/>
      <c r="O483" s="619"/>
      <c r="P483" s="620"/>
    </row>
    <row r="484" spans="1:33" s="621" customFormat="1">
      <c r="A484" s="616"/>
      <c r="B484" s="617"/>
      <c r="C484" s="736"/>
      <c r="D484" s="736"/>
      <c r="E484" s="736"/>
      <c r="F484" s="736"/>
      <c r="G484" s="736"/>
      <c r="H484" s="736"/>
      <c r="I484" s="736"/>
      <c r="J484" s="736"/>
      <c r="K484" s="736"/>
      <c r="L484" s="618"/>
      <c r="M484" s="618"/>
      <c r="N484" s="619"/>
      <c r="O484" s="619"/>
      <c r="P484" s="620"/>
    </row>
    <row r="485" spans="1:33" s="140" customFormat="1">
      <c r="A485" s="131"/>
      <c r="B485" s="389"/>
      <c r="C485" s="234"/>
      <c r="D485" s="234"/>
      <c r="E485" s="234"/>
      <c r="F485" s="234"/>
      <c r="G485" s="234"/>
      <c r="H485" s="234"/>
      <c r="I485" s="234"/>
      <c r="J485" s="234"/>
      <c r="K485" s="227"/>
      <c r="L485" s="228"/>
      <c r="M485" s="228"/>
      <c r="N485" s="227"/>
      <c r="O485" s="227"/>
      <c r="P485" s="139"/>
    </row>
    <row r="486" spans="1:33" s="140" customFormat="1" ht="12" customHeight="1">
      <c r="A486" s="131"/>
      <c r="B486" s="389"/>
      <c r="C486" s="1128" t="s">
        <v>899</v>
      </c>
      <c r="D486" s="1129"/>
      <c r="E486" s="1129"/>
      <c r="F486" s="1129"/>
      <c r="G486" s="1129"/>
      <c r="H486" s="1129"/>
      <c r="I486" s="1129"/>
      <c r="J486" s="1129"/>
      <c r="K486" s="1130"/>
      <c r="L486" s="228"/>
      <c r="M486" s="228"/>
      <c r="N486" s="227"/>
      <c r="O486" s="227"/>
      <c r="P486" s="139"/>
    </row>
    <row r="487" spans="1:33" s="140" customFormat="1">
      <c r="A487" s="131"/>
      <c r="B487" s="389"/>
      <c r="C487" s="193" t="s">
        <v>901</v>
      </c>
      <c r="D487" s="193" t="s">
        <v>53</v>
      </c>
      <c r="E487" s="193" t="s">
        <v>1</v>
      </c>
      <c r="F487" s="193" t="s">
        <v>830</v>
      </c>
      <c r="G487" s="193" t="s">
        <v>831</v>
      </c>
      <c r="H487" s="193" t="s">
        <v>595</v>
      </c>
      <c r="I487" s="193" t="s">
        <v>53</v>
      </c>
      <c r="J487" s="193" t="s">
        <v>900</v>
      </c>
      <c r="K487" s="193" t="s">
        <v>1023</v>
      </c>
      <c r="L487" s="228"/>
      <c r="M487" s="228"/>
      <c r="N487" s="227"/>
      <c r="O487" s="227"/>
      <c r="P487" s="139"/>
    </row>
    <row r="488" spans="1:33" s="621" customFormat="1">
      <c r="A488" s="616"/>
      <c r="B488" s="617"/>
      <c r="C488" s="736">
        <v>20</v>
      </c>
      <c r="D488" s="736" t="s">
        <v>2122</v>
      </c>
      <c r="E488" s="736" t="s">
        <v>2124</v>
      </c>
      <c r="F488" s="736">
        <v>1440</v>
      </c>
      <c r="G488" s="736">
        <v>350</v>
      </c>
      <c r="H488" s="736">
        <v>20</v>
      </c>
      <c r="I488" s="736" t="s">
        <v>1608</v>
      </c>
      <c r="J488" s="736" t="s">
        <v>2123</v>
      </c>
      <c r="K488" s="736">
        <v>20</v>
      </c>
      <c r="L488" s="618"/>
      <c r="M488" s="618"/>
      <c r="N488" s="619"/>
      <c r="O488" s="619"/>
      <c r="P488" s="620"/>
    </row>
    <row r="489" spans="1:33" s="621" customFormat="1">
      <c r="A489" s="616"/>
      <c r="B489" s="617"/>
      <c r="C489" s="736">
        <v>30</v>
      </c>
      <c r="D489" s="736" t="s">
        <v>1608</v>
      </c>
      <c r="E489" s="736" t="s">
        <v>2124</v>
      </c>
      <c r="F489" s="736">
        <v>1440</v>
      </c>
      <c r="G489" s="736">
        <v>350</v>
      </c>
      <c r="H489" s="736">
        <v>30</v>
      </c>
      <c r="I489" s="736" t="s">
        <v>2125</v>
      </c>
      <c r="J489" s="736" t="s">
        <v>1662</v>
      </c>
      <c r="K489" s="736">
        <v>30</v>
      </c>
      <c r="L489" s="618"/>
      <c r="M489" s="618"/>
      <c r="N489" s="619"/>
      <c r="O489" s="619"/>
      <c r="P489" s="620"/>
    </row>
    <row r="490" spans="1:33" s="621" customFormat="1">
      <c r="A490" s="616"/>
      <c r="B490" s="617"/>
      <c r="C490" s="736">
        <v>40</v>
      </c>
      <c r="D490" s="736" t="s">
        <v>2126</v>
      </c>
      <c r="E490" s="736" t="s">
        <v>2124</v>
      </c>
      <c r="F490" s="736">
        <v>1440</v>
      </c>
      <c r="G490" s="736">
        <v>350</v>
      </c>
      <c r="H490" s="736">
        <v>40</v>
      </c>
      <c r="I490" s="736" t="s">
        <v>2127</v>
      </c>
      <c r="J490" s="736" t="s">
        <v>2128</v>
      </c>
      <c r="K490" s="736">
        <v>40</v>
      </c>
      <c r="L490" s="618"/>
      <c r="M490" s="618"/>
      <c r="N490" s="619"/>
      <c r="O490" s="619"/>
      <c r="P490" s="620"/>
    </row>
    <row r="491" spans="1:33" s="621" customFormat="1">
      <c r="A491" s="616"/>
      <c r="B491" s="617"/>
      <c r="C491" s="736"/>
      <c r="D491" s="736"/>
      <c r="E491" s="736"/>
      <c r="F491" s="736"/>
      <c r="G491" s="736"/>
      <c r="H491" s="736"/>
      <c r="I491" s="736"/>
      <c r="J491" s="736"/>
      <c r="K491" s="736"/>
      <c r="L491" s="618"/>
      <c r="M491" s="618"/>
      <c r="N491" s="619"/>
      <c r="O491" s="619"/>
      <c r="P491" s="620"/>
    </row>
    <row r="492" spans="1:33" s="621" customFormat="1">
      <c r="A492" s="616"/>
      <c r="B492" s="617"/>
      <c r="C492" s="736"/>
      <c r="D492" s="736"/>
      <c r="E492" s="736"/>
      <c r="F492" s="736"/>
      <c r="G492" s="736"/>
      <c r="H492" s="736"/>
      <c r="I492" s="736"/>
      <c r="J492" s="736"/>
      <c r="K492" s="736"/>
      <c r="L492" s="618"/>
      <c r="M492" s="618"/>
      <c r="N492" s="619"/>
      <c r="O492" s="619"/>
      <c r="P492" s="620"/>
    </row>
    <row r="493" spans="1:33" s="621" customFormat="1">
      <c r="A493" s="616"/>
      <c r="B493" s="617"/>
      <c r="C493" s="736"/>
      <c r="D493" s="736"/>
      <c r="E493" s="736"/>
      <c r="F493" s="736"/>
      <c r="G493" s="736"/>
      <c r="H493" s="736"/>
      <c r="I493" s="736"/>
      <c r="J493" s="736"/>
      <c r="K493" s="736"/>
      <c r="L493" s="618"/>
      <c r="M493" s="618"/>
      <c r="N493" s="619"/>
      <c r="O493" s="619"/>
      <c r="P493" s="620"/>
    </row>
    <row r="494" spans="1:33" s="621" customFormat="1">
      <c r="A494" s="616"/>
      <c r="B494" s="617"/>
      <c r="C494" s="736"/>
      <c r="D494" s="736"/>
      <c r="E494" s="736"/>
      <c r="F494" s="736"/>
      <c r="G494" s="736"/>
      <c r="H494" s="736"/>
      <c r="I494" s="736"/>
      <c r="J494" s="736"/>
      <c r="K494" s="736"/>
      <c r="L494" s="618"/>
      <c r="M494" s="618"/>
      <c r="N494" s="619"/>
      <c r="O494" s="619"/>
      <c r="P494" s="620"/>
    </row>
    <row r="495" spans="1:33" s="140" customFormat="1">
      <c r="A495" s="131"/>
      <c r="B495" s="389"/>
      <c r="C495" s="318"/>
      <c r="D495" s="318"/>
      <c r="E495" s="318"/>
      <c r="F495" s="318"/>
      <c r="G495" s="318"/>
      <c r="H495" s="318"/>
      <c r="I495" s="318"/>
      <c r="J495" s="318"/>
      <c r="K495" s="318"/>
      <c r="L495" s="228"/>
      <c r="M495" s="228"/>
      <c r="N495" s="227"/>
      <c r="O495" s="227"/>
      <c r="P495" s="139"/>
    </row>
    <row r="496" spans="1:33" s="140" customFormat="1">
      <c r="A496" s="131"/>
      <c r="B496" s="389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7"/>
      <c r="O496" s="227"/>
      <c r="P496" s="139"/>
      <c r="T496" s="221"/>
      <c r="U496" s="221"/>
      <c r="V496" s="221"/>
      <c r="W496" s="221"/>
      <c r="X496" s="221"/>
      <c r="Y496" s="221"/>
      <c r="Z496" s="221"/>
      <c r="AA496" s="221"/>
      <c r="AB496" s="221"/>
      <c r="AC496" s="221"/>
      <c r="AD496" s="221"/>
      <c r="AE496" s="221"/>
      <c r="AF496" s="221"/>
      <c r="AG496" s="221"/>
    </row>
    <row r="497" spans="1:33" s="140" customFormat="1">
      <c r="A497" s="131"/>
      <c r="B497" s="389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7"/>
      <c r="O497" s="227"/>
      <c r="P497" s="139"/>
      <c r="T497" s="221"/>
      <c r="U497" s="221"/>
      <c r="V497" s="221"/>
      <c r="W497" s="221"/>
      <c r="X497" s="221"/>
      <c r="Y497" s="221"/>
      <c r="Z497" s="221"/>
      <c r="AA497" s="221"/>
      <c r="AB497" s="221"/>
      <c r="AC497" s="221"/>
      <c r="AD497" s="221"/>
      <c r="AE497" s="221"/>
      <c r="AF497" s="221"/>
      <c r="AG497" s="221"/>
    </row>
    <row r="498" spans="1:33" s="140" customFormat="1" ht="20">
      <c r="A498" s="131"/>
      <c r="B498" s="389"/>
      <c r="C498" s="504" t="s">
        <v>971</v>
      </c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7"/>
      <c r="O498" s="227"/>
      <c r="P498" s="139"/>
      <c r="T498" s="221"/>
      <c r="U498" s="221"/>
      <c r="V498" s="221"/>
      <c r="W498" s="221"/>
      <c r="X498" s="221"/>
      <c r="Y498" s="221"/>
      <c r="Z498" s="221"/>
      <c r="AA498" s="221"/>
      <c r="AB498" s="221"/>
      <c r="AC498" s="221"/>
      <c r="AD498" s="221"/>
      <c r="AE498" s="221"/>
      <c r="AF498" s="221"/>
      <c r="AG498" s="221"/>
    </row>
    <row r="499" spans="1:33" s="140" customFormat="1">
      <c r="A499" s="236"/>
      <c r="B499" s="1071" t="s">
        <v>956</v>
      </c>
      <c r="C499" s="540" t="s">
        <v>834</v>
      </c>
      <c r="D499" s="167"/>
      <c r="E499" s="167"/>
      <c r="F499" s="167"/>
      <c r="G499" s="227"/>
      <c r="H499" s="227"/>
      <c r="I499" s="139"/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/>
      <c r="Z499" s="221"/>
      <c r="AA499" s="221"/>
    </row>
    <row r="500" spans="1:33" s="140" customFormat="1">
      <c r="A500" s="236"/>
      <c r="B500" s="1072"/>
      <c r="C500" s="540" t="s">
        <v>835</v>
      </c>
      <c r="D500" s="167" t="s">
        <v>836</v>
      </c>
      <c r="E500" s="914" t="s">
        <v>837</v>
      </c>
      <c r="F500" s="167" t="s">
        <v>838</v>
      </c>
      <c r="G500" s="227"/>
      <c r="H500" s="227"/>
      <c r="I500" s="139"/>
      <c r="M500" s="221"/>
      <c r="N500" s="221"/>
      <c r="O500" s="221"/>
      <c r="P500" s="221"/>
      <c r="Q500" s="221"/>
      <c r="R500" s="221"/>
      <c r="S500" s="221"/>
      <c r="T500" s="221"/>
      <c r="U500" s="221"/>
      <c r="V500" s="221"/>
      <c r="W500" s="221"/>
      <c r="X500" s="221"/>
      <c r="Y500" s="221"/>
      <c r="Z500" s="221"/>
      <c r="AA500" s="221"/>
    </row>
    <row r="501" spans="1:33" s="140" customFormat="1">
      <c r="A501" s="236"/>
      <c r="B501" s="1072"/>
      <c r="C501" s="928" t="s">
        <v>2119</v>
      </c>
      <c r="D501" s="929" t="s">
        <v>1207</v>
      </c>
      <c r="E501" s="930" t="s">
        <v>1653</v>
      </c>
      <c r="F501" s="930"/>
      <c r="G501" s="227"/>
      <c r="H501" s="227"/>
      <c r="I501" s="139"/>
      <c r="M501" s="221"/>
      <c r="N501" s="221"/>
      <c r="O501" s="221"/>
      <c r="P501" s="221"/>
      <c r="Q501" s="221"/>
      <c r="R501" s="221"/>
      <c r="S501" s="221"/>
      <c r="T501" s="221"/>
      <c r="U501" s="221"/>
      <c r="V501" s="221"/>
      <c r="W501" s="221"/>
      <c r="X501" s="221"/>
      <c r="Y501" s="221"/>
      <c r="Z501" s="221"/>
      <c r="AA501" s="221"/>
    </row>
    <row r="502" spans="1:33" s="140" customFormat="1">
      <c r="A502" s="236"/>
      <c r="B502" s="1072"/>
      <c r="C502" s="931"/>
      <c r="D502" s="932"/>
      <c r="E502" s="930"/>
      <c r="F502" s="930"/>
      <c r="G502" s="227"/>
      <c r="H502" s="227"/>
      <c r="I502" s="139"/>
      <c r="M502" s="221"/>
      <c r="N502" s="221"/>
      <c r="O502" s="221"/>
      <c r="P502" s="221"/>
      <c r="Q502" s="221"/>
      <c r="R502" s="221"/>
      <c r="S502" s="221"/>
      <c r="T502" s="221"/>
      <c r="U502" s="221"/>
      <c r="V502" s="221"/>
      <c r="W502" s="221"/>
      <c r="X502" s="221"/>
      <c r="Y502" s="221"/>
      <c r="Z502" s="221"/>
      <c r="AA502" s="221"/>
    </row>
    <row r="503" spans="1:33" s="140" customFormat="1">
      <c r="A503" s="236"/>
      <c r="B503" s="1072"/>
      <c r="C503" s="931"/>
      <c r="D503" s="932"/>
      <c r="E503" s="930"/>
      <c r="F503" s="930"/>
      <c r="G503" s="227"/>
      <c r="H503" s="227"/>
      <c r="I503" s="139"/>
      <c r="M503" s="221"/>
      <c r="N503" s="221"/>
      <c r="O503" s="221"/>
      <c r="P503" s="221"/>
      <c r="Q503" s="221"/>
      <c r="R503" s="221"/>
      <c r="S503" s="221"/>
      <c r="T503" s="221"/>
      <c r="U503" s="221"/>
      <c r="V503" s="221"/>
      <c r="W503" s="221"/>
      <c r="X503" s="221"/>
      <c r="Y503" s="221"/>
      <c r="Z503" s="221"/>
      <c r="AA503" s="221"/>
    </row>
    <row r="504" spans="1:33" s="140" customFormat="1" ht="12.75" customHeight="1">
      <c r="A504" s="236"/>
      <c r="B504" s="1072"/>
      <c r="C504" s="414"/>
      <c r="D504" s="415"/>
      <c r="E504" s="306"/>
      <c r="F504" s="306"/>
      <c r="G504" s="227"/>
      <c r="H504" s="227"/>
      <c r="I504" s="139"/>
      <c r="M504" s="221"/>
      <c r="N504" s="221"/>
      <c r="O504" s="221"/>
      <c r="P504" s="221"/>
      <c r="Q504" s="221"/>
      <c r="R504" s="221"/>
      <c r="S504" s="221"/>
      <c r="T504" s="221"/>
      <c r="U504" s="221"/>
      <c r="V504" s="221"/>
      <c r="W504" s="221"/>
      <c r="X504" s="221"/>
      <c r="Y504" s="221"/>
      <c r="Z504" s="221"/>
      <c r="AA504" s="221"/>
    </row>
    <row r="505" spans="1:33" s="140" customFormat="1" ht="12.75" customHeight="1">
      <c r="A505" s="236"/>
      <c r="B505" s="1072"/>
      <c r="C505" s="237"/>
      <c r="D505" s="238"/>
      <c r="E505" s="212"/>
      <c r="F505" s="212"/>
      <c r="G505" s="227"/>
      <c r="H505" s="227"/>
      <c r="I505" s="139"/>
      <c r="M505" s="221"/>
      <c r="N505" s="221"/>
      <c r="O505" s="221"/>
      <c r="P505" s="221"/>
      <c r="Q505" s="221"/>
      <c r="R505" s="221"/>
      <c r="S505" s="221"/>
      <c r="T505" s="221"/>
      <c r="U505" s="221"/>
      <c r="V505" s="221"/>
      <c r="W505" s="221"/>
      <c r="X505" s="221"/>
      <c r="Y505" s="221"/>
      <c r="Z505" s="221"/>
      <c r="AA505" s="221"/>
    </row>
    <row r="506" spans="1:33" s="140" customFormat="1" ht="12.75" customHeight="1">
      <c r="A506" s="236"/>
      <c r="B506" s="1072"/>
      <c r="C506" s="237"/>
      <c r="D506" s="237"/>
      <c r="E506" s="238"/>
      <c r="F506" s="238"/>
      <c r="G506" s="238"/>
      <c r="H506" s="212"/>
      <c r="I506" s="212"/>
      <c r="J506" s="239"/>
      <c r="K506" s="227"/>
      <c r="L506" s="227"/>
      <c r="M506" s="227"/>
      <c r="N506" s="139"/>
      <c r="O506" s="139"/>
      <c r="S506" s="221"/>
      <c r="T506" s="221"/>
      <c r="U506" s="221"/>
      <c r="V506" s="221"/>
      <c r="W506" s="221"/>
      <c r="X506" s="221"/>
      <c r="Y506" s="221"/>
      <c r="Z506" s="221"/>
      <c r="AA506" s="221"/>
      <c r="AB506" s="221"/>
      <c r="AC506" s="221"/>
      <c r="AD506" s="221"/>
      <c r="AE506" s="221"/>
      <c r="AF506" s="221"/>
    </row>
    <row r="507" spans="1:33" s="140" customFormat="1" ht="12.75" customHeight="1">
      <c r="A507" s="236"/>
      <c r="B507" s="1072"/>
      <c r="C507" s="237"/>
      <c r="D507" s="237"/>
      <c r="E507" s="237"/>
      <c r="F507" s="238"/>
      <c r="G507" s="238"/>
      <c r="H507" s="238"/>
      <c r="I507" s="212"/>
      <c r="J507" s="212"/>
      <c r="K507" s="239"/>
      <c r="L507" s="227"/>
      <c r="M507" s="227"/>
      <c r="N507" s="227"/>
      <c r="O507" s="227"/>
      <c r="P507" s="139"/>
      <c r="T507" s="221"/>
      <c r="U507" s="221"/>
      <c r="V507" s="221"/>
      <c r="W507" s="221"/>
      <c r="X507" s="221"/>
      <c r="Y507" s="221"/>
      <c r="Z507" s="221"/>
      <c r="AA507" s="221"/>
      <c r="AB507" s="221"/>
      <c r="AC507" s="221"/>
      <c r="AD507" s="221"/>
      <c r="AE507" s="221"/>
      <c r="AF507" s="221"/>
      <c r="AG507" s="221"/>
    </row>
    <row r="508" spans="1:33" s="140" customFormat="1" ht="12.75" customHeight="1">
      <c r="A508" s="236"/>
      <c r="B508" s="1072"/>
      <c r="C508" s="933" t="s">
        <v>841</v>
      </c>
      <c r="D508" s="934"/>
      <c r="E508" s="934"/>
      <c r="F508" s="934"/>
      <c r="G508" s="934"/>
      <c r="H508" s="934"/>
      <c r="I508" s="934"/>
      <c r="J508" s="934"/>
      <c r="K508" s="934"/>
      <c r="L508" s="934"/>
      <c r="M508" s="934"/>
      <c r="N508" s="915"/>
      <c r="O508" s="920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  <c r="AA508" s="221"/>
    </row>
    <row r="509" spans="1:33" s="140" customFormat="1" ht="12.75" customHeight="1">
      <c r="A509" s="236"/>
      <c r="B509" s="1072"/>
      <c r="C509" s="1049" t="s">
        <v>919</v>
      </c>
      <c r="D509" s="1049" t="s">
        <v>842</v>
      </c>
      <c r="E509" s="1049" t="s">
        <v>843</v>
      </c>
      <c r="F509" s="1051" t="s">
        <v>844</v>
      </c>
      <c r="G509" s="1052"/>
      <c r="H509" s="1053"/>
      <c r="I509" s="242" t="s">
        <v>845</v>
      </c>
      <c r="J509" s="242" t="s">
        <v>846</v>
      </c>
      <c r="K509" s="242" t="s">
        <v>922</v>
      </c>
      <c r="L509" s="242" t="s">
        <v>837</v>
      </c>
      <c r="M509" s="242" t="s">
        <v>918</v>
      </c>
      <c r="N509" s="935" t="s">
        <v>1652</v>
      </c>
      <c r="O509" s="920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</row>
    <row r="510" spans="1:33" s="140" customFormat="1" ht="12.75" customHeight="1">
      <c r="A510" s="236"/>
      <c r="B510" s="1072"/>
      <c r="C510" s="1050"/>
      <c r="D510" s="1050"/>
      <c r="E510" s="1050"/>
      <c r="F510" s="167" t="s">
        <v>921</v>
      </c>
      <c r="G510" s="167" t="s">
        <v>920</v>
      </c>
      <c r="H510" s="242" t="s">
        <v>12</v>
      </c>
      <c r="I510" s="242"/>
      <c r="J510" s="242"/>
      <c r="K510" s="242"/>
      <c r="L510" s="242"/>
      <c r="M510" s="242"/>
      <c r="N510" s="242"/>
      <c r="O510" s="920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  <c r="AA510" s="221"/>
    </row>
    <row r="511" spans="1:33" s="140" customFormat="1" ht="12.75" customHeight="1">
      <c r="A511" s="236"/>
      <c r="B511" s="1072"/>
      <c r="C511" s="925" t="s">
        <v>1649</v>
      </c>
      <c r="D511" s="936" t="s">
        <v>1650</v>
      </c>
      <c r="E511" s="929" t="s">
        <v>1651</v>
      </c>
      <c r="F511" s="925" t="s">
        <v>2120</v>
      </c>
      <c r="G511" s="1046"/>
      <c r="H511" s="1044"/>
      <c r="I511" s="939"/>
      <c r="J511" s="940"/>
      <c r="K511" s="941"/>
      <c r="L511" s="930" t="s">
        <v>1653</v>
      </c>
      <c r="M511" s="941"/>
      <c r="N511" s="941"/>
      <c r="O511" s="9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</row>
    <row r="512" spans="1:33" s="140" customFormat="1" ht="12.75" customHeight="1">
      <c r="A512" s="236"/>
      <c r="B512" s="1072"/>
      <c r="C512" s="432"/>
      <c r="D512" s="936"/>
      <c r="E512" s="942"/>
      <c r="F512" s="432"/>
      <c r="G512" s="937"/>
      <c r="H512" s="938"/>
      <c r="I512" s="939"/>
      <c r="J512" s="940"/>
      <c r="K512" s="941"/>
      <c r="L512" s="930"/>
      <c r="M512" s="941"/>
      <c r="N512" s="941"/>
      <c r="O512" s="921"/>
      <c r="P512" s="221"/>
      <c r="Q512" s="221"/>
      <c r="R512" s="221"/>
      <c r="S512" s="221"/>
      <c r="T512" s="221"/>
      <c r="U512" s="221"/>
      <c r="V512" s="221"/>
      <c r="W512" s="221"/>
      <c r="X512" s="221"/>
      <c r="Y512" s="221"/>
      <c r="Z512" s="221"/>
      <c r="AA512" s="221"/>
    </row>
    <row r="513" spans="1:30" s="140" customFormat="1" ht="12.75" customHeight="1">
      <c r="A513" s="236"/>
      <c r="B513" s="1072"/>
      <c r="C513" s="432"/>
      <c r="D513" s="936"/>
      <c r="E513" s="943"/>
      <c r="F513" s="944"/>
      <c r="G513" s="937"/>
      <c r="H513" s="945"/>
      <c r="I513" s="939"/>
      <c r="J513" s="940"/>
      <c r="K513" s="941"/>
      <c r="L513" s="941"/>
      <c r="M513" s="941"/>
      <c r="N513" s="941"/>
      <c r="O513" s="9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  <c r="AA513" s="221"/>
    </row>
    <row r="514" spans="1:30" s="140" customFormat="1" ht="12.75" customHeight="1">
      <c r="A514" s="236"/>
      <c r="B514" s="1072"/>
      <c r="C514" s="432"/>
      <c r="D514" s="936"/>
      <c r="E514" s="943"/>
      <c r="F514" s="944"/>
      <c r="G514" s="937"/>
      <c r="H514" s="945"/>
      <c r="I514" s="939"/>
      <c r="J514" s="940"/>
      <c r="K514" s="941"/>
      <c r="L514" s="941"/>
      <c r="M514" s="941"/>
      <c r="N514" s="941"/>
      <c r="O514" s="9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/>
      <c r="Z514" s="221"/>
      <c r="AA514" s="221"/>
    </row>
    <row r="515" spans="1:30" s="140" customFormat="1" ht="12.75" customHeight="1">
      <c r="A515" s="236"/>
      <c r="B515" s="1072"/>
      <c r="C515" s="432"/>
      <c r="D515" s="936"/>
      <c r="E515" s="943"/>
      <c r="F515" s="944"/>
      <c r="G515" s="937"/>
      <c r="H515" s="945"/>
      <c r="I515" s="939"/>
      <c r="J515" s="940"/>
      <c r="K515" s="941"/>
      <c r="L515" s="941"/>
      <c r="M515" s="941"/>
      <c r="N515" s="941"/>
      <c r="O515" s="9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  <c r="AA515" s="221"/>
    </row>
    <row r="516" spans="1:30" s="140" customFormat="1" ht="12.75" customHeight="1">
      <c r="A516" s="236"/>
      <c r="B516" s="1072"/>
      <c r="C516" s="432"/>
      <c r="D516" s="936"/>
      <c r="E516" s="943"/>
      <c r="F516" s="944"/>
      <c r="G516" s="937"/>
      <c r="H516" s="938"/>
      <c r="I516" s="939"/>
      <c r="J516" s="940"/>
      <c r="K516" s="941"/>
      <c r="L516" s="941"/>
      <c r="M516" s="941"/>
      <c r="N516" s="941"/>
      <c r="O516" s="921"/>
      <c r="P516" s="221"/>
      <c r="Q516" s="221"/>
      <c r="R516" s="221"/>
      <c r="S516" s="221"/>
      <c r="T516" s="221"/>
      <c r="U516" s="221"/>
      <c r="V516" s="221"/>
      <c r="W516" s="221"/>
      <c r="X516" s="221"/>
      <c r="Y516" s="221"/>
      <c r="Z516" s="221"/>
      <c r="AA516" s="221"/>
    </row>
    <row r="517" spans="1:30" s="140" customFormat="1" ht="12.75" customHeight="1">
      <c r="A517" s="236"/>
      <c r="B517" s="1072"/>
      <c r="C517" s="292"/>
      <c r="D517" s="293"/>
      <c r="E517" s="294"/>
      <c r="F517" s="295"/>
      <c r="G517" s="296"/>
      <c r="H517" s="297"/>
      <c r="I517" s="297"/>
      <c r="J517" s="298"/>
      <c r="K517" s="298"/>
      <c r="L517" s="298"/>
      <c r="M517" s="298"/>
      <c r="N517" s="298"/>
      <c r="O517" s="298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  <c r="AA517" s="221"/>
    </row>
    <row r="518" spans="1:30" s="140" customFormat="1" ht="12.75" customHeight="1">
      <c r="A518" s="236"/>
      <c r="B518" s="1072"/>
      <c r="C518" s="237"/>
      <c r="D518" s="237"/>
      <c r="E518" s="237"/>
      <c r="F518" s="238"/>
      <c r="G518" s="212"/>
      <c r="H518" s="239"/>
      <c r="I518" s="227"/>
      <c r="J518" s="227"/>
      <c r="K518" s="227"/>
      <c r="L518" s="139"/>
      <c r="Q518" s="221"/>
      <c r="R518" s="221"/>
      <c r="S518" s="221"/>
      <c r="T518" s="221"/>
      <c r="U518" s="221"/>
      <c r="V518" s="221"/>
      <c r="W518" s="221"/>
      <c r="X518" s="221"/>
      <c r="Y518" s="221"/>
      <c r="Z518" s="221"/>
      <c r="AA518" s="221"/>
      <c r="AB518" s="221"/>
      <c r="AC518" s="221"/>
      <c r="AD518" s="221"/>
    </row>
    <row r="519" spans="1:30" s="140" customFormat="1" ht="12.75" customHeight="1">
      <c r="A519" s="236"/>
      <c r="B519" s="1072"/>
      <c r="C519" s="237"/>
      <c r="D519" s="237"/>
      <c r="E519" s="237"/>
      <c r="F519" s="238"/>
      <c r="G519" s="212"/>
      <c r="H519" s="239"/>
      <c r="I519" s="227"/>
      <c r="J519" s="227"/>
      <c r="K519" s="227"/>
      <c r="L519" s="139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  <c r="AA519" s="221"/>
      <c r="AB519" s="221"/>
      <c r="AC519" s="221"/>
      <c r="AD519" s="221"/>
    </row>
    <row r="520" spans="1:30" s="140" customFormat="1" ht="31.5" customHeight="1">
      <c r="A520" s="236"/>
      <c r="B520" s="1072"/>
      <c r="C520" s="504" t="s">
        <v>1173</v>
      </c>
      <c r="D520" s="237"/>
      <c r="E520" s="237"/>
      <c r="F520" s="238"/>
      <c r="G520" s="212"/>
      <c r="H520" s="239"/>
      <c r="I520" s="227"/>
      <c r="J520" s="227"/>
      <c r="K520" s="227"/>
      <c r="L520" s="139"/>
      <c r="Q520" s="221"/>
      <c r="R520" s="221"/>
      <c r="S520" s="221"/>
      <c r="T520" s="221"/>
      <c r="U520" s="221"/>
      <c r="V520" s="221"/>
      <c r="W520" s="221"/>
      <c r="X520" s="221"/>
      <c r="Y520" s="221"/>
      <c r="Z520" s="221"/>
      <c r="AA520" s="221"/>
      <c r="AB520" s="221"/>
      <c r="AC520" s="221"/>
      <c r="AD520" s="221"/>
    </row>
    <row r="521" spans="1:30" s="140" customFormat="1" ht="12.75" customHeight="1">
      <c r="A521" s="236"/>
      <c r="B521" s="1072"/>
      <c r="C521" s="237"/>
      <c r="D521" s="237"/>
      <c r="E521" s="237"/>
      <c r="F521" s="238"/>
      <c r="G521" s="212"/>
      <c r="H521" s="239"/>
      <c r="I521" s="227"/>
      <c r="J521" s="227"/>
      <c r="K521" s="227"/>
      <c r="L521" s="139"/>
      <c r="Q521" s="221"/>
      <c r="R521" s="221"/>
      <c r="S521" s="221"/>
      <c r="T521" s="221"/>
      <c r="U521" s="221"/>
      <c r="V521" s="221"/>
      <c r="W521" s="221"/>
      <c r="X521" s="221"/>
      <c r="Y521" s="221"/>
      <c r="Z521" s="221"/>
      <c r="AA521" s="221"/>
      <c r="AB521" s="221"/>
      <c r="AC521" s="221"/>
      <c r="AD521" s="221"/>
    </row>
    <row r="522" spans="1:30" s="140" customFormat="1" ht="12.75" customHeight="1">
      <c r="A522" s="236"/>
      <c r="B522" s="1072"/>
      <c r="C522" s="835" t="s">
        <v>492</v>
      </c>
      <c r="D522" s="237"/>
      <c r="E522" s="237"/>
      <c r="F522" s="238"/>
      <c r="G522" s="212"/>
      <c r="H522" s="239"/>
      <c r="I522" s="227"/>
      <c r="J522" s="227"/>
      <c r="K522" s="227"/>
      <c r="L522" s="139"/>
      <c r="Q522" s="221"/>
      <c r="R522" s="221"/>
      <c r="S522" s="221"/>
      <c r="T522" s="221"/>
      <c r="U522" s="221"/>
      <c r="V522" s="221"/>
      <c r="W522" s="221"/>
      <c r="X522" s="221"/>
      <c r="Y522" s="221"/>
      <c r="Z522" s="221"/>
      <c r="AA522" s="221"/>
      <c r="AB522" s="221"/>
      <c r="AC522" s="221"/>
      <c r="AD522" s="221"/>
    </row>
    <row r="523" spans="1:30" s="140" customFormat="1" ht="12.75" customHeight="1">
      <c r="A523" s="236"/>
      <c r="B523" s="1072"/>
      <c r="C523" s="835" t="s">
        <v>1657</v>
      </c>
      <c r="D523" s="237"/>
      <c r="E523" s="237"/>
      <c r="F523" s="238"/>
      <c r="G523" s="212"/>
      <c r="H523" s="239"/>
      <c r="I523" s="227"/>
      <c r="J523" s="227"/>
      <c r="K523" s="227"/>
      <c r="L523" s="139"/>
      <c r="Q523" s="221"/>
      <c r="R523" s="221"/>
      <c r="S523" s="221"/>
      <c r="T523" s="221"/>
      <c r="U523" s="221"/>
      <c r="V523" s="221"/>
      <c r="W523" s="221"/>
      <c r="X523" s="221"/>
      <c r="Y523" s="221"/>
      <c r="Z523" s="221"/>
      <c r="AA523" s="221"/>
      <c r="AB523" s="221"/>
      <c r="AC523" s="221"/>
      <c r="AD523" s="221"/>
    </row>
    <row r="524" spans="1:30" s="140" customFormat="1" ht="12.75" customHeight="1">
      <c r="A524" s="236"/>
      <c r="B524" s="1072"/>
      <c r="C524" s="835"/>
      <c r="D524" s="237"/>
      <c r="E524" s="237"/>
      <c r="F524" s="238"/>
      <c r="G524" s="212"/>
      <c r="H524" s="239"/>
      <c r="I524" s="227"/>
      <c r="J524" s="227"/>
      <c r="K524" s="227"/>
      <c r="L524" s="139"/>
      <c r="Q524" s="221"/>
      <c r="R524" s="221"/>
      <c r="S524" s="221"/>
      <c r="T524" s="221"/>
      <c r="U524" s="221"/>
      <c r="V524" s="221"/>
      <c r="W524" s="221"/>
      <c r="X524" s="221"/>
      <c r="Y524" s="221"/>
      <c r="Z524" s="221"/>
      <c r="AA524" s="221"/>
      <c r="AB524" s="221"/>
      <c r="AC524" s="221"/>
      <c r="AD524" s="221"/>
    </row>
    <row r="525" spans="1:30" s="140" customFormat="1" ht="12.75" customHeight="1">
      <c r="A525" s="236"/>
      <c r="B525" s="1072"/>
      <c r="C525" s="835"/>
      <c r="D525" s="237"/>
      <c r="E525" s="237"/>
      <c r="F525" s="238"/>
      <c r="G525" s="212"/>
      <c r="H525" s="239"/>
      <c r="I525" s="227"/>
      <c r="J525" s="227"/>
      <c r="K525" s="227"/>
      <c r="L525" s="139"/>
      <c r="Q525" s="221"/>
      <c r="R525" s="221"/>
      <c r="S525" s="221"/>
      <c r="T525" s="221"/>
      <c r="U525" s="221"/>
      <c r="V525" s="221"/>
      <c r="W525" s="221"/>
      <c r="X525" s="221"/>
      <c r="Y525" s="221"/>
      <c r="Z525" s="221"/>
      <c r="AA525" s="221"/>
      <c r="AB525" s="221"/>
      <c r="AC525" s="221"/>
      <c r="AD525" s="221"/>
    </row>
    <row r="526" spans="1:30" s="140" customFormat="1" ht="12.75" customHeight="1">
      <c r="A526" s="236"/>
      <c r="B526" s="1072"/>
      <c r="C526" s="835"/>
      <c r="D526" s="237"/>
      <c r="E526" s="237"/>
      <c r="F526" s="238"/>
      <c r="G526" s="212"/>
      <c r="H526" s="239"/>
      <c r="I526" s="227"/>
      <c r="J526" s="227"/>
      <c r="K526" s="227"/>
      <c r="L526" s="139"/>
      <c r="Q526" s="221"/>
      <c r="R526" s="221"/>
      <c r="S526" s="221"/>
      <c r="T526" s="221"/>
      <c r="U526" s="221"/>
      <c r="V526" s="221"/>
      <c r="W526" s="221"/>
      <c r="X526" s="221"/>
      <c r="Y526" s="221"/>
      <c r="Z526" s="221"/>
      <c r="AA526" s="221"/>
      <c r="AB526" s="221"/>
      <c r="AC526" s="221"/>
      <c r="AD526" s="221"/>
    </row>
    <row r="527" spans="1:30" s="140" customFormat="1" ht="12.75" customHeight="1">
      <c r="A527" s="236"/>
      <c r="B527" s="1072"/>
      <c r="C527" s="835"/>
      <c r="D527" s="237"/>
      <c r="E527" s="237"/>
      <c r="F527" s="238"/>
      <c r="G527" s="212"/>
      <c r="H527" s="239"/>
      <c r="I527" s="227"/>
      <c r="J527" s="227"/>
      <c r="K527" s="227"/>
      <c r="L527" s="139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  <c r="AA527" s="221"/>
      <c r="AB527" s="221"/>
      <c r="AC527" s="221"/>
      <c r="AD527" s="221"/>
    </row>
    <row r="528" spans="1:30" s="140" customFormat="1" ht="12.75" customHeight="1">
      <c r="A528" s="236"/>
      <c r="B528" s="1072"/>
      <c r="C528" s="414"/>
      <c r="D528" s="237"/>
      <c r="E528" s="237"/>
      <c r="F528" s="238"/>
      <c r="G528" s="212"/>
      <c r="H528" s="239"/>
      <c r="I528" s="227"/>
      <c r="J528" s="227"/>
      <c r="K528" s="227"/>
      <c r="L528" s="139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  <c r="AA528" s="221"/>
      <c r="AB528" s="221"/>
      <c r="AC528" s="221"/>
      <c r="AD528" s="221"/>
    </row>
    <row r="529" spans="1:34" s="140" customFormat="1" ht="12.75" customHeight="1">
      <c r="A529" s="236"/>
      <c r="B529" s="1072"/>
      <c r="C529" s="237"/>
      <c r="D529" s="237"/>
      <c r="E529" s="237"/>
      <c r="F529" s="238"/>
      <c r="G529" s="212"/>
      <c r="H529" s="239"/>
      <c r="I529" s="227"/>
      <c r="J529" s="227"/>
      <c r="K529" s="227"/>
      <c r="L529" s="139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/>
      <c r="AC529" s="221"/>
      <c r="AD529" s="221"/>
    </row>
    <row r="530" spans="1:34" s="140" customFormat="1" ht="12.75" customHeight="1">
      <c r="A530" s="236"/>
      <c r="B530" s="1072"/>
      <c r="C530" s="237"/>
      <c r="D530" s="237"/>
      <c r="E530" s="237"/>
      <c r="F530" s="238"/>
      <c r="G530" s="212"/>
      <c r="H530" s="239"/>
      <c r="I530" s="227"/>
      <c r="J530" s="227"/>
      <c r="K530" s="227"/>
      <c r="L530" s="139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  <c r="AA530" s="221"/>
      <c r="AB530" s="221"/>
      <c r="AC530" s="221"/>
      <c r="AD530" s="221"/>
    </row>
    <row r="531" spans="1:34" s="140" customFormat="1" ht="31.5" customHeight="1">
      <c r="A531" s="236"/>
      <c r="B531" s="1072"/>
      <c r="C531" s="520" t="s">
        <v>997</v>
      </c>
      <c r="D531" s="237"/>
      <c r="E531" s="237"/>
      <c r="F531" s="238"/>
      <c r="G531" s="238"/>
      <c r="H531" s="238"/>
      <c r="I531" s="212"/>
      <c r="J531" s="212"/>
      <c r="K531" s="1108" t="s">
        <v>1176</v>
      </c>
      <c r="L531" s="1108"/>
      <c r="M531" s="1108"/>
      <c r="N531" s="227"/>
      <c r="O531" s="227"/>
      <c r="P531" s="139"/>
      <c r="T531" s="221"/>
      <c r="U531" s="221"/>
      <c r="V531" s="221"/>
      <c r="W531" s="221"/>
      <c r="X531" s="221"/>
      <c r="Y531" s="221"/>
      <c r="Z531" s="221"/>
      <c r="AA531" s="221"/>
      <c r="AB531" s="221"/>
      <c r="AC531" s="221"/>
      <c r="AD531" s="221"/>
      <c r="AE531" s="221"/>
      <c r="AF531" s="221"/>
      <c r="AG531" s="221"/>
    </row>
    <row r="532" spans="1:34" s="140" customFormat="1" ht="11.5" customHeight="1">
      <c r="A532" s="236"/>
      <c r="B532" s="1072"/>
      <c r="C532" s="357" t="s">
        <v>839</v>
      </c>
      <c r="D532" s="193" t="s">
        <v>840</v>
      </c>
      <c r="E532" s="193" t="s">
        <v>1174</v>
      </c>
      <c r="F532" s="193" t="s">
        <v>793</v>
      </c>
      <c r="G532" s="430" t="s">
        <v>996</v>
      </c>
      <c r="H532" s="364" t="s">
        <v>995</v>
      </c>
      <c r="I532" s="364" t="s">
        <v>973</v>
      </c>
      <c r="J532" s="476" t="s">
        <v>1054</v>
      </c>
      <c r="K532" s="606" t="s">
        <v>586</v>
      </c>
      <c r="L532" s="606" t="s">
        <v>1177</v>
      </c>
      <c r="M532" s="603" t="s">
        <v>1175</v>
      </c>
      <c r="N532" s="603" t="s">
        <v>1047</v>
      </c>
      <c r="O532" s="430"/>
      <c r="P532" s="228"/>
      <c r="Q532" s="139"/>
      <c r="U532" s="221"/>
      <c r="V532" s="221"/>
      <c r="W532" s="221"/>
      <c r="X532" s="221"/>
      <c r="Y532" s="221"/>
      <c r="Z532" s="221"/>
      <c r="AA532" s="221"/>
      <c r="AB532" s="221"/>
      <c r="AC532" s="221"/>
      <c r="AD532" s="221"/>
      <c r="AE532" s="221"/>
      <c r="AF532" s="221"/>
      <c r="AG532" s="221"/>
      <c r="AH532" s="221"/>
    </row>
    <row r="533" spans="1:34" s="652" customFormat="1">
      <c r="A533" s="236"/>
      <c r="B533" s="1072"/>
      <c r="C533" s="836" t="s">
        <v>1650</v>
      </c>
      <c r="D533" s="432" t="s">
        <v>622</v>
      </c>
      <c r="E533" s="838">
        <v>100</v>
      </c>
      <c r="F533" s="839" t="s">
        <v>1631</v>
      </c>
      <c r="G533" s="839"/>
      <c r="H533" s="837"/>
      <c r="I533" s="837"/>
      <c r="J533" s="541"/>
      <c r="K533" s="837"/>
      <c r="L533" s="837">
        <v>100</v>
      </c>
      <c r="M533" s="837"/>
      <c r="N533" s="837"/>
      <c r="O533" s="922"/>
      <c r="P533" s="618"/>
      <c r="Q533" s="651"/>
      <c r="U533" s="658"/>
      <c r="V533" s="658"/>
      <c r="W533" s="658"/>
      <c r="X533" s="658"/>
      <c r="Y533" s="658"/>
      <c r="Z533" s="658"/>
      <c r="AA533" s="658"/>
      <c r="AB533" s="658"/>
      <c r="AC533" s="658"/>
      <c r="AD533" s="658"/>
      <c r="AE533" s="658"/>
      <c r="AF533" s="658"/>
      <c r="AG533" s="658"/>
      <c r="AH533" s="658"/>
    </row>
    <row r="534" spans="1:34" s="652" customFormat="1">
      <c r="A534" s="236"/>
      <c r="B534" s="1072"/>
      <c r="C534" s="836" t="s">
        <v>1086</v>
      </c>
      <c r="D534" s="837" t="s">
        <v>1659</v>
      </c>
      <c r="E534" s="838">
        <v>100</v>
      </c>
      <c r="F534" s="839" t="s">
        <v>1691</v>
      </c>
      <c r="G534" s="839" t="s">
        <v>168</v>
      </c>
      <c r="H534" s="837"/>
      <c r="I534" s="837"/>
      <c r="J534" s="837"/>
      <c r="K534" s="837"/>
      <c r="L534" s="837">
        <v>100</v>
      </c>
      <c r="M534" s="837"/>
      <c r="N534" s="837"/>
      <c r="O534" s="922"/>
      <c r="P534" s="618"/>
      <c r="Q534" s="651"/>
      <c r="U534" s="658"/>
      <c r="V534" s="658"/>
      <c r="W534" s="658"/>
      <c r="X534" s="658"/>
      <c r="Y534" s="658"/>
      <c r="Z534" s="658"/>
      <c r="AA534" s="658"/>
      <c r="AB534" s="658"/>
      <c r="AC534" s="658"/>
      <c r="AD534" s="658"/>
      <c r="AE534" s="658"/>
      <c r="AF534" s="658"/>
      <c r="AG534" s="658"/>
      <c r="AH534" s="658"/>
    </row>
    <row r="535" spans="1:34" s="652" customFormat="1">
      <c r="A535" s="236"/>
      <c r="B535" s="1072"/>
      <c r="C535" s="836" t="s">
        <v>1086</v>
      </c>
      <c r="D535" s="837" t="s">
        <v>289</v>
      </c>
      <c r="E535" s="838">
        <v>400</v>
      </c>
      <c r="F535" s="839" t="s">
        <v>1645</v>
      </c>
      <c r="G535" s="839" t="s">
        <v>168</v>
      </c>
      <c r="H535" s="837"/>
      <c r="I535" s="837"/>
      <c r="J535" s="541"/>
      <c r="K535" s="837"/>
      <c r="L535" s="837">
        <v>400</v>
      </c>
      <c r="M535" s="535"/>
      <c r="N535" s="837"/>
      <c r="O535" s="922"/>
      <c r="P535" s="618"/>
      <c r="Q535" s="651"/>
      <c r="U535" s="658"/>
      <c r="V535" s="658"/>
      <c r="W535" s="658"/>
      <c r="X535" s="658"/>
      <c r="Y535" s="658"/>
      <c r="Z535" s="658"/>
      <c r="AA535" s="658"/>
      <c r="AB535" s="658"/>
      <c r="AC535" s="658"/>
      <c r="AD535" s="658"/>
      <c r="AE535" s="658"/>
      <c r="AF535" s="658"/>
      <c r="AG535" s="658"/>
      <c r="AH535" s="658"/>
    </row>
    <row r="536" spans="1:34" s="652" customFormat="1">
      <c r="A536" s="236"/>
      <c r="B536" s="1072"/>
      <c r="C536" s="836" t="s">
        <v>1660</v>
      </c>
      <c r="D536" s="837"/>
      <c r="E536" s="838">
        <v>200</v>
      </c>
      <c r="F536" s="839" t="s">
        <v>1637</v>
      </c>
      <c r="G536" s="839" t="s">
        <v>168</v>
      </c>
      <c r="H536" s="837"/>
      <c r="I536" s="837"/>
      <c r="J536" s="541"/>
      <c r="K536" s="837"/>
      <c r="L536" s="837">
        <v>200</v>
      </c>
      <c r="M536" s="535"/>
      <c r="N536" s="837"/>
      <c r="O536" s="922"/>
      <c r="P536" s="618"/>
      <c r="Q536" s="651"/>
      <c r="U536" s="658"/>
      <c r="V536" s="658"/>
      <c r="W536" s="658"/>
      <c r="X536" s="658"/>
      <c r="Y536" s="658"/>
      <c r="Z536" s="658"/>
      <c r="AA536" s="658"/>
      <c r="AB536" s="658"/>
      <c r="AC536" s="658"/>
      <c r="AD536" s="658"/>
      <c r="AE536" s="658"/>
      <c r="AF536" s="658"/>
      <c r="AG536" s="658"/>
      <c r="AH536" s="658"/>
    </row>
    <row r="537" spans="1:34" s="652" customFormat="1" ht="12.5" customHeight="1">
      <c r="A537" s="236"/>
      <c r="B537" s="1072"/>
      <c r="C537" s="836" t="s">
        <v>1660</v>
      </c>
      <c r="D537" s="837"/>
      <c r="E537" s="838">
        <v>100</v>
      </c>
      <c r="F537" s="839" t="s">
        <v>1630</v>
      </c>
      <c r="G537" s="839" t="s">
        <v>460</v>
      </c>
      <c r="H537" s="837"/>
      <c r="I537" s="837"/>
      <c r="J537" s="541"/>
      <c r="K537" s="837"/>
      <c r="L537" s="837">
        <v>100</v>
      </c>
      <c r="M537" s="535"/>
      <c r="N537" s="837"/>
      <c r="O537" s="922"/>
      <c r="P537" s="618"/>
      <c r="Q537" s="651"/>
      <c r="U537" s="658"/>
      <c r="V537" s="658"/>
      <c r="W537" s="658"/>
      <c r="X537" s="658"/>
      <c r="Y537" s="658"/>
      <c r="Z537" s="658"/>
      <c r="AA537" s="658"/>
      <c r="AB537" s="658"/>
      <c r="AC537" s="658"/>
      <c r="AD537" s="658"/>
      <c r="AE537" s="658"/>
      <c r="AF537" s="658"/>
      <c r="AG537" s="658"/>
      <c r="AH537" s="658"/>
    </row>
    <row r="538" spans="1:34" s="652" customFormat="1" ht="12.75" customHeight="1">
      <c r="A538" s="236"/>
      <c r="B538" s="1072"/>
      <c r="C538" s="836"/>
      <c r="D538" s="837"/>
      <c r="E538" s="838"/>
      <c r="F538" s="839"/>
      <c r="G538" s="839"/>
      <c r="H538" s="837"/>
      <c r="I538" s="837"/>
      <c r="J538" s="837"/>
      <c r="K538" s="837"/>
      <c r="L538" s="837"/>
      <c r="M538" s="837"/>
      <c r="N538" s="837"/>
      <c r="O538" s="922"/>
      <c r="P538" s="618"/>
      <c r="Q538" s="651"/>
      <c r="U538" s="658"/>
      <c r="V538" s="658"/>
      <c r="W538" s="658"/>
      <c r="X538" s="658"/>
      <c r="Y538" s="658"/>
      <c r="Z538" s="658"/>
      <c r="AA538" s="658"/>
      <c r="AB538" s="658"/>
      <c r="AC538" s="658"/>
      <c r="AD538" s="658"/>
      <c r="AE538" s="658"/>
      <c r="AF538" s="658"/>
      <c r="AG538" s="658"/>
      <c r="AH538" s="658"/>
    </row>
    <row r="539" spans="1:34" s="652" customFormat="1" ht="12.75" customHeight="1">
      <c r="A539" s="236"/>
      <c r="B539" s="1072"/>
      <c r="C539" s="836"/>
      <c r="D539" s="837"/>
      <c r="E539" s="838"/>
      <c r="F539" s="839"/>
      <c r="G539" s="839"/>
      <c r="H539" s="837"/>
      <c r="I539" s="837"/>
      <c r="J539" s="837"/>
      <c r="K539" s="837"/>
      <c r="L539" s="837"/>
      <c r="M539" s="837"/>
      <c r="N539" s="837"/>
      <c r="O539" s="922"/>
      <c r="P539" s="618"/>
      <c r="Q539" s="651"/>
      <c r="U539" s="658"/>
      <c r="V539" s="658"/>
      <c r="W539" s="658"/>
      <c r="X539" s="658"/>
      <c r="Y539" s="658"/>
      <c r="Z539" s="658"/>
      <c r="AA539" s="658"/>
      <c r="AB539" s="658"/>
      <c r="AC539" s="658"/>
      <c r="AD539" s="658"/>
      <c r="AE539" s="658"/>
      <c r="AF539" s="658"/>
      <c r="AG539" s="658"/>
      <c r="AH539" s="658"/>
    </row>
    <row r="540" spans="1:34" s="652" customFormat="1" ht="12.75" customHeight="1">
      <c r="A540" s="236"/>
      <c r="B540" s="1072"/>
      <c r="C540" s="623"/>
      <c r="D540" s="607"/>
      <c r="E540" s="624"/>
      <c r="F540" s="625"/>
      <c r="G540" s="625"/>
      <c r="H540" s="614"/>
      <c r="I540" s="607"/>
      <c r="J540" s="607"/>
      <c r="K540" s="607"/>
      <c r="L540" s="607"/>
      <c r="M540" s="607"/>
      <c r="N540" s="607"/>
      <c r="O540" s="923"/>
      <c r="P540" s="618"/>
      <c r="Q540" s="651"/>
      <c r="U540" s="658"/>
      <c r="V540" s="658"/>
      <c r="W540" s="658"/>
      <c r="X540" s="658"/>
      <c r="Y540" s="658"/>
      <c r="Z540" s="658"/>
      <c r="AA540" s="658"/>
      <c r="AB540" s="658"/>
      <c r="AC540" s="658"/>
      <c r="AD540" s="658"/>
      <c r="AE540" s="658"/>
      <c r="AF540" s="658"/>
      <c r="AG540" s="658"/>
      <c r="AH540" s="658"/>
    </row>
    <row r="541" spans="1:34" s="652" customFormat="1" ht="12.65" customHeight="1">
      <c r="A541" s="236"/>
      <c r="B541" s="1072"/>
      <c r="C541" s="623"/>
      <c r="D541" s="607"/>
      <c r="E541" s="624"/>
      <c r="F541" s="625"/>
      <c r="G541" s="625"/>
      <c r="H541" s="607"/>
      <c r="I541" s="607"/>
      <c r="J541" s="607"/>
      <c r="K541" s="607"/>
      <c r="L541" s="607"/>
      <c r="M541" s="607"/>
      <c r="N541" s="607"/>
      <c r="O541" s="923"/>
      <c r="P541" s="618"/>
      <c r="Q541" s="651"/>
      <c r="U541" s="658"/>
      <c r="V541" s="658"/>
      <c r="W541" s="658"/>
      <c r="X541" s="658"/>
      <c r="Y541" s="658"/>
      <c r="Z541" s="658"/>
      <c r="AA541" s="658"/>
      <c r="AB541" s="658"/>
      <c r="AC541" s="658"/>
      <c r="AD541" s="658"/>
      <c r="AE541" s="658"/>
      <c r="AF541" s="658"/>
      <c r="AG541" s="658"/>
      <c r="AH541" s="658"/>
    </row>
    <row r="542" spans="1:34" s="652" customFormat="1" ht="12.65" customHeight="1">
      <c r="A542" s="236"/>
      <c r="B542" s="1072"/>
      <c r="C542" s="623"/>
      <c r="D542" s="607"/>
      <c r="E542" s="624"/>
      <c r="F542" s="625"/>
      <c r="G542" s="625"/>
      <c r="H542" s="607"/>
      <c r="I542" s="607"/>
      <c r="J542" s="607"/>
      <c r="K542" s="607"/>
      <c r="L542" s="607"/>
      <c r="M542" s="607"/>
      <c r="N542" s="607"/>
      <c r="O542" s="923"/>
      <c r="P542" s="618"/>
      <c r="Q542" s="651"/>
      <c r="U542" s="658"/>
      <c r="V542" s="658"/>
      <c r="W542" s="658"/>
      <c r="X542" s="658"/>
      <c r="Y542" s="658"/>
      <c r="Z542" s="658"/>
      <c r="AA542" s="658"/>
      <c r="AB542" s="658"/>
      <c r="AC542" s="658"/>
      <c r="AD542" s="658"/>
      <c r="AE542" s="658"/>
      <c r="AF542" s="658"/>
      <c r="AG542" s="658"/>
      <c r="AH542" s="658"/>
    </row>
    <row r="543" spans="1:34" s="652" customFormat="1" ht="12.65" customHeight="1">
      <c r="A543" s="236"/>
      <c r="B543" s="1072"/>
      <c r="C543" s="623"/>
      <c r="D543" s="607"/>
      <c r="E543" s="624"/>
      <c r="F543" s="625"/>
      <c r="G543" s="625"/>
      <c r="H543" s="607"/>
      <c r="I543" s="607"/>
      <c r="J543" s="607"/>
      <c r="K543" s="607"/>
      <c r="L543" s="607"/>
      <c r="M543" s="607"/>
      <c r="N543" s="607"/>
      <c r="O543" s="923"/>
      <c r="P543" s="618"/>
      <c r="Q543" s="651"/>
      <c r="U543" s="658"/>
      <c r="V543" s="658"/>
      <c r="W543" s="658"/>
      <c r="X543" s="658"/>
      <c r="Y543" s="658"/>
      <c r="Z543" s="658"/>
      <c r="AA543" s="658"/>
      <c r="AB543" s="658"/>
      <c r="AC543" s="658"/>
      <c r="AD543" s="658"/>
      <c r="AE543" s="658"/>
      <c r="AF543" s="658"/>
      <c r="AG543" s="658"/>
      <c r="AH543" s="658"/>
    </row>
    <row r="544" spans="1:34" s="140" customFormat="1" ht="12.65" customHeight="1">
      <c r="A544" s="236"/>
      <c r="B544" s="1072"/>
      <c r="C544" s="431"/>
      <c r="D544" s="432"/>
      <c r="E544" s="605"/>
      <c r="F544" s="433"/>
      <c r="G544" s="433"/>
      <c r="H544" s="432"/>
      <c r="I544" s="432"/>
      <c r="J544" s="432"/>
      <c r="K544" s="432"/>
      <c r="L544" s="432"/>
      <c r="M544" s="432"/>
      <c r="N544" s="432"/>
      <c r="O544" s="924"/>
      <c r="P544" s="228"/>
      <c r="Q544" s="139"/>
      <c r="U544" s="221"/>
      <c r="V544" s="221"/>
      <c r="W544" s="221"/>
      <c r="X544" s="221"/>
      <c r="Y544" s="221"/>
      <c r="Z544" s="221"/>
      <c r="AA544" s="221"/>
      <c r="AB544" s="221"/>
      <c r="AC544" s="221"/>
      <c r="AD544" s="221"/>
      <c r="AE544" s="221"/>
      <c r="AF544" s="221"/>
      <c r="AG544" s="221"/>
      <c r="AH544" s="221"/>
    </row>
    <row r="545" spans="1:61" s="140" customFormat="1" ht="12.65" customHeight="1">
      <c r="A545" s="236"/>
      <c r="B545" s="1072"/>
      <c r="C545" s="431"/>
      <c r="D545" s="432"/>
      <c r="E545" s="605"/>
      <c r="F545" s="433"/>
      <c r="G545" s="433"/>
      <c r="H545" s="432"/>
      <c r="I545" s="432"/>
      <c r="J545" s="432"/>
      <c r="K545" s="432"/>
      <c r="L545" s="432"/>
      <c r="M545" s="432"/>
      <c r="N545" s="432"/>
      <c r="O545" s="924"/>
      <c r="P545" s="228"/>
      <c r="Q545" s="139"/>
      <c r="U545" s="221"/>
      <c r="V545" s="221"/>
      <c r="W545" s="221"/>
      <c r="X545" s="221"/>
      <c r="Y545" s="221"/>
      <c r="Z545" s="221"/>
      <c r="AA545" s="221"/>
      <c r="AB545" s="221"/>
      <c r="AC545" s="221"/>
      <c r="AD545" s="221"/>
      <c r="AE545" s="221"/>
      <c r="AF545" s="221"/>
      <c r="AG545" s="221"/>
      <c r="AH545" s="221"/>
    </row>
    <row r="546" spans="1:61" s="140" customFormat="1" ht="12.65" customHeight="1">
      <c r="A546" s="236"/>
      <c r="B546" s="1072"/>
      <c r="C546" s="431"/>
      <c r="D546" s="432"/>
      <c r="E546" s="605"/>
      <c r="F546" s="433"/>
      <c r="G546" s="433"/>
      <c r="H546" s="432"/>
      <c r="I546" s="432"/>
      <c r="J546" s="432"/>
      <c r="K546" s="432"/>
      <c r="L546" s="432"/>
      <c r="M546" s="432"/>
      <c r="N546" s="432"/>
      <c r="O546" s="924"/>
      <c r="P546" s="228"/>
      <c r="Q546" s="139"/>
      <c r="U546" s="221"/>
      <c r="V546" s="221"/>
      <c r="W546" s="221"/>
      <c r="X546" s="221"/>
      <c r="Y546" s="221"/>
      <c r="Z546" s="221"/>
      <c r="AA546" s="221"/>
      <c r="AB546" s="221"/>
      <c r="AC546" s="221"/>
      <c r="AD546" s="221"/>
      <c r="AE546" s="221"/>
      <c r="AF546" s="221"/>
      <c r="AG546" s="221"/>
      <c r="AH546" s="221"/>
    </row>
    <row r="547" spans="1:61" s="140" customFormat="1" ht="12.65" customHeight="1">
      <c r="A547" s="236"/>
      <c r="B547" s="1072"/>
      <c r="C547" s="431"/>
      <c r="D547" s="432"/>
      <c r="E547" s="605" t="str">
        <f>IFERROR(INDEX($E$96:$E$128,MATCH(C547,$D$96:$D$128,0)),"")</f>
        <v/>
      </c>
      <c r="F547" s="433" t="str">
        <f>IFERROR(INDEX($C$96:$C$128,MATCH(C547,$D$96:$D$128,0)),"")</f>
        <v/>
      </c>
      <c r="G547" s="433"/>
      <c r="H547" s="432"/>
      <c r="I547" s="432"/>
      <c r="J547" s="432"/>
      <c r="K547" s="432"/>
      <c r="L547" s="432"/>
      <c r="M547" s="432"/>
      <c r="N547" s="432"/>
      <c r="O547" s="924"/>
      <c r="P547" s="228"/>
      <c r="Q547" s="139"/>
      <c r="U547" s="221"/>
      <c r="V547" s="221"/>
      <c r="W547" s="221"/>
      <c r="X547" s="221"/>
      <c r="Y547" s="221"/>
      <c r="Z547" s="221"/>
      <c r="AA547" s="221"/>
      <c r="AB547" s="221"/>
      <c r="AC547" s="221"/>
      <c r="AD547" s="221"/>
      <c r="AE547" s="221"/>
      <c r="AF547" s="221"/>
      <c r="AG547" s="221"/>
      <c r="AH547" s="221"/>
    </row>
    <row r="548" spans="1:61" s="140" customFormat="1" ht="12.75" customHeight="1">
      <c r="A548" s="236"/>
      <c r="B548" s="1072"/>
      <c r="C548" s="431"/>
      <c r="D548" s="432"/>
      <c r="E548" s="605" t="str">
        <f>IFERROR(INDEX($E$96:$E$128,MATCH(C548,$D$96:$D$128,0)),"")</f>
        <v/>
      </c>
      <c r="F548" s="433" t="str">
        <f>IFERROR(INDEX($C$96:$C$128,MATCH(C548,$D$96:$D$128,0)),"")</f>
        <v/>
      </c>
      <c r="G548" s="433"/>
      <c r="H548" s="432"/>
      <c r="I548" s="432"/>
      <c r="J548" s="432" t="s">
        <v>746</v>
      </c>
      <c r="K548" s="432"/>
      <c r="L548" s="432"/>
      <c r="M548" s="432"/>
      <c r="N548" s="432"/>
      <c r="O548" s="924"/>
      <c r="P548" s="228"/>
      <c r="Q548" s="139"/>
      <c r="U548" s="221"/>
      <c r="V548" s="221"/>
      <c r="W548" s="221"/>
      <c r="X548" s="221"/>
      <c r="Y548" s="221"/>
      <c r="Z548" s="221"/>
      <c r="AA548" s="221"/>
      <c r="AB548" s="221"/>
      <c r="AC548" s="221"/>
      <c r="AD548" s="221"/>
      <c r="AE548" s="221"/>
      <c r="AF548" s="221"/>
      <c r="AG548" s="221"/>
      <c r="AH548" s="221"/>
    </row>
    <row r="549" spans="1:61" s="236" customFormat="1" ht="12.75" customHeight="1">
      <c r="B549" s="1073"/>
      <c r="C549" s="431"/>
      <c r="D549" s="432"/>
      <c r="E549" s="605" t="str">
        <f>IFERROR(INDEX($E$96:$E$128,MATCH(C549,$D$96:$D$128,0)),"")</f>
        <v/>
      </c>
      <c r="F549" s="433" t="str">
        <f>IFERROR(INDEX($C$96:$C$128,MATCH(C549,$D$96:$D$128,0)),"")</f>
        <v/>
      </c>
      <c r="G549" s="433"/>
      <c r="H549" s="432"/>
      <c r="I549" s="432"/>
      <c r="J549" s="432"/>
      <c r="K549" s="432"/>
      <c r="L549" s="432"/>
      <c r="M549" s="432"/>
      <c r="N549" s="432"/>
      <c r="O549" s="924"/>
      <c r="P549" s="240"/>
      <c r="Q549" s="221"/>
      <c r="R549" s="140"/>
      <c r="S549" s="141"/>
      <c r="T549" s="141"/>
      <c r="U549" s="221"/>
      <c r="V549" s="221"/>
      <c r="W549" s="221"/>
      <c r="X549" s="221"/>
      <c r="Y549" s="221"/>
      <c r="Z549" s="221"/>
      <c r="AA549" s="221"/>
      <c r="AB549" s="221"/>
      <c r="AC549" s="221"/>
      <c r="AD549" s="221"/>
      <c r="AE549" s="221"/>
      <c r="AF549" s="221"/>
      <c r="AG549" s="221"/>
      <c r="AH549" s="221"/>
      <c r="AI549" s="140"/>
      <c r="AJ549" s="140"/>
      <c r="AK549" s="140"/>
      <c r="AL549" s="140"/>
      <c r="AM549" s="140"/>
      <c r="AN549" s="140"/>
      <c r="AO549" s="140"/>
      <c r="AP549" s="140"/>
      <c r="AQ549" s="140"/>
      <c r="AR549" s="140"/>
      <c r="AS549" s="140"/>
      <c r="AT549" s="140"/>
      <c r="AU549" s="140"/>
      <c r="AV549" s="140"/>
      <c r="AW549" s="140"/>
      <c r="AX549" s="140"/>
      <c r="AY549" s="140"/>
      <c r="AZ549" s="140"/>
      <c r="BA549" s="140"/>
      <c r="BB549" s="140"/>
      <c r="BC549" s="140"/>
    </row>
    <row r="550" spans="1:61" ht="14">
      <c r="A550" s="136"/>
      <c r="I550" s="243"/>
      <c r="J550" s="1125"/>
      <c r="K550" s="1125"/>
      <c r="L550" s="244"/>
      <c r="N550" s="221"/>
      <c r="O550" s="221"/>
      <c r="P550" s="181"/>
      <c r="Q550" s="170"/>
      <c r="R550" s="170"/>
      <c r="S550" s="170"/>
      <c r="T550" s="221"/>
      <c r="U550" s="221"/>
      <c r="V550" s="221"/>
      <c r="W550" s="221"/>
      <c r="X550" s="221"/>
      <c r="Y550" s="221"/>
      <c r="Z550" s="221"/>
      <c r="AA550" s="221"/>
      <c r="AB550" s="221"/>
      <c r="AC550" s="221"/>
      <c r="AD550" s="221"/>
      <c r="AE550" s="221"/>
      <c r="AF550" s="221"/>
      <c r="AG550" s="221"/>
      <c r="AH550" s="221"/>
      <c r="AI550" s="221"/>
      <c r="AJ550" s="221"/>
      <c r="AK550" s="221"/>
      <c r="AL550" s="221"/>
      <c r="AM550" s="221"/>
      <c r="AN550" s="221"/>
      <c r="AO550" s="140"/>
      <c r="AP550" s="140"/>
      <c r="AQ550" s="140"/>
      <c r="AR550" s="140"/>
      <c r="AS550" s="140"/>
      <c r="AT550" s="140"/>
      <c r="AU550" s="140"/>
      <c r="AV550" s="140"/>
      <c r="AW550" s="140"/>
      <c r="AX550" s="140"/>
      <c r="AY550" s="140"/>
      <c r="AZ550" s="140"/>
      <c r="BA550" s="140"/>
      <c r="BB550" s="140"/>
      <c r="BC550" s="140"/>
      <c r="BD550" s="140"/>
      <c r="BE550" s="140"/>
      <c r="BF550" s="140"/>
      <c r="BG550" s="140"/>
      <c r="BH550" s="140"/>
      <c r="BI550" s="140"/>
    </row>
    <row r="551" spans="1:61" ht="20">
      <c r="A551" s="136"/>
      <c r="C551" s="504" t="s">
        <v>848</v>
      </c>
      <c r="H551" s="164" t="s">
        <v>849</v>
      </c>
      <c r="I551" s="243"/>
      <c r="J551" s="245"/>
      <c r="K551" s="245"/>
      <c r="L551" s="244"/>
      <c r="N551" s="221"/>
      <c r="O551" s="221"/>
      <c r="P551" s="181"/>
      <c r="Q551" s="170"/>
      <c r="R551" s="170"/>
      <c r="S551" s="170"/>
      <c r="T551" s="221"/>
      <c r="U551" s="221"/>
      <c r="V551" s="221"/>
      <c r="W551" s="221"/>
      <c r="X551" s="221"/>
      <c r="Y551" s="221"/>
      <c r="Z551" s="221"/>
      <c r="AA551" s="221"/>
      <c r="AB551" s="221"/>
      <c r="AC551" s="221"/>
      <c r="AD551" s="221"/>
      <c r="AE551" s="221"/>
      <c r="AF551" s="221"/>
      <c r="AG551" s="221"/>
      <c r="AH551" s="221"/>
      <c r="AI551" s="221"/>
      <c r="AJ551" s="221"/>
      <c r="AK551" s="221"/>
      <c r="AL551" s="221"/>
      <c r="AM551" s="221"/>
      <c r="AN551" s="221"/>
      <c r="AO551" s="140"/>
      <c r="AP551" s="140"/>
      <c r="AQ551" s="140"/>
      <c r="AR551" s="140"/>
      <c r="AS551" s="140"/>
      <c r="AT551" s="140"/>
      <c r="AU551" s="140"/>
      <c r="AV551" s="140"/>
      <c r="AW551" s="140"/>
      <c r="AX551" s="140"/>
      <c r="AY551" s="140"/>
      <c r="AZ551" s="140"/>
      <c r="BA551" s="140"/>
      <c r="BB551" s="140"/>
      <c r="BC551" s="140"/>
      <c r="BD551" s="140"/>
      <c r="BE551" s="140"/>
      <c r="BF551" s="140"/>
      <c r="BG551" s="140"/>
      <c r="BH551" s="140"/>
      <c r="BI551" s="140"/>
    </row>
    <row r="552" spans="1:61" ht="14.5">
      <c r="A552" s="136"/>
      <c r="C552" s="1119" t="s">
        <v>850</v>
      </c>
      <c r="D552" s="1109" t="s">
        <v>851</v>
      </c>
      <c r="E552" s="1110"/>
      <c r="F552" s="622">
        <v>1</v>
      </c>
      <c r="H552" s="246" t="s">
        <v>852</v>
      </c>
      <c r="I552" s="246" t="s">
        <v>853</v>
      </c>
      <c r="J552" s="246" t="s">
        <v>854</v>
      </c>
      <c r="K552" s="246" t="s">
        <v>855</v>
      </c>
      <c r="L552" s="246" t="s">
        <v>856</v>
      </c>
      <c r="N552" s="221"/>
      <c r="O552" s="221"/>
      <c r="P552" s="181"/>
      <c r="Q552" s="170"/>
      <c r="R552" s="17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  <c r="AD552" s="140"/>
      <c r="AE552" s="140"/>
      <c r="AF552" s="140"/>
      <c r="AG552" s="140"/>
      <c r="AH552" s="140"/>
      <c r="AI552" s="140"/>
      <c r="AJ552" s="140"/>
      <c r="AK552" s="140"/>
      <c r="AL552" s="140"/>
      <c r="AM552" s="140"/>
      <c r="AN552" s="140"/>
      <c r="AO552" s="140"/>
      <c r="AP552" s="140"/>
      <c r="AQ552" s="140"/>
      <c r="AR552" s="140"/>
      <c r="AS552" s="140"/>
      <c r="AT552" s="140"/>
      <c r="AU552" s="140"/>
      <c r="AV552" s="140"/>
      <c r="AW552" s="140"/>
      <c r="AX552" s="140"/>
      <c r="AY552" s="140"/>
      <c r="AZ552" s="140"/>
      <c r="BA552" s="140"/>
      <c r="BB552" s="140"/>
      <c r="BC552" s="140"/>
      <c r="BD552" s="140"/>
      <c r="BE552" s="140"/>
      <c r="BF552" s="140"/>
      <c r="BG552" s="140"/>
      <c r="BH552" s="140"/>
      <c r="BI552" s="140"/>
    </row>
    <row r="553" spans="1:61" ht="14.5">
      <c r="A553" s="136"/>
      <c r="C553" s="1119"/>
      <c r="D553" s="1109" t="s">
        <v>857</v>
      </c>
      <c r="E553" s="1110"/>
      <c r="F553" s="622" t="s">
        <v>858</v>
      </c>
      <c r="H553" s="845">
        <v>1</v>
      </c>
      <c r="I553" s="846"/>
      <c r="J553" s="440">
        <v>55200</v>
      </c>
      <c r="K553" s="440"/>
      <c r="L553" s="440">
        <v>55300</v>
      </c>
      <c r="N553" s="221"/>
      <c r="O553" s="221"/>
      <c r="P553" s="181"/>
      <c r="Q553" s="170"/>
      <c r="R553" s="17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  <c r="AD553" s="140"/>
      <c r="AE553" s="140"/>
      <c r="AF553" s="140"/>
      <c r="AG553" s="140"/>
      <c r="AH553" s="140"/>
      <c r="AI553" s="140"/>
      <c r="AJ553" s="140"/>
      <c r="AK553" s="140"/>
      <c r="AL553" s="140"/>
      <c r="AM553" s="140"/>
      <c r="AN553" s="140"/>
      <c r="AO553" s="140"/>
      <c r="AP553" s="140"/>
      <c r="AQ553" s="140"/>
      <c r="AR553" s="140"/>
      <c r="AS553" s="140"/>
      <c r="AT553" s="140"/>
      <c r="AU553" s="140"/>
      <c r="AV553" s="140"/>
      <c r="AW553" s="140"/>
      <c r="AX553" s="140"/>
      <c r="AY553" s="140"/>
      <c r="AZ553" s="140"/>
      <c r="BA553" s="140"/>
      <c r="BB553" s="140"/>
      <c r="BC553" s="140"/>
      <c r="BD553" s="140"/>
      <c r="BE553" s="140"/>
      <c r="BF553" s="140"/>
      <c r="BG553" s="140"/>
      <c r="BH553" s="140"/>
      <c r="BI553" s="140"/>
    </row>
    <row r="554" spans="1:61" ht="14">
      <c r="A554" s="136"/>
      <c r="C554" s="1119"/>
      <c r="D554" s="1109" t="s">
        <v>859</v>
      </c>
      <c r="E554" s="1110"/>
      <c r="F554" s="622" t="s">
        <v>860</v>
      </c>
      <c r="L554" s="244"/>
      <c r="N554" s="221"/>
      <c r="O554" s="221"/>
      <c r="P554" s="181"/>
      <c r="Q554" s="170"/>
      <c r="R554" s="17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  <c r="AD554" s="140"/>
      <c r="AE554" s="140"/>
      <c r="AF554" s="140"/>
      <c r="AG554" s="140"/>
      <c r="AH554" s="140"/>
      <c r="AI554" s="140"/>
      <c r="AJ554" s="140"/>
      <c r="AK554" s="140"/>
      <c r="AL554" s="140"/>
      <c r="AM554" s="140"/>
      <c r="AN554" s="140"/>
      <c r="AO554" s="140"/>
      <c r="AP554" s="140"/>
      <c r="AQ554" s="140"/>
      <c r="AR554" s="140"/>
      <c r="AS554" s="140"/>
      <c r="AT554" s="140"/>
      <c r="AU554" s="140"/>
      <c r="AV554" s="140"/>
      <c r="AW554" s="140"/>
      <c r="AX554" s="140"/>
      <c r="AY554" s="140"/>
      <c r="AZ554" s="140"/>
      <c r="BA554" s="140"/>
      <c r="BB554" s="140"/>
      <c r="BC554" s="140"/>
      <c r="BD554" s="140"/>
      <c r="BE554" s="140"/>
      <c r="BF554" s="140"/>
      <c r="BG554" s="140"/>
      <c r="BH554" s="140"/>
      <c r="BI554" s="140"/>
    </row>
    <row r="555" spans="1:61" ht="14">
      <c r="A555" s="136"/>
      <c r="C555" s="1119"/>
      <c r="D555" s="1109" t="s">
        <v>861</v>
      </c>
      <c r="E555" s="1110"/>
      <c r="F555" s="622" t="s">
        <v>862</v>
      </c>
      <c r="L555" s="244"/>
      <c r="N555" s="221"/>
      <c r="O555" s="221"/>
      <c r="P555" s="181"/>
      <c r="Q555" s="170"/>
      <c r="R555" s="17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  <c r="AD555" s="140"/>
      <c r="AE555" s="140"/>
      <c r="AF555" s="140"/>
      <c r="AG555" s="140"/>
      <c r="AH555" s="140"/>
      <c r="AI555" s="140"/>
      <c r="AJ555" s="140"/>
      <c r="AK555" s="140"/>
      <c r="AL555" s="140"/>
      <c r="AM555" s="140"/>
      <c r="AN555" s="140"/>
      <c r="AO555" s="140"/>
      <c r="AP555" s="140"/>
      <c r="AQ555" s="140"/>
      <c r="AR555" s="140"/>
      <c r="AS555" s="140"/>
      <c r="AT555" s="140"/>
      <c r="AU555" s="140"/>
      <c r="AV555" s="140"/>
      <c r="AW555" s="140"/>
      <c r="AX555" s="140"/>
      <c r="AY555" s="140"/>
      <c r="AZ555" s="140"/>
      <c r="BA555" s="140"/>
      <c r="BB555" s="140"/>
      <c r="BC555" s="140"/>
      <c r="BD555" s="140"/>
      <c r="BE555" s="140"/>
      <c r="BF555" s="140"/>
      <c r="BG555" s="140"/>
      <c r="BH555" s="140"/>
      <c r="BI555" s="140"/>
    </row>
    <row r="556" spans="1:61" ht="14">
      <c r="A556" s="136"/>
      <c r="C556" s="1119"/>
      <c r="D556" s="1109" t="s">
        <v>863</v>
      </c>
      <c r="E556" s="1110"/>
      <c r="F556" s="622" t="s">
        <v>864</v>
      </c>
      <c r="L556" s="244"/>
      <c r="N556" s="221"/>
      <c r="O556" s="221"/>
      <c r="P556" s="181"/>
      <c r="Q556" s="170"/>
      <c r="R556" s="17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0"/>
      <c r="AQ556" s="140"/>
      <c r="AR556" s="140"/>
      <c r="AS556" s="140"/>
      <c r="AT556" s="140"/>
      <c r="AU556" s="140"/>
      <c r="AV556" s="140"/>
      <c r="AW556" s="140"/>
      <c r="AX556" s="140"/>
      <c r="AY556" s="140"/>
      <c r="AZ556" s="140"/>
      <c r="BA556" s="140"/>
      <c r="BB556" s="140"/>
      <c r="BC556" s="140"/>
      <c r="BD556" s="140"/>
      <c r="BE556" s="140"/>
      <c r="BF556" s="140"/>
      <c r="BG556" s="140"/>
      <c r="BH556" s="140"/>
      <c r="BI556" s="140"/>
    </row>
    <row r="557" spans="1:61" ht="14.5">
      <c r="A557" s="136"/>
      <c r="C557" s="1119"/>
      <c r="D557" s="1109" t="s">
        <v>865</v>
      </c>
      <c r="E557" s="1110"/>
      <c r="F557" s="622" t="s">
        <v>866</v>
      </c>
      <c r="J557" s="128"/>
      <c r="K557" s="128"/>
      <c r="L557" s="244"/>
      <c r="N557" s="221"/>
      <c r="O557" s="221"/>
      <c r="P557" s="181"/>
      <c r="Q557" s="170"/>
      <c r="R557" s="17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  <c r="AD557" s="140"/>
      <c r="AE557" s="140"/>
      <c r="AF557" s="140"/>
      <c r="AG557" s="140"/>
      <c r="AH557" s="140"/>
      <c r="AI557" s="140"/>
      <c r="AJ557" s="140"/>
      <c r="AK557" s="140"/>
      <c r="AL557" s="140"/>
      <c r="AM557" s="140"/>
      <c r="AN557" s="140"/>
      <c r="AO557" s="140"/>
      <c r="AP557" s="140"/>
      <c r="AQ557" s="140"/>
      <c r="AR557" s="140"/>
      <c r="AS557" s="140"/>
      <c r="AT557" s="140"/>
      <c r="AU557" s="140"/>
      <c r="AV557" s="140"/>
      <c r="AW557" s="140"/>
      <c r="AX557" s="140"/>
      <c r="AY557" s="140"/>
      <c r="AZ557" s="140"/>
      <c r="BA557" s="140"/>
      <c r="BB557" s="140"/>
      <c r="BC557" s="140"/>
      <c r="BD557" s="140"/>
      <c r="BE557" s="140"/>
      <c r="BF557" s="140"/>
      <c r="BG557" s="140"/>
      <c r="BH557" s="140"/>
      <c r="BI557" s="140"/>
    </row>
    <row r="558" spans="1:61" ht="14">
      <c r="A558" s="136"/>
      <c r="C558" s="1119"/>
      <c r="D558" s="1109" t="s">
        <v>867</v>
      </c>
      <c r="E558" s="1110"/>
      <c r="F558" s="622" t="s">
        <v>868</v>
      </c>
      <c r="H558" s="247"/>
      <c r="I558" s="247"/>
      <c r="J558" s="247"/>
      <c r="K558" s="247"/>
      <c r="L558" s="244"/>
      <c r="N558" s="221"/>
      <c r="O558" s="221"/>
      <c r="P558" s="181"/>
      <c r="Q558" s="170"/>
      <c r="R558" s="17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  <c r="AD558" s="140"/>
      <c r="AE558" s="140"/>
      <c r="AF558" s="140"/>
      <c r="AG558" s="140"/>
      <c r="AH558" s="140"/>
      <c r="AI558" s="140"/>
      <c r="AJ558" s="140"/>
      <c r="AK558" s="140"/>
      <c r="AL558" s="140"/>
      <c r="AM558" s="140"/>
      <c r="AN558" s="140"/>
      <c r="AO558" s="140"/>
      <c r="AP558" s="140"/>
      <c r="AQ558" s="140"/>
      <c r="AR558" s="140"/>
      <c r="AS558" s="140"/>
      <c r="AT558" s="140"/>
      <c r="AU558" s="140"/>
      <c r="AV558" s="140"/>
      <c r="AW558" s="140"/>
      <c r="AX558" s="140"/>
      <c r="AY558" s="140"/>
      <c r="AZ558" s="140"/>
      <c r="BA558" s="140"/>
      <c r="BB558" s="140"/>
      <c r="BC558" s="140"/>
      <c r="BD558" s="140"/>
      <c r="BE558" s="140"/>
      <c r="BF558" s="140"/>
      <c r="BG558" s="140"/>
      <c r="BH558" s="140"/>
      <c r="BI558" s="140"/>
    </row>
    <row r="559" spans="1:61" ht="14">
      <c r="A559" s="136"/>
      <c r="C559" s="1119"/>
      <c r="D559" s="1109" t="s">
        <v>869</v>
      </c>
      <c r="E559" s="1110"/>
      <c r="F559" s="622" t="s">
        <v>860</v>
      </c>
      <c r="H559" s="247"/>
      <c r="I559" s="247"/>
      <c r="J559" s="247"/>
      <c r="K559" s="247"/>
      <c r="L559" s="244"/>
      <c r="N559" s="221"/>
      <c r="O559" s="221"/>
      <c r="P559" s="181"/>
      <c r="Q559" s="170"/>
      <c r="R559" s="17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  <c r="AD559" s="140"/>
      <c r="AE559" s="140"/>
      <c r="AF559" s="140"/>
      <c r="AG559" s="140"/>
      <c r="AH559" s="140"/>
      <c r="AI559" s="140"/>
      <c r="AJ559" s="140"/>
      <c r="AK559" s="140"/>
      <c r="AL559" s="140"/>
      <c r="AM559" s="140"/>
      <c r="AN559" s="140"/>
      <c r="AO559" s="140"/>
      <c r="AP559" s="140"/>
      <c r="AQ559" s="140"/>
      <c r="AR559" s="140"/>
      <c r="AS559" s="140"/>
      <c r="AT559" s="140"/>
      <c r="AU559" s="140"/>
      <c r="AV559" s="140"/>
      <c r="AW559" s="140"/>
      <c r="AX559" s="140"/>
      <c r="AY559" s="140"/>
      <c r="AZ559" s="140"/>
      <c r="BA559" s="140"/>
      <c r="BB559" s="140"/>
      <c r="BC559" s="140"/>
      <c r="BD559" s="140"/>
      <c r="BE559" s="140"/>
      <c r="BF559" s="140"/>
      <c r="BG559" s="140"/>
      <c r="BH559" s="140"/>
      <c r="BI559" s="140"/>
    </row>
    <row r="560" spans="1:61" ht="14">
      <c r="A560" s="136"/>
      <c r="C560" s="1119"/>
      <c r="D560" s="1109" t="s">
        <v>870</v>
      </c>
      <c r="E560" s="1110"/>
      <c r="F560" s="622" t="s">
        <v>862</v>
      </c>
      <c r="H560" s="247"/>
      <c r="I560" s="247"/>
      <c r="J560" s="248"/>
      <c r="K560" s="241"/>
      <c r="L560" s="244"/>
      <c r="N560" s="221"/>
      <c r="O560" s="221"/>
      <c r="P560" s="181"/>
      <c r="Q560" s="170"/>
      <c r="R560" s="17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0"/>
      <c r="AQ560" s="140"/>
      <c r="AR560" s="140"/>
      <c r="AS560" s="140"/>
      <c r="AT560" s="140"/>
      <c r="AU560" s="140"/>
      <c r="AV560" s="140"/>
      <c r="AW560" s="140"/>
      <c r="AX560" s="140"/>
      <c r="AY560" s="140"/>
      <c r="AZ560" s="140"/>
      <c r="BA560" s="140"/>
      <c r="BB560" s="140"/>
      <c r="BC560" s="140"/>
      <c r="BD560" s="140"/>
      <c r="BE560" s="140"/>
      <c r="BF560" s="140"/>
      <c r="BG560" s="140"/>
      <c r="BH560" s="140"/>
      <c r="BI560" s="140"/>
    </row>
    <row r="561" spans="1:61" ht="14">
      <c r="A561" s="136"/>
      <c r="C561" s="1116" t="s">
        <v>871</v>
      </c>
      <c r="D561" s="1111" t="s">
        <v>872</v>
      </c>
      <c r="E561" s="1112"/>
      <c r="F561" s="840" t="s">
        <v>873</v>
      </c>
      <c r="H561" s="249"/>
      <c r="I561" s="248"/>
      <c r="J561" s="248"/>
      <c r="K561" s="241"/>
      <c r="L561" s="244"/>
      <c r="N561" s="221"/>
      <c r="O561" s="221"/>
      <c r="P561" s="181"/>
      <c r="Q561" s="170"/>
      <c r="R561" s="17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  <c r="AD561" s="140"/>
      <c r="AE561" s="140"/>
      <c r="AF561" s="140"/>
      <c r="AG561" s="140"/>
      <c r="AH561" s="140"/>
      <c r="AI561" s="140"/>
      <c r="AJ561" s="140"/>
      <c r="AK561" s="140"/>
      <c r="AL561" s="140"/>
      <c r="AM561" s="140"/>
      <c r="AN561" s="140"/>
      <c r="AO561" s="140"/>
      <c r="AP561" s="140"/>
      <c r="AQ561" s="140"/>
      <c r="AR561" s="140"/>
      <c r="AS561" s="140"/>
      <c r="AT561" s="140"/>
      <c r="AU561" s="140"/>
      <c r="AV561" s="140"/>
      <c r="AW561" s="140"/>
      <c r="AX561" s="140"/>
      <c r="AY561" s="140"/>
      <c r="AZ561" s="140"/>
      <c r="BA561" s="140"/>
      <c r="BB561" s="140"/>
      <c r="BC561" s="140"/>
      <c r="BD561" s="140"/>
      <c r="BE561" s="140"/>
      <c r="BF561" s="140"/>
      <c r="BG561" s="140"/>
      <c r="BH561" s="140"/>
      <c r="BI561" s="140"/>
    </row>
    <row r="562" spans="1:61">
      <c r="A562" s="136"/>
      <c r="C562" s="1116"/>
      <c r="D562" s="1111" t="s">
        <v>874</v>
      </c>
      <c r="E562" s="1112"/>
      <c r="F562" s="841"/>
      <c r="H562" s="249"/>
      <c r="I562" s="248"/>
      <c r="J562" s="248"/>
      <c r="K562" s="241"/>
      <c r="N562" s="221"/>
      <c r="O562" s="221"/>
      <c r="P562" s="181"/>
      <c r="Q562" s="170"/>
      <c r="R562" s="17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  <c r="AD562" s="140"/>
      <c r="AE562" s="140"/>
      <c r="AF562" s="140"/>
      <c r="AG562" s="140"/>
      <c r="AH562" s="140"/>
      <c r="AI562" s="140"/>
      <c r="AJ562" s="140"/>
      <c r="AK562" s="140"/>
      <c r="AL562" s="140"/>
      <c r="AM562" s="140"/>
      <c r="AN562" s="140"/>
      <c r="AO562" s="140"/>
      <c r="AP562" s="140"/>
      <c r="AQ562" s="140"/>
      <c r="AR562" s="140"/>
      <c r="AS562" s="140"/>
      <c r="AT562" s="140"/>
      <c r="AU562" s="140"/>
      <c r="AV562" s="140"/>
      <c r="AW562" s="140"/>
      <c r="AX562" s="140"/>
      <c r="AY562" s="140"/>
      <c r="AZ562" s="140"/>
      <c r="BA562" s="140"/>
      <c r="BB562" s="140"/>
      <c r="BC562" s="140"/>
      <c r="BD562" s="140"/>
      <c r="BE562" s="140"/>
      <c r="BF562" s="140"/>
      <c r="BG562" s="140"/>
      <c r="BH562" s="140"/>
      <c r="BI562" s="140"/>
    </row>
    <row r="563" spans="1:61">
      <c r="A563" s="136"/>
      <c r="C563" s="1116"/>
      <c r="D563" s="1111" t="s">
        <v>875</v>
      </c>
      <c r="E563" s="1112"/>
      <c r="F563" s="841"/>
      <c r="H563" s="249"/>
      <c r="I563" s="248"/>
      <c r="J563" s="248"/>
      <c r="K563" s="241"/>
      <c r="N563" s="221"/>
      <c r="O563" s="221"/>
      <c r="P563" s="181"/>
      <c r="Q563" s="170"/>
      <c r="R563" s="17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  <c r="AD563" s="140"/>
      <c r="AE563" s="140"/>
      <c r="AF563" s="140"/>
      <c r="AG563" s="140"/>
      <c r="AH563" s="140"/>
      <c r="AI563" s="140"/>
      <c r="AJ563" s="140"/>
      <c r="AK563" s="140"/>
      <c r="AL563" s="140"/>
      <c r="AM563" s="140"/>
      <c r="AN563" s="140"/>
      <c r="AO563" s="140"/>
      <c r="AP563" s="140"/>
      <c r="AQ563" s="140"/>
      <c r="AR563" s="140"/>
      <c r="AS563" s="140"/>
      <c r="AT563" s="140"/>
      <c r="AU563" s="140"/>
      <c r="AV563" s="140"/>
      <c r="AW563" s="140"/>
      <c r="AX563" s="140"/>
      <c r="AY563" s="140"/>
      <c r="AZ563" s="140"/>
      <c r="BA563" s="140"/>
      <c r="BB563" s="140"/>
      <c r="BC563" s="140"/>
      <c r="BD563" s="140"/>
      <c r="BE563" s="140"/>
      <c r="BF563" s="140"/>
      <c r="BG563" s="140"/>
      <c r="BH563" s="140"/>
      <c r="BI563" s="140"/>
    </row>
    <row r="564" spans="1:61">
      <c r="A564" s="136"/>
      <c r="C564" s="1116"/>
      <c r="D564" s="1111" t="s">
        <v>876</v>
      </c>
      <c r="E564" s="1112"/>
      <c r="F564" s="841"/>
      <c r="H564" s="247"/>
      <c r="I564" s="247"/>
      <c r="J564" s="247"/>
      <c r="K564" s="247"/>
      <c r="N564" s="221"/>
      <c r="O564" s="221"/>
      <c r="P564" s="181"/>
      <c r="Q564" s="170"/>
      <c r="R564" s="17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0"/>
      <c r="BG564" s="140"/>
      <c r="BH564" s="140"/>
      <c r="BI564" s="140"/>
    </row>
    <row r="565" spans="1:61" ht="14.5">
      <c r="A565" s="136"/>
      <c r="C565" s="1116"/>
      <c r="D565" s="1111" t="s">
        <v>877</v>
      </c>
      <c r="E565" s="1112"/>
      <c r="F565" s="841"/>
      <c r="H565" s="128"/>
      <c r="I565" s="128"/>
      <c r="J565" s="247"/>
      <c r="K565" s="247"/>
      <c r="N565" s="221"/>
      <c r="O565" s="221"/>
      <c r="P565" s="181"/>
      <c r="Q565" s="170"/>
      <c r="R565" s="17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  <c r="AD565" s="140"/>
      <c r="AE565" s="140"/>
      <c r="AF565" s="140"/>
      <c r="AG565" s="140"/>
      <c r="AH565" s="140"/>
      <c r="AI565" s="140"/>
      <c r="AJ565" s="140"/>
      <c r="AK565" s="140"/>
      <c r="AL565" s="140"/>
      <c r="AM565" s="140"/>
      <c r="AN565" s="140"/>
      <c r="AO565" s="140"/>
      <c r="AP565" s="140"/>
      <c r="AQ565" s="140"/>
      <c r="AR565" s="140"/>
      <c r="AS565" s="140"/>
      <c r="AT565" s="140"/>
      <c r="AU565" s="140"/>
      <c r="AV565" s="140"/>
      <c r="AW565" s="140"/>
      <c r="AX565" s="140"/>
      <c r="AY565" s="140"/>
      <c r="AZ565" s="140"/>
      <c r="BA565" s="140"/>
      <c r="BB565" s="140"/>
      <c r="BC565" s="140"/>
      <c r="BD565" s="140"/>
      <c r="BE565" s="140"/>
      <c r="BF565" s="140"/>
      <c r="BG565" s="140"/>
      <c r="BH565" s="140"/>
      <c r="BI565" s="140"/>
    </row>
    <row r="566" spans="1:61" ht="14.5">
      <c r="A566" s="136"/>
      <c r="C566" s="1116"/>
      <c r="D566" s="1111" t="s">
        <v>878</v>
      </c>
      <c r="E566" s="1112"/>
      <c r="F566" s="842"/>
      <c r="H566" s="128"/>
      <c r="I566" s="128"/>
      <c r="J566" s="247"/>
      <c r="K566" s="247"/>
      <c r="N566" s="221"/>
      <c r="O566" s="221"/>
      <c r="P566" s="181"/>
      <c r="Q566" s="170"/>
      <c r="R566" s="17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  <c r="AD566" s="140"/>
      <c r="AE566" s="140"/>
      <c r="AF566" s="140"/>
      <c r="AG566" s="140"/>
      <c r="AH566" s="140"/>
      <c r="AI566" s="140"/>
      <c r="AJ566" s="140"/>
      <c r="AK566" s="140"/>
      <c r="AL566" s="140"/>
      <c r="AM566" s="140"/>
      <c r="AN566" s="140"/>
      <c r="AO566" s="140"/>
      <c r="AP566" s="140"/>
      <c r="AQ566" s="140"/>
      <c r="AR566" s="140"/>
      <c r="AS566" s="140"/>
      <c r="AT566" s="140"/>
      <c r="AU566" s="140"/>
      <c r="AV566" s="140"/>
      <c r="AW566" s="140"/>
      <c r="AX566" s="140"/>
      <c r="AY566" s="140"/>
      <c r="AZ566" s="140"/>
      <c r="BA566" s="140"/>
      <c r="BB566" s="140"/>
      <c r="BC566" s="140"/>
      <c r="BD566" s="140"/>
      <c r="BE566" s="140"/>
      <c r="BF566" s="140"/>
      <c r="BG566" s="140"/>
      <c r="BH566" s="140"/>
      <c r="BI566" s="140"/>
    </row>
    <row r="567" spans="1:61" ht="14.5">
      <c r="A567" s="136"/>
      <c r="C567" s="1116"/>
      <c r="D567" s="1111" t="s">
        <v>879</v>
      </c>
      <c r="E567" s="1112"/>
      <c r="F567" s="842"/>
      <c r="H567" s="477"/>
      <c r="I567" s="128"/>
      <c r="J567" s="250"/>
      <c r="K567" s="250"/>
      <c r="L567" s="244"/>
      <c r="N567" s="221"/>
      <c r="O567" s="221"/>
      <c r="P567" s="181"/>
      <c r="Q567" s="170"/>
      <c r="R567" s="17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40"/>
      <c r="AM567" s="140"/>
      <c r="AN567" s="140"/>
      <c r="AO567" s="140"/>
      <c r="AP567" s="140"/>
      <c r="AQ567" s="140"/>
      <c r="AR567" s="140"/>
      <c r="AS567" s="140"/>
      <c r="AT567" s="140"/>
      <c r="AU567" s="140"/>
      <c r="AV567" s="140"/>
      <c r="AW567" s="140"/>
      <c r="AX567" s="140"/>
      <c r="AY567" s="140"/>
      <c r="AZ567" s="140"/>
      <c r="BA567" s="140"/>
      <c r="BB567" s="140"/>
      <c r="BC567" s="140"/>
      <c r="BD567" s="140"/>
      <c r="BE567" s="140"/>
      <c r="BF567" s="140"/>
      <c r="BG567" s="140"/>
      <c r="BH567" s="140"/>
      <c r="BI567" s="140"/>
    </row>
    <row r="568" spans="1:61" ht="14.5">
      <c r="A568" s="136"/>
      <c r="C568" s="1116"/>
      <c r="D568" s="1111" t="s">
        <v>880</v>
      </c>
      <c r="E568" s="1112"/>
      <c r="F568" s="842"/>
      <c r="H568" s="477"/>
      <c r="I568" s="128"/>
      <c r="J568" s="250"/>
      <c r="K568" s="250"/>
      <c r="L568" s="244"/>
      <c r="N568" s="221"/>
      <c r="O568" s="221"/>
      <c r="P568" s="181"/>
      <c r="Q568" s="170"/>
      <c r="R568" s="17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  <c r="AD568" s="140"/>
      <c r="AE568" s="140"/>
      <c r="AF568" s="140"/>
      <c r="AG568" s="140"/>
      <c r="AH568" s="140"/>
      <c r="AI568" s="140"/>
      <c r="AJ568" s="140"/>
      <c r="AK568" s="140"/>
      <c r="AL568" s="140"/>
      <c r="AM568" s="140"/>
      <c r="AN568" s="140"/>
      <c r="AO568" s="140"/>
      <c r="AP568" s="140"/>
      <c r="AQ568" s="140"/>
      <c r="AR568" s="140"/>
      <c r="AS568" s="140"/>
      <c r="AT568" s="140"/>
      <c r="AU568" s="140"/>
      <c r="AV568" s="140"/>
      <c r="AW568" s="140"/>
      <c r="AX568" s="140"/>
      <c r="AY568" s="140"/>
      <c r="AZ568" s="140"/>
      <c r="BA568" s="140"/>
      <c r="BB568" s="140"/>
      <c r="BC568" s="140"/>
      <c r="BD568" s="140"/>
      <c r="BE568" s="140"/>
      <c r="BF568" s="140"/>
      <c r="BG568" s="140"/>
      <c r="BH568" s="140"/>
      <c r="BI568" s="140"/>
    </row>
    <row r="569" spans="1:61" ht="14.5">
      <c r="A569" s="136"/>
      <c r="C569" s="1116" t="s">
        <v>881</v>
      </c>
      <c r="D569" s="1111" t="s">
        <v>882</v>
      </c>
      <c r="E569" s="1112"/>
      <c r="F569" s="842" t="s">
        <v>883</v>
      </c>
      <c r="H569" s="477"/>
      <c r="I569" s="251"/>
      <c r="J569" s="250"/>
      <c r="K569" s="250"/>
      <c r="L569" s="244"/>
      <c r="N569" s="221"/>
      <c r="O569" s="221"/>
      <c r="P569" s="181"/>
      <c r="Q569" s="170"/>
      <c r="R569" s="17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  <c r="AD569" s="140"/>
      <c r="AE569" s="140"/>
      <c r="AF569" s="140"/>
      <c r="AG569" s="140"/>
      <c r="AH569" s="140"/>
      <c r="AI569" s="140"/>
      <c r="AJ569" s="140"/>
      <c r="AK569" s="140"/>
      <c r="AL569" s="140"/>
      <c r="AM569" s="140"/>
      <c r="AN569" s="140"/>
      <c r="AO569" s="140"/>
      <c r="AP569" s="140"/>
      <c r="AQ569" s="140"/>
      <c r="AR569" s="140"/>
      <c r="AS569" s="140"/>
      <c r="AT569" s="140"/>
      <c r="AU569" s="140"/>
      <c r="AV569" s="140"/>
      <c r="AW569" s="140"/>
      <c r="AX569" s="140"/>
      <c r="AY569" s="140"/>
      <c r="AZ569" s="140"/>
      <c r="BA569" s="140"/>
      <c r="BB569" s="140"/>
      <c r="BC569" s="140"/>
      <c r="BD569" s="140"/>
      <c r="BE569" s="140"/>
      <c r="BF569" s="140"/>
      <c r="BG569" s="140"/>
      <c r="BH569" s="140"/>
      <c r="BI569" s="140"/>
    </row>
    <row r="570" spans="1:61" ht="14.5">
      <c r="A570" s="136"/>
      <c r="C570" s="1116"/>
      <c r="D570" s="1111" t="s">
        <v>884</v>
      </c>
      <c r="E570" s="1112"/>
      <c r="F570" s="842" t="s">
        <v>885</v>
      </c>
      <c r="H570" s="477"/>
      <c r="I570" s="243"/>
      <c r="J570" s="245"/>
      <c r="K570" s="245"/>
      <c r="L570" s="244"/>
      <c r="N570" s="221"/>
      <c r="O570" s="221"/>
      <c r="P570" s="181"/>
      <c r="Q570" s="170"/>
      <c r="R570" s="17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  <c r="AD570" s="140"/>
      <c r="AE570" s="140"/>
      <c r="AF570" s="140"/>
      <c r="AG570" s="140"/>
      <c r="AH570" s="140"/>
      <c r="AI570" s="140"/>
      <c r="AJ570" s="140"/>
      <c r="AK570" s="140"/>
      <c r="AL570" s="140"/>
      <c r="AM570" s="140"/>
      <c r="AN570" s="140"/>
      <c r="AO570" s="140"/>
      <c r="AP570" s="140"/>
      <c r="AQ570" s="140"/>
      <c r="AR570" s="140"/>
      <c r="AS570" s="140"/>
      <c r="AT570" s="140"/>
      <c r="AU570" s="140"/>
      <c r="AV570" s="140"/>
      <c r="AW570" s="140"/>
      <c r="AX570" s="140"/>
      <c r="AY570" s="140"/>
      <c r="AZ570" s="140"/>
      <c r="BA570" s="140"/>
      <c r="BB570" s="140"/>
      <c r="BC570" s="140"/>
      <c r="BD570" s="140"/>
      <c r="BE570" s="140"/>
      <c r="BF570" s="140"/>
      <c r="BG570" s="140"/>
      <c r="BH570" s="140"/>
      <c r="BI570" s="140"/>
    </row>
    <row r="571" spans="1:61" ht="14.5">
      <c r="A571" s="136"/>
      <c r="C571" s="1116"/>
      <c r="D571" s="1111" t="s">
        <v>886</v>
      </c>
      <c r="E571" s="1112"/>
      <c r="F571" s="843">
        <v>55000</v>
      </c>
      <c r="H571" s="477"/>
      <c r="I571" s="243"/>
      <c r="J571" s="245"/>
      <c r="K571" s="245"/>
      <c r="L571" s="244"/>
      <c r="N571" s="221"/>
      <c r="O571" s="221"/>
      <c r="P571" s="181"/>
      <c r="Q571" s="170"/>
      <c r="R571" s="17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  <c r="AD571" s="140"/>
      <c r="AE571" s="140"/>
      <c r="AF571" s="140"/>
      <c r="AG571" s="140"/>
      <c r="AH571" s="140"/>
      <c r="AI571" s="140"/>
      <c r="AJ571" s="140"/>
      <c r="AK571" s="140"/>
      <c r="AL571" s="140"/>
      <c r="AM571" s="140"/>
      <c r="AN571" s="140"/>
      <c r="AO571" s="140"/>
      <c r="AP571" s="140"/>
      <c r="AQ571" s="140"/>
      <c r="AR571" s="140"/>
      <c r="AS571" s="140"/>
      <c r="AT571" s="140"/>
      <c r="AU571" s="140"/>
      <c r="AV571" s="140"/>
      <c r="AW571" s="140"/>
      <c r="AX571" s="140"/>
      <c r="AY571" s="140"/>
      <c r="AZ571" s="140"/>
      <c r="BA571" s="140"/>
      <c r="BB571" s="140"/>
      <c r="BC571" s="140"/>
      <c r="BD571" s="140"/>
      <c r="BE571" s="140"/>
      <c r="BF571" s="140"/>
      <c r="BG571" s="140"/>
      <c r="BH571" s="140"/>
      <c r="BI571" s="140"/>
    </row>
    <row r="572" spans="1:61" ht="14">
      <c r="A572" s="136"/>
      <c r="C572" s="1116"/>
      <c r="D572" s="1111" t="s">
        <v>887</v>
      </c>
      <c r="E572" s="1112"/>
      <c r="F572" s="843">
        <v>45092</v>
      </c>
      <c r="I572" s="243"/>
      <c r="J572" s="245"/>
      <c r="K572" s="245"/>
      <c r="L572" s="244"/>
      <c r="N572" s="221"/>
      <c r="O572" s="221"/>
      <c r="P572" s="181"/>
      <c r="Q572" s="170"/>
      <c r="R572" s="17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  <c r="AD572" s="140"/>
      <c r="AE572" s="140"/>
      <c r="AF572" s="140"/>
      <c r="AG572" s="140"/>
      <c r="AH572" s="140"/>
      <c r="AI572" s="140"/>
      <c r="AJ572" s="140"/>
      <c r="AK572" s="140"/>
      <c r="AL572" s="140"/>
      <c r="AM572" s="140"/>
      <c r="AN572" s="140"/>
      <c r="AO572" s="140"/>
      <c r="AP572" s="140"/>
      <c r="AQ572" s="140"/>
      <c r="AR572" s="140"/>
      <c r="AS572" s="140"/>
      <c r="AT572" s="140"/>
      <c r="AU572" s="140"/>
      <c r="AV572" s="140"/>
      <c r="AW572" s="140"/>
      <c r="AX572" s="140"/>
      <c r="AY572" s="140"/>
      <c r="AZ572" s="140"/>
      <c r="BA572" s="140"/>
      <c r="BB572" s="140"/>
      <c r="BC572" s="140"/>
      <c r="BD572" s="140"/>
      <c r="BE572" s="140"/>
      <c r="BF572" s="140"/>
      <c r="BG572" s="140"/>
      <c r="BH572" s="140"/>
      <c r="BI572" s="140"/>
    </row>
    <row r="573" spans="1:61" ht="14">
      <c r="A573" s="136"/>
      <c r="C573" s="1116"/>
      <c r="D573" s="1111" t="s">
        <v>888</v>
      </c>
      <c r="E573" s="1112"/>
      <c r="F573" s="843">
        <v>45064</v>
      </c>
      <c r="I573" s="243"/>
      <c r="J573" s="245"/>
      <c r="K573" s="245"/>
      <c r="L573" s="244"/>
      <c r="N573" s="221"/>
      <c r="O573" s="221"/>
      <c r="P573" s="181"/>
      <c r="Q573" s="170"/>
      <c r="R573" s="17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  <c r="AD573" s="140"/>
      <c r="AE573" s="140"/>
      <c r="AF573" s="140"/>
      <c r="AG573" s="140"/>
      <c r="AH573" s="140"/>
      <c r="AI573" s="140"/>
      <c r="AJ573" s="140"/>
      <c r="AK573" s="140"/>
      <c r="AL573" s="140"/>
      <c r="AM573" s="140"/>
      <c r="AN573" s="140"/>
      <c r="AO573" s="140"/>
      <c r="AP573" s="140"/>
      <c r="AQ573" s="140"/>
      <c r="AR573" s="140"/>
      <c r="AS573" s="140"/>
      <c r="AT573" s="140"/>
      <c r="AU573" s="140"/>
      <c r="AV573" s="140"/>
      <c r="AW573" s="140"/>
      <c r="AX573" s="140"/>
      <c r="AY573" s="140"/>
      <c r="AZ573" s="140"/>
      <c r="BA573" s="140"/>
      <c r="BB573" s="140"/>
      <c r="BC573" s="140"/>
      <c r="BD573" s="140"/>
      <c r="BE573" s="140"/>
      <c r="BF573" s="140"/>
      <c r="BG573" s="140"/>
      <c r="BH573" s="140"/>
      <c r="BI573" s="140"/>
    </row>
    <row r="574" spans="1:61" ht="14.5">
      <c r="A574" s="136"/>
      <c r="B574" s="996"/>
      <c r="C574" s="1116" t="s">
        <v>889</v>
      </c>
      <c r="D574" s="1117" t="s">
        <v>890</v>
      </c>
      <c r="E574" s="1118"/>
      <c r="F574" s="844" t="s">
        <v>891</v>
      </c>
      <c r="I574" s="243"/>
      <c r="J574" s="245"/>
      <c r="K574" s="245"/>
      <c r="L574" s="244"/>
      <c r="N574" s="221"/>
      <c r="O574" s="221"/>
      <c r="P574" s="181"/>
      <c r="Q574" s="170"/>
      <c r="R574" s="17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  <c r="AD574" s="140"/>
      <c r="AE574" s="140"/>
      <c r="AF574" s="140"/>
      <c r="AG574" s="140"/>
      <c r="AH574" s="140"/>
      <c r="AI574" s="140"/>
      <c r="AJ574" s="140"/>
      <c r="AK574" s="140"/>
      <c r="AL574" s="140"/>
      <c r="AM574" s="140"/>
      <c r="AN574" s="140"/>
      <c r="AO574" s="140"/>
      <c r="AP574" s="140"/>
      <c r="AQ574" s="140"/>
      <c r="AR574" s="140"/>
      <c r="AS574" s="140"/>
      <c r="AT574" s="140"/>
      <c r="AU574" s="140"/>
      <c r="AV574" s="140"/>
      <c r="AW574" s="140"/>
      <c r="AX574" s="140"/>
      <c r="AY574" s="140"/>
      <c r="AZ574" s="140"/>
      <c r="BA574" s="140"/>
      <c r="BB574" s="140"/>
      <c r="BC574" s="140"/>
      <c r="BD574" s="140"/>
      <c r="BE574" s="140"/>
      <c r="BF574" s="140"/>
      <c r="BG574" s="140"/>
      <c r="BH574" s="140"/>
      <c r="BI574" s="140"/>
    </row>
    <row r="575" spans="1:61" ht="14.5">
      <c r="A575" s="136"/>
      <c r="B575" s="996"/>
      <c r="C575" s="1116"/>
      <c r="D575" s="1117" t="s">
        <v>892</v>
      </c>
      <c r="E575" s="1118"/>
      <c r="F575" s="842" t="s">
        <v>893</v>
      </c>
      <c r="I575" s="243"/>
      <c r="J575" s="245"/>
      <c r="K575" s="245"/>
      <c r="L575" s="244"/>
      <c r="N575" s="221"/>
      <c r="O575" s="221"/>
      <c r="P575" s="181"/>
      <c r="Q575" s="170"/>
      <c r="R575" s="17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  <c r="AU575" s="140"/>
      <c r="AV575" s="140"/>
      <c r="AW575" s="140"/>
      <c r="AX575" s="140"/>
      <c r="AY575" s="140"/>
      <c r="AZ575" s="140"/>
      <c r="BA575" s="140"/>
      <c r="BB575" s="140"/>
      <c r="BC575" s="140"/>
      <c r="BD575" s="140"/>
      <c r="BE575" s="140"/>
      <c r="BF575" s="140"/>
      <c r="BG575" s="140"/>
      <c r="BH575" s="140"/>
      <c r="BI575" s="140"/>
    </row>
    <row r="576" spans="1:61" ht="14">
      <c r="A576" s="136"/>
      <c r="B576" s="996"/>
      <c r="I576" s="243"/>
      <c r="J576" s="245"/>
      <c r="K576" s="245"/>
      <c r="L576" s="244"/>
      <c r="N576" s="221"/>
      <c r="O576" s="221"/>
      <c r="P576" s="181"/>
      <c r="Q576" s="170"/>
      <c r="R576" s="17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  <c r="AD576" s="140"/>
      <c r="AE576" s="140"/>
      <c r="AF576" s="140"/>
      <c r="AG576" s="140"/>
      <c r="AH576" s="140"/>
      <c r="AI576" s="140"/>
      <c r="AJ576" s="140"/>
      <c r="AK576" s="140"/>
      <c r="AL576" s="140"/>
      <c r="AM576" s="140"/>
      <c r="AN576" s="140"/>
      <c r="AO576" s="140"/>
      <c r="AP576" s="140"/>
      <c r="AQ576" s="140"/>
      <c r="AR576" s="140"/>
      <c r="AS576" s="140"/>
      <c r="AT576" s="140"/>
      <c r="AU576" s="140"/>
      <c r="AV576" s="140"/>
      <c r="AW576" s="140"/>
      <c r="AX576" s="140"/>
      <c r="AY576" s="140"/>
      <c r="AZ576" s="140"/>
      <c r="BA576" s="140"/>
      <c r="BB576" s="140"/>
      <c r="BC576" s="140"/>
      <c r="BD576" s="140"/>
      <c r="BE576" s="140"/>
      <c r="BF576" s="140"/>
      <c r="BG576" s="140"/>
      <c r="BH576" s="140"/>
      <c r="BI576" s="140"/>
    </row>
    <row r="577" spans="1:62" ht="14">
      <c r="A577" s="136"/>
      <c r="B577" s="996"/>
      <c r="I577" s="243"/>
      <c r="J577" s="686"/>
      <c r="K577" s="686"/>
      <c r="L577" s="244"/>
      <c r="N577" s="221"/>
      <c r="O577" s="221"/>
      <c r="P577" s="181"/>
      <c r="Q577" s="170"/>
      <c r="R577" s="17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  <c r="AD577" s="140"/>
      <c r="AE577" s="140"/>
      <c r="AF577" s="140"/>
      <c r="AG577" s="140"/>
      <c r="AH577" s="140"/>
      <c r="AI577" s="140"/>
      <c r="AJ577" s="140"/>
      <c r="AK577" s="140"/>
      <c r="AL577" s="140"/>
      <c r="AM577" s="140"/>
      <c r="AN577" s="140"/>
      <c r="AO577" s="140"/>
      <c r="AP577" s="140"/>
      <c r="AQ577" s="140"/>
      <c r="AR577" s="140"/>
      <c r="AS577" s="140"/>
      <c r="AT577" s="140"/>
      <c r="AU577" s="140"/>
      <c r="AV577" s="140"/>
      <c r="AW577" s="140"/>
      <c r="AX577" s="140"/>
      <c r="AY577" s="140"/>
      <c r="AZ577" s="140"/>
      <c r="BA577" s="140"/>
      <c r="BB577" s="140"/>
      <c r="BC577" s="140"/>
      <c r="BD577" s="140"/>
      <c r="BE577" s="140"/>
      <c r="BF577" s="140"/>
      <c r="BG577" s="140"/>
      <c r="BH577" s="140"/>
      <c r="BI577" s="140"/>
    </row>
    <row r="578" spans="1:62" ht="14">
      <c r="A578" s="136"/>
      <c r="B578" s="996"/>
      <c r="I578" s="243"/>
      <c r="J578" s="686"/>
      <c r="K578" s="686"/>
      <c r="L578" s="244"/>
      <c r="N578" s="221"/>
      <c r="O578" s="221"/>
      <c r="P578" s="181"/>
      <c r="Q578" s="170"/>
      <c r="R578" s="17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  <c r="AD578" s="140"/>
      <c r="AE578" s="140"/>
      <c r="AF578" s="140"/>
      <c r="AG578" s="140"/>
      <c r="AH578" s="140"/>
      <c r="AI578" s="140"/>
      <c r="AJ578" s="140"/>
      <c r="AK578" s="140"/>
      <c r="AL578" s="140"/>
      <c r="AM578" s="140"/>
      <c r="AN578" s="140"/>
      <c r="AO578" s="140"/>
      <c r="AP578" s="140"/>
      <c r="AQ578" s="140"/>
      <c r="AR578" s="140"/>
      <c r="AS578" s="140"/>
      <c r="AT578" s="140"/>
      <c r="AU578" s="140"/>
      <c r="AV578" s="140"/>
      <c r="AW578" s="140"/>
      <c r="AX578" s="140"/>
      <c r="AY578" s="140"/>
      <c r="AZ578" s="140"/>
      <c r="BA578" s="140"/>
      <c r="BB578" s="140"/>
      <c r="BC578" s="140"/>
      <c r="BD578" s="140"/>
      <c r="BE578" s="140"/>
      <c r="BF578" s="140"/>
      <c r="BG578" s="140"/>
      <c r="BH578" s="140"/>
      <c r="BI578" s="140"/>
    </row>
    <row r="579" spans="1:62" ht="14.5" customHeight="1">
      <c r="A579" s="136"/>
      <c r="B579" s="1132"/>
      <c r="C579" s="966" t="s">
        <v>1699</v>
      </c>
      <c r="D579" s="976" t="s">
        <v>1723</v>
      </c>
      <c r="E579" s="974"/>
      <c r="F579" s="975"/>
      <c r="G579" s="170"/>
      <c r="H579" s="170"/>
      <c r="I579" s="140"/>
      <c r="J579" s="140"/>
      <c r="K579" s="140"/>
      <c r="L579" s="140"/>
      <c r="M579" s="140"/>
      <c r="N579" s="140"/>
      <c r="O579" s="140"/>
      <c r="P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  <c r="AD579" s="140"/>
      <c r="AE579" s="140"/>
      <c r="AF579" s="140"/>
      <c r="AG579" s="140"/>
      <c r="AH579" s="140"/>
      <c r="AI579" s="140"/>
      <c r="AJ579" s="140"/>
      <c r="AK579" s="140"/>
      <c r="AL579" s="140"/>
      <c r="AM579" s="140"/>
      <c r="AN579" s="140"/>
      <c r="AO579" s="140"/>
      <c r="AP579" s="140"/>
      <c r="AQ579" s="140"/>
      <c r="AR579" s="140"/>
      <c r="AS579" s="140"/>
      <c r="AT579" s="140"/>
      <c r="AU579" s="140"/>
      <c r="AV579" s="140"/>
      <c r="AW579" s="140"/>
      <c r="AX579" s="140"/>
      <c r="AY579" s="140"/>
    </row>
    <row r="580" spans="1:62" ht="14.5" customHeight="1">
      <c r="A580" s="136"/>
      <c r="B580" s="1132"/>
      <c r="C580" s="966"/>
      <c r="D580" s="1140" t="s">
        <v>1848</v>
      </c>
      <c r="E580" s="1139"/>
      <c r="F580" s="1139"/>
      <c r="G580" s="1139"/>
      <c r="H580" s="1139" t="s">
        <v>1852</v>
      </c>
      <c r="I580" s="1139"/>
      <c r="J580" s="1139"/>
      <c r="K580" s="1139"/>
      <c r="L580" s="977"/>
      <c r="M580" s="140"/>
      <c r="N580" s="140"/>
      <c r="O580" s="140"/>
      <c r="P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  <c r="AD580" s="140"/>
      <c r="AE580" s="140"/>
      <c r="AF580" s="140"/>
      <c r="AG580" s="140"/>
      <c r="AH580" s="140"/>
      <c r="AI580" s="140"/>
      <c r="AJ580" s="140"/>
      <c r="AK580" s="140"/>
      <c r="AL580" s="140"/>
      <c r="AM580" s="140"/>
      <c r="AN580" s="140"/>
      <c r="AO580" s="140"/>
      <c r="AP580" s="140"/>
      <c r="AQ580" s="140"/>
      <c r="AR580" s="140"/>
      <c r="AS580" s="140"/>
      <c r="AT580" s="140"/>
      <c r="AU580" s="140"/>
      <c r="AV580" s="140"/>
      <c r="AW580" s="140"/>
      <c r="AX580" s="140"/>
      <c r="AY580" s="140"/>
      <c r="AZ580" s="140"/>
      <c r="BA580" s="140"/>
      <c r="BB580" s="140"/>
    </row>
    <row r="581" spans="1:62" s="989" customFormat="1" ht="13" customHeight="1">
      <c r="A581" s="136"/>
      <c r="B581" s="1132"/>
      <c r="C581" s="987" t="s">
        <v>330</v>
      </c>
      <c r="D581" s="995">
        <v>43200</v>
      </c>
      <c r="E581" s="995"/>
      <c r="F581" s="995"/>
      <c r="G581" s="995"/>
      <c r="H581" s="995">
        <v>43200</v>
      </c>
      <c r="I581" s="995"/>
      <c r="J581" s="995"/>
      <c r="K581" s="995"/>
      <c r="L581" s="988"/>
      <c r="M581" s="988"/>
      <c r="N581" s="988"/>
      <c r="O581" s="988"/>
      <c r="P581" s="988"/>
      <c r="Q581" s="988"/>
      <c r="R581" s="988"/>
      <c r="S581" s="988"/>
      <c r="T581" s="988"/>
      <c r="U581" s="988"/>
      <c r="V581" s="988"/>
      <c r="W581" s="988"/>
      <c r="X581" s="988"/>
      <c r="Y581" s="988"/>
      <c r="Z581" s="988"/>
      <c r="AA581" s="988"/>
      <c r="AB581" s="988"/>
      <c r="AC581" s="988"/>
      <c r="AD581" s="988"/>
      <c r="AE581" s="988"/>
      <c r="AF581" s="988"/>
      <c r="AG581" s="988"/>
      <c r="AH581" s="988"/>
      <c r="AI581" s="988"/>
      <c r="AJ581" s="988"/>
      <c r="AK581" s="988"/>
      <c r="AL581" s="988"/>
      <c r="AM581" s="988"/>
      <c r="AN581" s="988"/>
      <c r="AO581" s="988"/>
      <c r="AP581" s="988"/>
      <c r="AQ581" s="988"/>
      <c r="AR581" s="988"/>
      <c r="AS581" s="988"/>
      <c r="AT581" s="988"/>
      <c r="AU581" s="988"/>
      <c r="AV581" s="988"/>
      <c r="AW581" s="988"/>
      <c r="AX581" s="988"/>
      <c r="AY581" s="988"/>
      <c r="AZ581" s="988"/>
    </row>
    <row r="582" spans="1:62" s="989" customFormat="1" ht="13" customHeight="1">
      <c r="A582" s="136"/>
      <c r="B582" s="1132"/>
      <c r="C582" s="987" t="s">
        <v>1700</v>
      </c>
      <c r="D582" s="995">
        <v>32</v>
      </c>
      <c r="E582" s="995"/>
      <c r="F582" s="995"/>
      <c r="G582" s="995"/>
      <c r="H582" s="995"/>
      <c r="I582" s="995"/>
      <c r="J582" s="995"/>
      <c r="K582" s="995"/>
      <c r="L582" s="988"/>
      <c r="M582" s="988"/>
      <c r="N582" s="988"/>
      <c r="O582" s="988"/>
      <c r="P582" s="988"/>
      <c r="Q582" s="988"/>
      <c r="R582" s="988"/>
      <c r="S582" s="988"/>
      <c r="T582" s="988"/>
      <c r="U582" s="988"/>
      <c r="V582" s="988"/>
      <c r="W582" s="988"/>
      <c r="X582" s="988"/>
      <c r="Y582" s="988"/>
      <c r="Z582" s="988"/>
      <c r="AA582" s="988"/>
      <c r="AB582" s="988"/>
      <c r="AC582" s="988"/>
      <c r="AD582" s="988"/>
      <c r="AE582" s="988"/>
      <c r="AF582" s="988"/>
      <c r="AG582" s="988"/>
      <c r="AH582" s="988"/>
      <c r="AI582" s="988"/>
      <c r="AJ582" s="988"/>
      <c r="AK582" s="988"/>
      <c r="AL582" s="988"/>
      <c r="AM582" s="988"/>
      <c r="AN582" s="988"/>
      <c r="AO582" s="988"/>
      <c r="AP582" s="988"/>
      <c r="AQ582" s="988"/>
      <c r="AR582" s="988"/>
      <c r="AS582" s="988"/>
      <c r="AT582" s="988"/>
      <c r="AU582" s="988"/>
      <c r="AV582" s="988"/>
      <c r="AW582" s="988"/>
      <c r="AX582" s="988"/>
      <c r="AY582" s="988"/>
      <c r="AZ582" s="988"/>
      <c r="BA582" s="988"/>
    </row>
    <row r="583" spans="1:62" s="989" customFormat="1" ht="13" customHeight="1">
      <c r="A583" s="136"/>
      <c r="B583" s="1132"/>
      <c r="C583" s="987" t="s">
        <v>1707</v>
      </c>
      <c r="D583" s="995"/>
      <c r="E583" s="995"/>
      <c r="F583" s="995"/>
      <c r="G583" s="995"/>
      <c r="H583" s="995">
        <v>90</v>
      </c>
      <c r="I583" s="995"/>
      <c r="J583" s="995"/>
      <c r="K583" s="995"/>
      <c r="L583" s="988"/>
      <c r="M583" s="988"/>
      <c r="N583" s="988"/>
      <c r="O583" s="988"/>
      <c r="P583" s="988"/>
      <c r="Q583" s="988"/>
      <c r="R583" s="988"/>
      <c r="S583" s="988"/>
      <c r="T583" s="988"/>
      <c r="U583" s="988"/>
      <c r="V583" s="988"/>
      <c r="W583" s="988"/>
      <c r="X583" s="988"/>
      <c r="Y583" s="988"/>
      <c r="Z583" s="988"/>
      <c r="AA583" s="988"/>
      <c r="AB583" s="988"/>
      <c r="AC583" s="988"/>
      <c r="AD583" s="988"/>
      <c r="AE583" s="988"/>
      <c r="AF583" s="988"/>
      <c r="AG583" s="988"/>
      <c r="AH583" s="988"/>
      <c r="AI583" s="988"/>
      <c r="AJ583" s="988"/>
      <c r="AK583" s="988"/>
      <c r="AL583" s="988"/>
      <c r="AM583" s="988"/>
      <c r="AN583" s="988"/>
      <c r="AO583" s="988"/>
      <c r="AP583" s="988"/>
      <c r="AQ583" s="988"/>
      <c r="AR583" s="988"/>
      <c r="AS583" s="988"/>
      <c r="AT583" s="988"/>
      <c r="AU583" s="988"/>
      <c r="AV583" s="988"/>
      <c r="AW583" s="988"/>
      <c r="AX583" s="988"/>
      <c r="AY583" s="988"/>
      <c r="AZ583" s="988"/>
      <c r="BA583" s="988"/>
    </row>
    <row r="584" spans="1:62" s="989" customFormat="1" ht="13" customHeight="1">
      <c r="A584" s="136"/>
      <c r="B584" s="1132"/>
      <c r="C584" s="987" t="s">
        <v>1845</v>
      </c>
      <c r="D584" s="1045" t="s">
        <v>1849</v>
      </c>
      <c r="E584" s="1043" t="s">
        <v>1850</v>
      </c>
      <c r="F584" s="1043" t="s">
        <v>1851</v>
      </c>
      <c r="G584" s="995"/>
      <c r="H584" s="1045" t="s">
        <v>1849</v>
      </c>
      <c r="I584" s="1043" t="s">
        <v>1850</v>
      </c>
      <c r="J584" s="1043" t="s">
        <v>1853</v>
      </c>
      <c r="K584" s="1043" t="s">
        <v>1851</v>
      </c>
      <c r="L584" s="988"/>
      <c r="M584" s="988"/>
      <c r="N584" s="988"/>
      <c r="O584" s="988"/>
      <c r="P584" s="988"/>
      <c r="Q584" s="988"/>
      <c r="R584" s="988"/>
      <c r="S584" s="988"/>
      <c r="T584" s="988"/>
      <c r="U584" s="988"/>
      <c r="V584" s="988"/>
      <c r="W584" s="988"/>
      <c r="X584" s="988"/>
      <c r="Y584" s="988"/>
      <c r="Z584" s="988"/>
      <c r="AA584" s="988"/>
      <c r="AB584" s="988"/>
      <c r="AC584" s="988"/>
      <c r="AD584" s="988"/>
      <c r="AE584" s="988"/>
      <c r="AF584" s="988"/>
      <c r="AG584" s="988"/>
      <c r="AH584" s="988"/>
      <c r="AI584" s="988"/>
      <c r="AJ584" s="988"/>
      <c r="AK584" s="988"/>
      <c r="AL584" s="988"/>
      <c r="AM584" s="988"/>
      <c r="AN584" s="988"/>
      <c r="AO584" s="988"/>
      <c r="AP584" s="988"/>
      <c r="AQ584" s="988"/>
      <c r="AR584" s="988"/>
      <c r="AS584" s="988"/>
      <c r="AT584" s="988"/>
      <c r="AU584" s="988"/>
      <c r="AV584" s="988"/>
      <c r="AW584" s="988"/>
      <c r="AX584" s="988"/>
      <c r="AY584" s="988"/>
      <c r="AZ584" s="988"/>
      <c r="BA584" s="988"/>
    </row>
    <row r="585" spans="1:62" s="989" customFormat="1" ht="13" customHeight="1">
      <c r="A585" s="136"/>
      <c r="B585" s="1132"/>
      <c r="C585" s="987" t="s">
        <v>1846</v>
      </c>
      <c r="D585" s="995"/>
      <c r="E585" s="995"/>
      <c r="F585" s="995"/>
      <c r="G585" s="995"/>
      <c r="H585" s="995"/>
      <c r="I585" s="995"/>
      <c r="J585" s="995"/>
      <c r="K585" s="995"/>
      <c r="L585" s="988"/>
      <c r="M585" s="988"/>
      <c r="N585" s="988"/>
      <c r="O585" s="988"/>
      <c r="P585" s="988"/>
      <c r="Q585" s="988"/>
      <c r="R585" s="988"/>
      <c r="S585" s="988"/>
      <c r="T585" s="988"/>
      <c r="U585" s="988"/>
      <c r="V585" s="988"/>
      <c r="W585" s="988"/>
      <c r="X585" s="988"/>
      <c r="Y585" s="988"/>
      <c r="Z585" s="988"/>
      <c r="AA585" s="988"/>
      <c r="AB585" s="988"/>
      <c r="AC585" s="988"/>
      <c r="AD585" s="988"/>
      <c r="AE585" s="988"/>
      <c r="AF585" s="988"/>
      <c r="AG585" s="988"/>
      <c r="AH585" s="988"/>
      <c r="AI585" s="988"/>
      <c r="AJ585" s="988"/>
      <c r="AK585" s="988"/>
      <c r="AL585" s="988"/>
      <c r="AM585" s="988"/>
      <c r="AN585" s="988"/>
      <c r="AO585" s="988"/>
      <c r="AP585" s="988"/>
      <c r="AQ585" s="988"/>
      <c r="AR585" s="988"/>
      <c r="AS585" s="988"/>
      <c r="AT585" s="988"/>
      <c r="AU585" s="988"/>
      <c r="AV585" s="988"/>
      <c r="AW585" s="988"/>
      <c r="AX585" s="988"/>
      <c r="AY585" s="988"/>
      <c r="AZ585" s="988"/>
      <c r="BA585" s="988"/>
    </row>
    <row r="586" spans="1:62" s="989" customFormat="1" ht="13" customHeight="1">
      <c r="A586" s="136"/>
      <c r="B586" s="1132"/>
      <c r="C586" s="987" t="s">
        <v>1847</v>
      </c>
      <c r="D586" s="995"/>
      <c r="E586" s="995"/>
      <c r="F586" s="995"/>
      <c r="G586" s="995"/>
      <c r="H586" s="995"/>
      <c r="I586" s="995"/>
      <c r="J586" s="995"/>
      <c r="K586" s="995"/>
      <c r="L586" s="988"/>
      <c r="M586" s="988"/>
      <c r="N586" s="988"/>
      <c r="O586" s="988"/>
      <c r="P586" s="988"/>
      <c r="Q586" s="988"/>
      <c r="R586" s="988"/>
      <c r="S586" s="988"/>
      <c r="T586" s="988"/>
      <c r="U586" s="988"/>
      <c r="V586" s="988"/>
      <c r="W586" s="988"/>
      <c r="X586" s="988"/>
      <c r="Y586" s="988"/>
      <c r="Z586" s="988"/>
      <c r="AA586" s="988"/>
      <c r="AB586" s="988"/>
      <c r="AC586" s="988"/>
      <c r="AD586" s="988"/>
      <c r="AE586" s="988"/>
      <c r="AF586" s="988"/>
      <c r="AG586" s="988"/>
      <c r="AH586" s="988"/>
      <c r="AI586" s="988"/>
      <c r="AJ586" s="988"/>
      <c r="AK586" s="988"/>
      <c r="AL586" s="988"/>
      <c r="AM586" s="988"/>
      <c r="AN586" s="988"/>
      <c r="AO586" s="988"/>
      <c r="AP586" s="988"/>
      <c r="AQ586" s="988"/>
      <c r="AR586" s="988"/>
      <c r="AS586" s="988"/>
      <c r="AT586" s="988"/>
      <c r="AU586" s="988"/>
      <c r="AV586" s="988"/>
      <c r="AW586" s="988"/>
      <c r="AX586" s="988"/>
      <c r="AY586" s="988"/>
      <c r="AZ586" s="988"/>
      <c r="BA586" s="988"/>
    </row>
    <row r="587" spans="1:62" s="989" customFormat="1" ht="14">
      <c r="A587" s="136"/>
      <c r="B587" s="1132"/>
      <c r="C587" s="987" t="s">
        <v>1854</v>
      </c>
      <c r="D587" s="995"/>
      <c r="E587" s="995"/>
      <c r="F587" s="995"/>
      <c r="G587" s="995"/>
      <c r="H587" s="995"/>
      <c r="I587" s="995"/>
      <c r="J587" s="995"/>
      <c r="K587" s="995"/>
      <c r="L587" s="967"/>
      <c r="M587" s="990"/>
      <c r="N587" s="991"/>
      <c r="O587" s="992"/>
      <c r="P587" s="992"/>
      <c r="Q587" s="445"/>
      <c r="R587" s="993"/>
      <c r="S587" s="993"/>
      <c r="T587" s="988"/>
      <c r="U587" s="988"/>
      <c r="V587" s="988"/>
      <c r="W587" s="988"/>
      <c r="X587" s="988"/>
      <c r="Y587" s="988"/>
      <c r="Z587" s="988"/>
      <c r="AA587" s="988"/>
      <c r="AB587" s="988"/>
      <c r="AC587" s="988"/>
      <c r="AD587" s="988"/>
      <c r="AE587" s="988"/>
      <c r="AF587" s="988"/>
      <c r="AG587" s="988"/>
      <c r="AH587" s="988"/>
      <c r="AI587" s="988"/>
      <c r="AJ587" s="988"/>
      <c r="AK587" s="988"/>
      <c r="AL587" s="988"/>
      <c r="AM587" s="988"/>
      <c r="AN587" s="988"/>
      <c r="AO587" s="988"/>
      <c r="AP587" s="988"/>
      <c r="AQ587" s="988"/>
      <c r="AR587" s="988"/>
      <c r="AS587" s="988"/>
      <c r="AT587" s="988"/>
      <c r="AU587" s="988"/>
      <c r="AV587" s="988"/>
      <c r="AW587" s="988"/>
      <c r="AX587" s="988"/>
      <c r="AY587" s="988"/>
      <c r="AZ587" s="988"/>
      <c r="BA587" s="988"/>
      <c r="BB587" s="988"/>
      <c r="BC587" s="988"/>
      <c r="BD587" s="988"/>
      <c r="BE587" s="988"/>
      <c r="BF587" s="988"/>
      <c r="BG587" s="988"/>
      <c r="BH587" s="988"/>
      <c r="BI587" s="988"/>
      <c r="BJ587" s="988"/>
    </row>
    <row r="588" spans="1:62" s="989" customFormat="1" ht="14">
      <c r="A588" s="136"/>
      <c r="B588" s="1132"/>
      <c r="C588" s="987" t="s">
        <v>1855</v>
      </c>
      <c r="D588" s="995"/>
      <c r="E588" s="995"/>
      <c r="F588" s="995"/>
      <c r="G588" s="995"/>
      <c r="H588" s="995"/>
      <c r="I588" s="995"/>
      <c r="J588" s="995"/>
      <c r="K588" s="995"/>
      <c r="L588" s="967"/>
      <c r="M588" s="990"/>
      <c r="N588" s="991"/>
      <c r="O588" s="992"/>
      <c r="P588" s="992"/>
      <c r="Q588" s="445"/>
      <c r="R588" s="993"/>
      <c r="S588" s="993"/>
      <c r="T588" s="988"/>
      <c r="U588" s="988"/>
      <c r="V588" s="988"/>
      <c r="W588" s="988"/>
      <c r="X588" s="988"/>
      <c r="Y588" s="988"/>
      <c r="Z588" s="988"/>
      <c r="AA588" s="988"/>
      <c r="AB588" s="988"/>
      <c r="AC588" s="988"/>
      <c r="AD588" s="988"/>
      <c r="AE588" s="988"/>
      <c r="AF588" s="988"/>
      <c r="AG588" s="988"/>
      <c r="AH588" s="988"/>
      <c r="AI588" s="988"/>
      <c r="AJ588" s="988"/>
      <c r="AK588" s="988"/>
      <c r="AL588" s="988"/>
      <c r="AM588" s="988"/>
      <c r="AN588" s="988"/>
      <c r="AO588" s="988"/>
      <c r="AP588" s="988"/>
      <c r="AQ588" s="988"/>
      <c r="AR588" s="988"/>
      <c r="AS588" s="988"/>
      <c r="AT588" s="988"/>
      <c r="AU588" s="988"/>
      <c r="AV588" s="988"/>
      <c r="AW588" s="988"/>
      <c r="AX588" s="988"/>
      <c r="AY588" s="988"/>
      <c r="AZ588" s="988"/>
      <c r="BA588" s="988"/>
      <c r="BB588" s="988"/>
      <c r="BC588" s="988"/>
      <c r="BD588" s="988"/>
      <c r="BE588" s="988"/>
      <c r="BF588" s="988"/>
      <c r="BG588" s="988"/>
      <c r="BH588" s="988"/>
      <c r="BI588" s="988"/>
      <c r="BJ588" s="988"/>
    </row>
    <row r="589" spans="1:62" s="989" customFormat="1" ht="14">
      <c r="A589" s="136"/>
      <c r="B589" s="1132"/>
      <c r="C589" s="987" t="s">
        <v>1856</v>
      </c>
      <c r="D589" s="995"/>
      <c r="E589" s="995"/>
      <c r="F589" s="995"/>
      <c r="G589" s="995"/>
      <c r="H589" s="995"/>
      <c r="I589" s="995"/>
      <c r="J589" s="995"/>
      <c r="K589" s="995"/>
      <c r="L589" s="967"/>
      <c r="M589" s="990"/>
      <c r="N589" s="991"/>
      <c r="O589" s="992"/>
      <c r="P589" s="992"/>
      <c r="Q589" s="445"/>
      <c r="R589" s="993"/>
      <c r="S589" s="993"/>
      <c r="T589" s="988"/>
      <c r="U589" s="988"/>
      <c r="V589" s="988"/>
      <c r="W589" s="988"/>
      <c r="X589" s="988"/>
      <c r="Y589" s="988"/>
      <c r="Z589" s="988"/>
      <c r="AA589" s="988"/>
      <c r="AB589" s="988"/>
      <c r="AC589" s="988"/>
      <c r="AD589" s="988"/>
      <c r="AE589" s="988"/>
      <c r="AF589" s="988"/>
      <c r="AG589" s="988"/>
      <c r="AH589" s="988"/>
      <c r="AI589" s="988"/>
      <c r="AJ589" s="988"/>
      <c r="AK589" s="988"/>
      <c r="AL589" s="988"/>
      <c r="AM589" s="988"/>
      <c r="AN589" s="988"/>
      <c r="AO589" s="988"/>
      <c r="AP589" s="988"/>
      <c r="AQ589" s="988"/>
      <c r="AR589" s="988"/>
      <c r="AS589" s="988"/>
      <c r="AT589" s="988"/>
      <c r="AU589" s="988"/>
      <c r="AV589" s="988"/>
      <c r="AW589" s="988"/>
      <c r="AX589" s="988"/>
      <c r="AY589" s="988"/>
      <c r="AZ589" s="988"/>
      <c r="BA589" s="988"/>
      <c r="BB589" s="988"/>
      <c r="BC589" s="988"/>
      <c r="BD589" s="988"/>
      <c r="BE589" s="988"/>
      <c r="BF589" s="988"/>
      <c r="BG589" s="988"/>
      <c r="BH589" s="988"/>
      <c r="BI589" s="988"/>
      <c r="BJ589" s="988"/>
    </row>
    <row r="590" spans="1:62" s="989" customFormat="1" ht="14">
      <c r="A590" s="136"/>
      <c r="B590" s="1132"/>
      <c r="C590" s="987" t="s">
        <v>1857</v>
      </c>
      <c r="D590" s="995"/>
      <c r="E590" s="995"/>
      <c r="F590" s="995"/>
      <c r="G590" s="995"/>
      <c r="H590" s="995"/>
      <c r="I590" s="995"/>
      <c r="J590" s="995"/>
      <c r="K590" s="995"/>
      <c r="L590" s="990"/>
      <c r="M590" s="991"/>
      <c r="N590" s="992"/>
      <c r="O590" s="992"/>
      <c r="P590" s="445"/>
      <c r="Q590" s="993"/>
      <c r="R590" s="993"/>
      <c r="S590" s="988"/>
      <c r="T590" s="988"/>
      <c r="U590" s="988"/>
      <c r="V590" s="988"/>
      <c r="W590" s="988"/>
      <c r="X590" s="988"/>
      <c r="Y590" s="988"/>
      <c r="Z590" s="988"/>
      <c r="AA590" s="988"/>
      <c r="AB590" s="988"/>
      <c r="AC590" s="988"/>
      <c r="AD590" s="988"/>
      <c r="AE590" s="988"/>
      <c r="AF590" s="988"/>
      <c r="AG590" s="988"/>
      <c r="AH590" s="988"/>
      <c r="AI590" s="988"/>
      <c r="AJ590" s="988"/>
      <c r="AK590" s="988"/>
      <c r="AL590" s="988"/>
      <c r="AM590" s="988"/>
      <c r="AN590" s="988"/>
      <c r="AO590" s="988"/>
      <c r="AP590" s="988"/>
      <c r="AQ590" s="988"/>
      <c r="AR590" s="988"/>
      <c r="AS590" s="988"/>
      <c r="AT590" s="988"/>
      <c r="AU590" s="988"/>
      <c r="AV590" s="988"/>
      <c r="AW590" s="988"/>
      <c r="AX590" s="988"/>
      <c r="AY590" s="988"/>
      <c r="AZ590" s="988"/>
      <c r="BA590" s="988"/>
      <c r="BB590" s="988"/>
      <c r="BC590" s="988"/>
      <c r="BD590" s="988"/>
      <c r="BE590" s="988"/>
      <c r="BF590" s="988"/>
      <c r="BG590" s="988"/>
      <c r="BH590" s="988"/>
      <c r="BI590" s="988"/>
    </row>
    <row r="591" spans="1:62" s="989" customFormat="1" ht="14">
      <c r="A591" s="136"/>
      <c r="B591" s="1132"/>
      <c r="C591" s="987" t="s">
        <v>1858</v>
      </c>
      <c r="D591" s="995"/>
      <c r="E591" s="995"/>
      <c r="F591" s="995"/>
      <c r="G591" s="995"/>
      <c r="H591" s="995"/>
      <c r="I591" s="995"/>
      <c r="J591" s="995"/>
      <c r="K591" s="995"/>
      <c r="L591" s="990"/>
      <c r="M591" s="991"/>
      <c r="N591" s="992"/>
      <c r="O591" s="992"/>
      <c r="P591" s="445"/>
      <c r="Q591" s="993"/>
      <c r="R591" s="993"/>
      <c r="S591" s="988"/>
      <c r="T591" s="988"/>
      <c r="U591" s="988"/>
      <c r="V591" s="988"/>
      <c r="W591" s="988"/>
      <c r="X591" s="988"/>
      <c r="Y591" s="988"/>
      <c r="Z591" s="988"/>
      <c r="AA591" s="988"/>
      <c r="AB591" s="988"/>
      <c r="AC591" s="988"/>
      <c r="AD591" s="988"/>
      <c r="AE591" s="988"/>
      <c r="AF591" s="988"/>
      <c r="AG591" s="988"/>
      <c r="AH591" s="988"/>
      <c r="AI591" s="988"/>
      <c r="AJ591" s="988"/>
      <c r="AK591" s="988"/>
      <c r="AL591" s="988"/>
      <c r="AM591" s="988"/>
      <c r="AN591" s="988"/>
      <c r="AO591" s="988"/>
      <c r="AP591" s="988"/>
      <c r="AQ591" s="988"/>
      <c r="AR591" s="988"/>
      <c r="AS591" s="988"/>
      <c r="AT591" s="988"/>
      <c r="AU591" s="988"/>
      <c r="AV591" s="988"/>
      <c r="AW591" s="988"/>
      <c r="AX591" s="988"/>
      <c r="AY591" s="988"/>
      <c r="AZ591" s="988"/>
      <c r="BA591" s="988"/>
      <c r="BB591" s="988"/>
      <c r="BC591" s="988"/>
      <c r="BD591" s="988"/>
      <c r="BE591" s="988"/>
      <c r="BF591" s="988"/>
      <c r="BG591" s="988"/>
      <c r="BH591" s="988"/>
      <c r="BI591" s="988"/>
    </row>
    <row r="592" spans="1:62" s="989" customFormat="1" ht="16.5" customHeight="1">
      <c r="A592" s="136"/>
      <c r="B592" s="1132"/>
      <c r="C592" s="987" t="s">
        <v>1859</v>
      </c>
      <c r="D592" s="995"/>
      <c r="E592" s="995"/>
      <c r="F592" s="995"/>
      <c r="G592" s="995"/>
      <c r="H592" s="995"/>
      <c r="I592" s="995"/>
      <c r="J592" s="995"/>
      <c r="K592" s="995"/>
      <c r="L592" s="990"/>
      <c r="M592" s="991"/>
      <c r="N592" s="992"/>
      <c r="O592" s="992"/>
      <c r="P592" s="445"/>
      <c r="Q592" s="993"/>
      <c r="R592" s="993"/>
      <c r="S592" s="988"/>
      <c r="T592" s="988"/>
      <c r="U592" s="988"/>
      <c r="V592" s="988"/>
      <c r="W592" s="988"/>
      <c r="X592" s="988"/>
      <c r="Y592" s="988"/>
      <c r="Z592" s="988"/>
      <c r="AA592" s="988"/>
      <c r="AB592" s="988"/>
      <c r="AC592" s="988"/>
      <c r="AD592" s="988"/>
      <c r="AE592" s="988"/>
      <c r="AF592" s="988"/>
      <c r="AG592" s="988"/>
      <c r="AH592" s="988"/>
      <c r="AI592" s="988"/>
      <c r="AJ592" s="988"/>
      <c r="AK592" s="988"/>
      <c r="AL592" s="988"/>
      <c r="AM592" s="988"/>
      <c r="AN592" s="988"/>
      <c r="AO592" s="988"/>
      <c r="AP592" s="988"/>
      <c r="AQ592" s="988"/>
      <c r="AR592" s="988"/>
      <c r="AS592" s="988"/>
      <c r="AT592" s="988"/>
      <c r="AU592" s="988"/>
      <c r="AV592" s="988"/>
      <c r="AW592" s="988"/>
      <c r="AX592" s="988"/>
      <c r="AY592" s="988"/>
      <c r="AZ592" s="988"/>
      <c r="BA592" s="988"/>
      <c r="BB592" s="988"/>
      <c r="BC592" s="988"/>
      <c r="BD592" s="988"/>
      <c r="BE592" s="988"/>
      <c r="BF592" s="988"/>
      <c r="BG592" s="988"/>
      <c r="BH592" s="988"/>
      <c r="BI592" s="988"/>
    </row>
    <row r="593" spans="1:61" s="988" customFormat="1" ht="12" customHeight="1">
      <c r="A593" s="131"/>
      <c r="B593" s="1132"/>
      <c r="C593" s="987"/>
      <c r="D593" s="995"/>
      <c r="E593" s="995"/>
      <c r="F593" s="995"/>
      <c r="G593" s="995"/>
      <c r="H593" s="995"/>
      <c r="I593" s="995"/>
      <c r="J593" s="995"/>
      <c r="K593" s="995"/>
      <c r="L593" s="991"/>
      <c r="M593" s="991"/>
      <c r="N593" s="992"/>
      <c r="O593" s="992"/>
      <c r="P593" s="992"/>
      <c r="Q593" s="994"/>
      <c r="R593" s="994"/>
    </row>
    <row r="594" spans="1:61" s="989" customFormat="1" ht="11" customHeight="1">
      <c r="A594" s="136"/>
      <c r="B594" s="1132"/>
      <c r="C594" s="987"/>
      <c r="D594" s="995"/>
      <c r="E594" s="995"/>
      <c r="F594" s="995"/>
      <c r="G594" s="995"/>
      <c r="H594" s="995"/>
      <c r="I594" s="995"/>
      <c r="J594" s="995"/>
      <c r="K594" s="995"/>
      <c r="L594" s="993"/>
      <c r="M594" s="993"/>
      <c r="N594" s="988"/>
      <c r="O594" s="988"/>
      <c r="P594" s="988"/>
      <c r="Q594" s="988"/>
      <c r="R594" s="988"/>
      <c r="S594" s="988"/>
      <c r="T594" s="988"/>
      <c r="U594" s="988"/>
      <c r="V594" s="988"/>
      <c r="W594" s="988"/>
      <c r="X594" s="988"/>
      <c r="Y594" s="988"/>
      <c r="Z594" s="988"/>
      <c r="AA594" s="988"/>
      <c r="AB594" s="988"/>
      <c r="AC594" s="988"/>
      <c r="AD594" s="988"/>
      <c r="AE594" s="988"/>
      <c r="AF594" s="988"/>
      <c r="AG594" s="988"/>
      <c r="AH594" s="988"/>
      <c r="AI594" s="988"/>
      <c r="AJ594" s="988"/>
      <c r="AK594" s="988"/>
      <c r="AL594" s="988"/>
      <c r="AM594" s="988"/>
      <c r="AN594" s="988"/>
      <c r="AO594" s="988"/>
      <c r="AP594" s="988"/>
      <c r="AQ594" s="988"/>
      <c r="AR594" s="988"/>
      <c r="AS594" s="988"/>
      <c r="AT594" s="988"/>
      <c r="AU594" s="988"/>
      <c r="AV594" s="988"/>
      <c r="AW594" s="988"/>
      <c r="AX594" s="988"/>
      <c r="AY594" s="988"/>
      <c r="AZ594" s="988"/>
      <c r="BA594" s="988"/>
      <c r="BB594" s="988"/>
      <c r="BC594" s="988"/>
      <c r="BD594" s="988"/>
    </row>
    <row r="595" spans="1:61" s="989" customFormat="1" ht="12.5" customHeight="1">
      <c r="A595" s="136"/>
      <c r="B595" s="1132"/>
      <c r="C595" s="987"/>
      <c r="D595" s="995"/>
      <c r="E595" s="995"/>
      <c r="F595" s="995"/>
      <c r="G595" s="995"/>
      <c r="H595" s="995"/>
      <c r="I595" s="995"/>
      <c r="J595" s="995"/>
      <c r="K595" s="995"/>
      <c r="L595" s="993"/>
      <c r="M595" s="993"/>
      <c r="N595" s="988"/>
      <c r="O595" s="988"/>
      <c r="P595" s="988"/>
      <c r="Q595" s="988"/>
      <c r="R595" s="988"/>
      <c r="S595" s="988"/>
      <c r="T595" s="988"/>
      <c r="U595" s="988"/>
      <c r="V595" s="988"/>
      <c r="W595" s="988"/>
      <c r="X595" s="988"/>
      <c r="Y595" s="988"/>
      <c r="Z595" s="988"/>
      <c r="AA595" s="988"/>
      <c r="AB595" s="988"/>
      <c r="AC595" s="988"/>
      <c r="AD595" s="988"/>
      <c r="AE595" s="988"/>
      <c r="AF595" s="988"/>
      <c r="AG595" s="988"/>
      <c r="AH595" s="988"/>
      <c r="AI595" s="988"/>
      <c r="AJ595" s="988"/>
      <c r="AK595" s="988"/>
      <c r="AL595" s="988"/>
      <c r="AM595" s="988"/>
      <c r="AN595" s="988"/>
      <c r="AO595" s="988"/>
      <c r="AP595" s="988"/>
      <c r="AQ595" s="988"/>
      <c r="AR595" s="988"/>
      <c r="AS595" s="988"/>
      <c r="AT595" s="988"/>
      <c r="AU595" s="988"/>
      <c r="AV595" s="988"/>
      <c r="AW595" s="988"/>
      <c r="AX595" s="988"/>
      <c r="AY595" s="988"/>
      <c r="AZ595" s="988"/>
      <c r="BA595" s="988"/>
      <c r="BB595" s="988"/>
      <c r="BC595" s="988"/>
      <c r="BD595" s="988"/>
    </row>
    <row r="596" spans="1:61" s="989" customFormat="1" ht="12.5" customHeight="1">
      <c r="A596" s="136"/>
      <c r="B596" s="1132"/>
      <c r="C596" s="987"/>
      <c r="D596" s="995"/>
      <c r="E596" s="995"/>
      <c r="F596" s="995"/>
      <c r="G596" s="995"/>
      <c r="H596" s="995"/>
      <c r="I596" s="995"/>
      <c r="J596" s="995"/>
      <c r="K596" s="995"/>
      <c r="L596" s="993"/>
      <c r="M596" s="993"/>
      <c r="N596" s="988"/>
      <c r="O596" s="988"/>
      <c r="P596" s="988"/>
      <c r="Q596" s="988"/>
      <c r="R596" s="988"/>
      <c r="S596" s="988"/>
      <c r="T596" s="988"/>
      <c r="U596" s="988"/>
      <c r="V596" s="988"/>
      <c r="W596" s="988"/>
      <c r="X596" s="988"/>
      <c r="Y596" s="988"/>
      <c r="Z596" s="988"/>
      <c r="AA596" s="988"/>
      <c r="AB596" s="988"/>
      <c r="AC596" s="988"/>
      <c r="AD596" s="988"/>
      <c r="AE596" s="988"/>
      <c r="AF596" s="988"/>
      <c r="AG596" s="988"/>
      <c r="AH596" s="988"/>
      <c r="AI596" s="988"/>
      <c r="AJ596" s="988"/>
      <c r="AK596" s="988"/>
      <c r="AL596" s="988"/>
      <c r="AM596" s="988"/>
      <c r="AN596" s="988"/>
      <c r="AO596" s="988"/>
      <c r="AP596" s="988"/>
      <c r="AQ596" s="988"/>
      <c r="AR596" s="988"/>
      <c r="AS596" s="988"/>
      <c r="AT596" s="988"/>
      <c r="AU596" s="988"/>
      <c r="AV596" s="988"/>
      <c r="AW596" s="988"/>
      <c r="AX596" s="988"/>
      <c r="AY596" s="988"/>
      <c r="AZ596" s="988"/>
      <c r="BA596" s="988"/>
      <c r="BB596" s="988"/>
      <c r="BC596" s="988"/>
      <c r="BD596" s="988"/>
    </row>
    <row r="597" spans="1:61" ht="14.5" customHeight="1">
      <c r="A597" s="136"/>
      <c r="B597" s="984"/>
      <c r="C597" s="308"/>
      <c r="D597" s="308"/>
      <c r="E597" s="308"/>
      <c r="F597" s="308"/>
      <c r="G597" s="308"/>
      <c r="H597" s="308"/>
      <c r="I597" s="308"/>
      <c r="J597" s="978"/>
      <c r="K597" s="978"/>
      <c r="L597" s="978"/>
      <c r="M597" s="979"/>
      <c r="N597" s="978"/>
      <c r="O597" s="978"/>
      <c r="P597" s="978"/>
      <c r="Q597" s="170"/>
      <c r="R597" s="17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  <c r="AD597" s="140"/>
      <c r="AE597" s="140"/>
      <c r="AF597" s="140"/>
      <c r="AG597" s="140"/>
      <c r="AH597" s="140"/>
      <c r="AI597" s="140"/>
      <c r="AJ597" s="140"/>
      <c r="AK597" s="140"/>
      <c r="AL597" s="140"/>
      <c r="AM597" s="140"/>
      <c r="AN597" s="140"/>
      <c r="AO597" s="140"/>
      <c r="AP597" s="140"/>
      <c r="AQ597" s="140"/>
      <c r="AR597" s="140"/>
      <c r="AS597" s="140"/>
      <c r="AT597" s="140"/>
      <c r="AU597" s="140"/>
      <c r="AV597" s="140"/>
      <c r="AW597" s="140"/>
      <c r="AX597" s="140"/>
      <c r="AY597" s="140"/>
      <c r="AZ597" s="140"/>
      <c r="BA597" s="140"/>
      <c r="BB597" s="140"/>
      <c r="BC597" s="140"/>
      <c r="BD597" s="140"/>
      <c r="BE597" s="140"/>
      <c r="BF597" s="140"/>
      <c r="BG597" s="140"/>
      <c r="BH597" s="140"/>
      <c r="BI597" s="140"/>
    </row>
    <row r="598" spans="1:61" ht="14.5" customHeight="1">
      <c r="A598" s="136"/>
      <c r="B598" s="984"/>
      <c r="C598" s="308"/>
      <c r="D598" s="308"/>
      <c r="E598" s="308"/>
      <c r="F598" s="308"/>
      <c r="G598" s="308"/>
      <c r="H598" s="308"/>
      <c r="I598" s="308"/>
      <c r="J598" s="978"/>
      <c r="K598" s="978"/>
      <c r="L598" s="978"/>
      <c r="M598" s="978"/>
      <c r="N598" s="978"/>
      <c r="O598" s="978"/>
      <c r="P598" s="978"/>
      <c r="Q598" s="170"/>
      <c r="R598" s="17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  <c r="AD598" s="140"/>
      <c r="AE598" s="140"/>
      <c r="AF598" s="140"/>
      <c r="AG598" s="140"/>
      <c r="AH598" s="140"/>
      <c r="AI598" s="140"/>
      <c r="AJ598" s="140"/>
      <c r="AK598" s="140"/>
      <c r="AL598" s="140"/>
      <c r="AM598" s="140"/>
      <c r="AN598" s="140"/>
      <c r="AO598" s="140"/>
      <c r="AP598" s="140"/>
      <c r="AQ598" s="140"/>
      <c r="AR598" s="140"/>
      <c r="AS598" s="140"/>
      <c r="AT598" s="140"/>
      <c r="AU598" s="140"/>
      <c r="AV598" s="140"/>
      <c r="AW598" s="140"/>
      <c r="AX598" s="140"/>
      <c r="AY598" s="140"/>
      <c r="AZ598" s="140"/>
      <c r="BA598" s="140"/>
      <c r="BB598" s="140"/>
      <c r="BC598" s="140"/>
      <c r="BD598" s="140"/>
      <c r="BE598" s="140"/>
      <c r="BF598" s="140"/>
      <c r="BG598" s="140"/>
      <c r="BH598" s="140"/>
      <c r="BI598" s="140"/>
    </row>
    <row r="599" spans="1:61" ht="14.5" customHeight="1">
      <c r="A599" s="136"/>
      <c r="B599" s="984"/>
      <c r="C599" s="252" t="s">
        <v>1793</v>
      </c>
      <c r="D599" s="998" t="s">
        <v>1792</v>
      </c>
      <c r="E599" s="997"/>
      <c r="F599" s="997"/>
      <c r="G599" s="308"/>
      <c r="H599" s="308"/>
      <c r="I599" s="308"/>
      <c r="J599" s="978"/>
      <c r="K599" s="978"/>
      <c r="L599" s="978"/>
      <c r="M599" s="978"/>
      <c r="N599" s="978"/>
      <c r="O599" s="978"/>
      <c r="P599" s="978"/>
      <c r="Q599" s="170"/>
      <c r="R599" s="17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  <c r="AD599" s="140"/>
      <c r="AE599" s="140"/>
      <c r="AF599" s="140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0"/>
      <c r="AQ599" s="140"/>
      <c r="AR599" s="140"/>
      <c r="AS599" s="140"/>
      <c r="AT599" s="140"/>
      <c r="AU599" s="140"/>
      <c r="AV599" s="140"/>
      <c r="AW599" s="140"/>
      <c r="AX599" s="140"/>
      <c r="AY599" s="140"/>
      <c r="AZ599" s="140"/>
      <c r="BA599" s="140"/>
      <c r="BB599" s="140"/>
      <c r="BC599" s="140"/>
      <c r="BD599" s="140"/>
      <c r="BE599" s="140"/>
      <c r="BF599" s="140"/>
      <c r="BG599" s="140"/>
      <c r="BH599" s="140"/>
      <c r="BI599" s="140"/>
    </row>
    <row r="600" spans="1:61" ht="14.5" customHeight="1">
      <c r="A600" s="136"/>
      <c r="B600" s="984"/>
      <c r="C600" s="987" t="s">
        <v>1739</v>
      </c>
      <c r="D600" s="995" t="s">
        <v>1722</v>
      </c>
      <c r="E600" s="308"/>
      <c r="F600" s="308"/>
      <c r="G600" s="308"/>
      <c r="H600" s="308"/>
      <c r="I600" s="308"/>
      <c r="J600" s="980"/>
      <c r="K600" s="980"/>
      <c r="L600" s="980"/>
      <c r="M600" s="980"/>
      <c r="N600" s="980"/>
      <c r="O600" s="980"/>
      <c r="P600" s="980"/>
      <c r="Q600" s="170"/>
      <c r="R600" s="17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  <c r="AD600" s="140"/>
      <c r="AE600" s="140"/>
      <c r="AF600" s="140"/>
      <c r="AG600" s="140"/>
      <c r="AH600" s="140"/>
      <c r="AI600" s="140"/>
      <c r="AJ600" s="140"/>
      <c r="AK600" s="140"/>
      <c r="AL600" s="140"/>
      <c r="AM600" s="140"/>
      <c r="AN600" s="140"/>
      <c r="AO600" s="140"/>
      <c r="AP600" s="140"/>
      <c r="AQ600" s="140"/>
      <c r="AR600" s="140"/>
      <c r="AS600" s="140"/>
      <c r="AT600" s="140"/>
      <c r="AU600" s="140"/>
      <c r="AV600" s="140"/>
      <c r="AW600" s="140"/>
      <c r="AX600" s="140"/>
      <c r="AY600" s="140"/>
      <c r="AZ600" s="140"/>
      <c r="BA600" s="140"/>
      <c r="BB600" s="140"/>
      <c r="BC600" s="140"/>
      <c r="BD600" s="140"/>
      <c r="BE600" s="140"/>
      <c r="BF600" s="140"/>
      <c r="BG600" s="140"/>
      <c r="BH600" s="140"/>
      <c r="BI600" s="140"/>
    </row>
    <row r="601" spans="1:61" ht="14.5" customHeight="1">
      <c r="A601" s="136"/>
      <c r="B601" s="984"/>
      <c r="C601" s="308"/>
      <c r="D601" s="308"/>
      <c r="E601" s="308"/>
      <c r="F601" s="308"/>
      <c r="G601" s="308"/>
      <c r="H601" s="308"/>
      <c r="I601" s="308"/>
      <c r="J601" s="980"/>
      <c r="K601" s="980"/>
      <c r="L601" s="980"/>
      <c r="M601" s="980"/>
      <c r="N601" s="980"/>
      <c r="O601" s="980"/>
      <c r="P601" s="980"/>
      <c r="Q601" s="170"/>
      <c r="R601" s="17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  <c r="AD601" s="140"/>
      <c r="AE601" s="140"/>
      <c r="AF601" s="140"/>
      <c r="AG601" s="140"/>
      <c r="AH601" s="140"/>
      <c r="AI601" s="140"/>
      <c r="AJ601" s="140"/>
      <c r="AK601" s="140"/>
      <c r="AL601" s="140"/>
      <c r="AM601" s="140"/>
      <c r="AN601" s="140"/>
      <c r="AO601" s="140"/>
      <c r="AP601" s="140"/>
      <c r="AQ601" s="140"/>
      <c r="AR601" s="140"/>
      <c r="AS601" s="140"/>
      <c r="AT601" s="140"/>
      <c r="AU601" s="140"/>
      <c r="AV601" s="140"/>
      <c r="AW601" s="140"/>
      <c r="AX601" s="140"/>
      <c r="AY601" s="140"/>
      <c r="AZ601" s="140"/>
      <c r="BA601" s="140"/>
      <c r="BB601" s="140"/>
      <c r="BC601" s="140"/>
      <c r="BD601" s="140"/>
      <c r="BE601" s="140"/>
      <c r="BF601" s="140"/>
      <c r="BG601" s="140"/>
      <c r="BH601" s="140"/>
      <c r="BI601" s="140"/>
    </row>
    <row r="602" spans="1:61" ht="14.5" customHeight="1">
      <c r="A602" s="136"/>
      <c r="B602" s="984"/>
      <c r="C602" s="308"/>
      <c r="D602" s="308"/>
      <c r="E602" s="308"/>
      <c r="F602" s="308"/>
      <c r="G602" s="308"/>
      <c r="H602" s="308"/>
      <c r="I602" s="308"/>
      <c r="J602" s="980"/>
      <c r="K602" s="980"/>
      <c r="L602" s="980"/>
      <c r="M602" s="980"/>
      <c r="N602" s="980"/>
      <c r="O602" s="980"/>
      <c r="P602" s="980"/>
      <c r="Q602" s="170"/>
      <c r="R602" s="17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  <c r="AD602" s="140"/>
      <c r="AE602" s="140"/>
      <c r="AF602" s="140"/>
      <c r="AG602" s="140"/>
      <c r="AH602" s="140"/>
      <c r="AI602" s="140"/>
      <c r="AJ602" s="140"/>
      <c r="AK602" s="140"/>
      <c r="AL602" s="140"/>
      <c r="AM602" s="140"/>
      <c r="AN602" s="140"/>
      <c r="AO602" s="140"/>
      <c r="AP602" s="140"/>
      <c r="AQ602" s="140"/>
      <c r="AR602" s="140"/>
      <c r="AS602" s="140"/>
      <c r="AT602" s="140"/>
      <c r="AU602" s="140"/>
      <c r="AV602" s="140"/>
      <c r="AW602" s="140"/>
      <c r="AX602" s="140"/>
      <c r="AY602" s="140"/>
      <c r="AZ602" s="140"/>
      <c r="BA602" s="140"/>
      <c r="BB602" s="140"/>
      <c r="BC602" s="140"/>
      <c r="BD602" s="140"/>
      <c r="BE602" s="140"/>
      <c r="BF602" s="140"/>
      <c r="BG602" s="140"/>
      <c r="BH602" s="140"/>
      <c r="BI602" s="140"/>
    </row>
    <row r="603" spans="1:61" ht="14.5" customHeight="1">
      <c r="A603" s="136"/>
      <c r="B603" s="984"/>
      <c r="C603" s="1133" t="s">
        <v>1860</v>
      </c>
      <c r="D603" s="1133"/>
      <c r="E603" s="1133"/>
      <c r="F603" s="1133"/>
      <c r="G603" s="1133"/>
      <c r="H603" s="1133"/>
      <c r="I603" s="308"/>
      <c r="J603" s="980"/>
      <c r="K603" s="980"/>
      <c r="L603" s="980"/>
      <c r="M603" s="980"/>
      <c r="N603" s="980"/>
      <c r="O603" s="980"/>
      <c r="P603" s="980"/>
      <c r="Q603" s="170"/>
      <c r="R603" s="17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  <c r="AD603" s="140"/>
      <c r="AE603" s="140"/>
      <c r="AF603" s="140"/>
      <c r="AG603" s="140"/>
      <c r="AH603" s="140"/>
      <c r="AI603" s="140"/>
      <c r="AJ603" s="140"/>
      <c r="AK603" s="140"/>
      <c r="AL603" s="140"/>
      <c r="AM603" s="140"/>
      <c r="AN603" s="140"/>
      <c r="AO603" s="140"/>
      <c r="AP603" s="140"/>
      <c r="AQ603" s="140"/>
      <c r="AR603" s="140"/>
      <c r="AS603" s="140"/>
      <c r="AT603" s="140"/>
      <c r="AU603" s="140"/>
      <c r="AV603" s="140"/>
      <c r="AW603" s="140"/>
      <c r="AX603" s="140"/>
      <c r="AY603" s="140"/>
      <c r="AZ603" s="140"/>
      <c r="BA603" s="140"/>
      <c r="BB603" s="140"/>
      <c r="BC603" s="140"/>
      <c r="BD603" s="140"/>
      <c r="BE603" s="140"/>
      <c r="BF603" s="140"/>
      <c r="BG603" s="140"/>
      <c r="BH603" s="140"/>
      <c r="BI603" s="140"/>
    </row>
    <row r="604" spans="1:61" ht="14.5" customHeight="1">
      <c r="A604" s="136"/>
      <c r="B604" s="984"/>
      <c r="C604" s="999" t="s">
        <v>687</v>
      </c>
      <c r="D604" s="999" t="s">
        <v>1711</v>
      </c>
      <c r="E604" s="999" t="s">
        <v>1712</v>
      </c>
      <c r="F604" s="999" t="s">
        <v>156</v>
      </c>
      <c r="G604" s="999" t="s">
        <v>1697</v>
      </c>
      <c r="H604" s="999" t="s">
        <v>1698</v>
      </c>
      <c r="I604" s="308"/>
      <c r="J604" s="980"/>
      <c r="K604" s="980"/>
      <c r="L604" s="980"/>
      <c r="M604" s="980"/>
      <c r="N604" s="980"/>
      <c r="O604" s="980"/>
      <c r="P604" s="980"/>
      <c r="Q604" s="170"/>
      <c r="R604" s="17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  <c r="AD604" s="140"/>
      <c r="AE604" s="140"/>
      <c r="AF604" s="140"/>
      <c r="AG604" s="140"/>
      <c r="AH604" s="140"/>
      <c r="AI604" s="140"/>
      <c r="AJ604" s="140"/>
      <c r="AK604" s="140"/>
      <c r="AL604" s="140"/>
      <c r="AM604" s="140"/>
      <c r="AN604" s="140"/>
      <c r="AO604" s="140"/>
      <c r="AP604" s="140"/>
      <c r="AQ604" s="140"/>
      <c r="AR604" s="140"/>
      <c r="AS604" s="140"/>
      <c r="AT604" s="140"/>
      <c r="AU604" s="140"/>
      <c r="AV604" s="140"/>
      <c r="AW604" s="140"/>
      <c r="AX604" s="140"/>
      <c r="AY604" s="140"/>
      <c r="AZ604" s="140"/>
      <c r="BA604" s="140"/>
      <c r="BB604" s="140"/>
      <c r="BC604" s="140"/>
      <c r="BD604" s="140"/>
      <c r="BE604" s="140"/>
      <c r="BF604" s="140"/>
      <c r="BG604" s="140"/>
      <c r="BH604" s="140"/>
      <c r="BI604" s="140"/>
    </row>
    <row r="605" spans="1:61" ht="14.5" customHeight="1">
      <c r="A605" s="136"/>
      <c r="B605" s="984"/>
      <c r="C605" s="987" t="s">
        <v>1790</v>
      </c>
      <c r="D605" s="995" t="s">
        <v>1720</v>
      </c>
      <c r="E605" s="995" t="s">
        <v>2130</v>
      </c>
      <c r="F605" s="995">
        <v>100</v>
      </c>
      <c r="G605" s="995">
        <v>100</v>
      </c>
      <c r="H605" s="995" t="s">
        <v>1086</v>
      </c>
      <c r="I605" s="308"/>
      <c r="J605" s="980"/>
      <c r="K605" s="980"/>
      <c r="L605" s="980"/>
      <c r="M605" s="980"/>
      <c r="N605" s="980"/>
      <c r="O605" s="980"/>
      <c r="P605" s="980"/>
      <c r="Q605" s="170"/>
      <c r="R605" s="17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  <c r="AD605" s="140"/>
      <c r="AE605" s="140"/>
      <c r="AF605" s="140"/>
      <c r="AG605" s="140"/>
      <c r="AH605" s="140"/>
      <c r="AI605" s="140"/>
      <c r="AJ605" s="140"/>
      <c r="AK605" s="140"/>
      <c r="AL605" s="140"/>
      <c r="AM605" s="140"/>
      <c r="AN605" s="140"/>
      <c r="AO605" s="140"/>
      <c r="AP605" s="140"/>
      <c r="AQ605" s="140"/>
      <c r="AR605" s="140"/>
      <c r="AS605" s="140"/>
      <c r="AT605" s="140"/>
      <c r="AU605" s="140"/>
      <c r="AV605" s="140"/>
      <c r="AW605" s="140"/>
      <c r="AX605" s="140"/>
      <c r="AY605" s="140"/>
      <c r="AZ605" s="140"/>
      <c r="BA605" s="140"/>
      <c r="BB605" s="140"/>
      <c r="BC605" s="140"/>
      <c r="BD605" s="140"/>
      <c r="BE605" s="140"/>
      <c r="BF605" s="140"/>
      <c r="BG605" s="140"/>
      <c r="BH605" s="140"/>
      <c r="BI605" s="140"/>
    </row>
    <row r="606" spans="1:61" ht="14.5" customHeight="1">
      <c r="A606" s="136"/>
      <c r="B606" s="984"/>
      <c r="C606" s="987" t="s">
        <v>1791</v>
      </c>
      <c r="D606" s="995" t="s">
        <v>1720</v>
      </c>
      <c r="E606" s="995" t="s">
        <v>2130</v>
      </c>
      <c r="F606" s="995">
        <v>100</v>
      </c>
      <c r="G606" s="995">
        <v>100</v>
      </c>
      <c r="H606" s="995" t="s">
        <v>1086</v>
      </c>
      <c r="I606" s="308"/>
      <c r="J606" s="980"/>
      <c r="K606" s="980"/>
      <c r="L606" s="980"/>
      <c r="M606" s="980"/>
      <c r="N606" s="980"/>
      <c r="O606" s="980"/>
      <c r="P606" s="980"/>
      <c r="Q606" s="170"/>
      <c r="R606" s="17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  <c r="AD606" s="140"/>
      <c r="AE606" s="140"/>
      <c r="AF606" s="140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0"/>
      <c r="AQ606" s="140"/>
      <c r="AR606" s="140"/>
      <c r="AS606" s="140"/>
      <c r="AT606" s="140"/>
      <c r="AU606" s="140"/>
      <c r="AV606" s="140"/>
      <c r="AW606" s="140"/>
      <c r="AX606" s="140"/>
      <c r="AY606" s="140"/>
      <c r="AZ606" s="140"/>
      <c r="BA606" s="140"/>
      <c r="BB606" s="140"/>
      <c r="BC606" s="140"/>
      <c r="BD606" s="140"/>
      <c r="BE606" s="140"/>
      <c r="BF606" s="140"/>
      <c r="BG606" s="140"/>
      <c r="BH606" s="140"/>
      <c r="BI606" s="140"/>
    </row>
    <row r="607" spans="1:61" ht="14.5" customHeight="1">
      <c r="A607" s="136"/>
      <c r="B607" s="984"/>
      <c r="C607" s="995"/>
      <c r="D607" s="995" t="s">
        <v>1722</v>
      </c>
      <c r="E607" s="995" t="s">
        <v>2130</v>
      </c>
      <c r="F607" s="995">
        <v>100</v>
      </c>
      <c r="G607" s="995">
        <v>100</v>
      </c>
      <c r="H607" s="995" t="s">
        <v>1086</v>
      </c>
      <c r="I607" s="308"/>
      <c r="J607" s="1047"/>
      <c r="K607" s="1047"/>
      <c r="L607" s="1047"/>
      <c r="M607" s="1047"/>
      <c r="N607" s="1047"/>
      <c r="O607" s="1047"/>
      <c r="P607" s="1047"/>
      <c r="Q607" s="170"/>
      <c r="R607" s="17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  <c r="AD607" s="140"/>
      <c r="AE607" s="140"/>
      <c r="AF607" s="140"/>
      <c r="AG607" s="140"/>
      <c r="AH607" s="140"/>
      <c r="AI607" s="140"/>
      <c r="AJ607" s="140"/>
      <c r="AK607" s="140"/>
      <c r="AL607" s="140"/>
      <c r="AM607" s="140"/>
      <c r="AN607" s="140"/>
      <c r="AO607" s="140"/>
      <c r="AP607" s="140"/>
      <c r="AQ607" s="140"/>
      <c r="AR607" s="140"/>
      <c r="AS607" s="140"/>
      <c r="AT607" s="140"/>
      <c r="AU607" s="140"/>
      <c r="AV607" s="140"/>
      <c r="AW607" s="140"/>
      <c r="AX607" s="140"/>
      <c r="AY607" s="140"/>
      <c r="AZ607" s="140"/>
      <c r="BA607" s="140"/>
      <c r="BB607" s="140"/>
      <c r="BC607" s="140"/>
      <c r="BD607" s="140"/>
      <c r="BE607" s="140"/>
      <c r="BF607" s="140"/>
      <c r="BG607" s="140"/>
      <c r="BH607" s="140"/>
      <c r="BI607" s="140"/>
    </row>
    <row r="608" spans="1:61" ht="14.5" customHeight="1">
      <c r="A608" s="136"/>
      <c r="B608" s="984"/>
      <c r="C608" s="995"/>
      <c r="D608" s="995"/>
      <c r="E608" s="995"/>
      <c r="F608" s="995"/>
      <c r="G608" s="995"/>
      <c r="H608" s="995"/>
      <c r="I608" s="308"/>
      <c r="J608" s="980"/>
      <c r="K608" s="980"/>
      <c r="L608" s="980"/>
      <c r="M608" s="980"/>
      <c r="N608" s="980"/>
      <c r="O608" s="980"/>
      <c r="P608" s="980"/>
      <c r="Q608" s="170"/>
      <c r="R608" s="17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  <c r="AD608" s="140"/>
      <c r="AE608" s="140"/>
      <c r="AF608" s="140"/>
      <c r="AG608" s="140"/>
      <c r="AH608" s="140"/>
      <c r="AI608" s="140"/>
      <c r="AJ608" s="140"/>
      <c r="AK608" s="140"/>
      <c r="AL608" s="140"/>
      <c r="AM608" s="140"/>
      <c r="AN608" s="140"/>
      <c r="AO608" s="140"/>
      <c r="AP608" s="140"/>
      <c r="AQ608" s="140"/>
      <c r="AR608" s="140"/>
      <c r="AS608" s="140"/>
      <c r="AT608" s="140"/>
      <c r="AU608" s="140"/>
      <c r="AV608" s="140"/>
      <c r="AW608" s="140"/>
      <c r="AX608" s="140"/>
      <c r="AY608" s="140"/>
      <c r="AZ608" s="140"/>
      <c r="BA608" s="140"/>
      <c r="BB608" s="140"/>
      <c r="BC608" s="140"/>
      <c r="BD608" s="140"/>
      <c r="BE608" s="140"/>
      <c r="BF608" s="140"/>
      <c r="BG608" s="140"/>
      <c r="BH608" s="140"/>
      <c r="BI608" s="140"/>
    </row>
    <row r="609" spans="1:62" ht="14.5" customHeight="1">
      <c r="A609" s="136"/>
      <c r="B609" s="984"/>
      <c r="C609" s="995"/>
      <c r="D609" s="995"/>
      <c r="E609" s="995"/>
      <c r="F609" s="995"/>
      <c r="G609" s="995"/>
      <c r="H609" s="995"/>
      <c r="I609" s="308"/>
      <c r="J609" s="980"/>
      <c r="K609" s="980"/>
      <c r="L609" s="980"/>
      <c r="M609" s="980"/>
      <c r="N609" s="980"/>
      <c r="O609" s="980"/>
      <c r="P609" s="980"/>
      <c r="Q609" s="170"/>
      <c r="R609" s="17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  <c r="AD609" s="140"/>
      <c r="AE609" s="140"/>
      <c r="AF609" s="140"/>
      <c r="AG609" s="140"/>
      <c r="AH609" s="140"/>
      <c r="AI609" s="140"/>
      <c r="AJ609" s="140"/>
      <c r="AK609" s="140"/>
      <c r="AL609" s="140"/>
      <c r="AM609" s="140"/>
      <c r="AN609" s="140"/>
      <c r="AO609" s="140"/>
      <c r="AP609" s="140"/>
      <c r="AQ609" s="140"/>
      <c r="AR609" s="140"/>
      <c r="AS609" s="140"/>
      <c r="AT609" s="140"/>
      <c r="AU609" s="140"/>
      <c r="AV609" s="140"/>
      <c r="AW609" s="140"/>
      <c r="AX609" s="140"/>
      <c r="AY609" s="140"/>
      <c r="AZ609" s="140"/>
      <c r="BA609" s="140"/>
      <c r="BB609" s="140"/>
      <c r="BC609" s="140"/>
      <c r="BD609" s="140"/>
      <c r="BE609" s="140"/>
      <c r="BF609" s="140"/>
      <c r="BG609" s="140"/>
      <c r="BH609" s="140"/>
      <c r="BI609" s="140"/>
    </row>
    <row r="610" spans="1:62" ht="14.5" customHeight="1">
      <c r="A610" s="136"/>
      <c r="B610" s="984"/>
      <c r="C610" s="995"/>
      <c r="D610" s="995"/>
      <c r="E610" s="995"/>
      <c r="F610" s="995"/>
      <c r="G610" s="995"/>
      <c r="H610" s="995"/>
      <c r="I610" s="308"/>
      <c r="J610" s="980"/>
      <c r="K610" s="980"/>
      <c r="L610" s="980"/>
      <c r="M610" s="980"/>
      <c r="N610" s="980"/>
      <c r="O610" s="980"/>
      <c r="P610" s="980"/>
      <c r="Q610" s="170"/>
      <c r="R610" s="17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  <c r="AD610" s="140"/>
      <c r="AE610" s="140"/>
      <c r="AF610" s="140"/>
      <c r="AG610" s="140"/>
      <c r="AH610" s="140"/>
      <c r="AI610" s="140"/>
      <c r="AJ610" s="140"/>
      <c r="AK610" s="140"/>
      <c r="AL610" s="140"/>
      <c r="AM610" s="140"/>
      <c r="AN610" s="140"/>
      <c r="AO610" s="140"/>
      <c r="AP610" s="140"/>
      <c r="AQ610" s="140"/>
      <c r="AR610" s="140"/>
      <c r="AS610" s="140"/>
      <c r="AT610" s="140"/>
      <c r="AU610" s="140"/>
      <c r="AV610" s="140"/>
      <c r="AW610" s="140"/>
      <c r="AX610" s="140"/>
      <c r="AY610" s="140"/>
      <c r="AZ610" s="140"/>
      <c r="BA610" s="140"/>
      <c r="BB610" s="140"/>
      <c r="BC610" s="140"/>
      <c r="BD610" s="140"/>
      <c r="BE610" s="140"/>
      <c r="BF610" s="140"/>
      <c r="BG610" s="140"/>
      <c r="BH610" s="140"/>
      <c r="BI610" s="140"/>
    </row>
    <row r="611" spans="1:62" ht="14.5" customHeight="1">
      <c r="A611" s="136"/>
      <c r="B611" s="984"/>
      <c r="C611" s="308"/>
      <c r="D611" s="308"/>
      <c r="E611" s="308"/>
      <c r="F611" s="308"/>
      <c r="G611" s="308"/>
      <c r="H611" s="308"/>
      <c r="I611" s="308"/>
      <c r="J611" s="980"/>
      <c r="K611" s="980"/>
      <c r="L611" s="980"/>
      <c r="M611" s="980"/>
      <c r="N611" s="980"/>
      <c r="O611" s="980"/>
      <c r="P611" s="980"/>
      <c r="Q611" s="170"/>
      <c r="R611" s="17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  <c r="AD611" s="140"/>
      <c r="AE611" s="140"/>
      <c r="AF611" s="140"/>
      <c r="AG611" s="140"/>
      <c r="AH611" s="140"/>
      <c r="AI611" s="140"/>
      <c r="AJ611" s="140"/>
      <c r="AK611" s="140"/>
      <c r="AL611" s="140"/>
      <c r="AM611" s="140"/>
      <c r="AN611" s="140"/>
      <c r="AO611" s="140"/>
      <c r="AP611" s="140"/>
      <c r="AQ611" s="140"/>
      <c r="AR611" s="140"/>
      <c r="AS611" s="140"/>
      <c r="AT611" s="140"/>
      <c r="AU611" s="140"/>
      <c r="AV611" s="140"/>
      <c r="AW611" s="140"/>
      <c r="AX611" s="140"/>
      <c r="AY611" s="140"/>
      <c r="AZ611" s="140"/>
      <c r="BA611" s="140"/>
      <c r="BB611" s="140"/>
      <c r="BC611" s="140"/>
      <c r="BD611" s="140"/>
      <c r="BE611" s="140"/>
      <c r="BF611" s="140"/>
      <c r="BG611" s="140"/>
      <c r="BH611" s="140"/>
      <c r="BI611" s="140"/>
    </row>
    <row r="612" spans="1:62" ht="14.5" customHeight="1">
      <c r="A612" s="136"/>
      <c r="B612" s="1134"/>
      <c r="C612" s="1133" t="s">
        <v>1872</v>
      </c>
      <c r="D612" s="1133"/>
      <c r="E612" s="1133"/>
      <c r="F612" s="1133"/>
      <c r="G612" s="1133"/>
      <c r="H612" s="1133"/>
      <c r="I612" s="308"/>
      <c r="J612" s="980"/>
      <c r="K612" s="980"/>
      <c r="L612" s="980"/>
      <c r="M612" s="980"/>
      <c r="N612" s="980"/>
      <c r="O612" s="980"/>
      <c r="P612" s="980"/>
      <c r="Q612" s="170"/>
      <c r="R612" s="17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  <c r="AD612" s="140"/>
      <c r="AE612" s="140"/>
      <c r="AF612" s="140"/>
      <c r="AG612" s="140"/>
      <c r="AH612" s="140"/>
      <c r="AI612" s="140"/>
      <c r="AJ612" s="140"/>
      <c r="AK612" s="140"/>
      <c r="AL612" s="140"/>
      <c r="AM612" s="140"/>
      <c r="AN612" s="140"/>
      <c r="AO612" s="140"/>
      <c r="AP612" s="140"/>
      <c r="AQ612" s="140"/>
      <c r="AR612" s="140"/>
      <c r="AS612" s="140"/>
      <c r="AT612" s="140"/>
      <c r="AU612" s="140"/>
      <c r="AV612" s="140"/>
      <c r="AW612" s="140"/>
      <c r="AX612" s="140"/>
      <c r="AY612" s="140"/>
      <c r="AZ612" s="140"/>
      <c r="BA612" s="140"/>
      <c r="BB612" s="140"/>
      <c r="BC612" s="140"/>
      <c r="BD612" s="140"/>
      <c r="BE612" s="140"/>
      <c r="BF612" s="140"/>
      <c r="BG612" s="140"/>
      <c r="BH612" s="140"/>
      <c r="BI612" s="140"/>
    </row>
    <row r="613" spans="1:62" ht="14.5" customHeight="1">
      <c r="A613" s="136"/>
      <c r="B613" s="1134"/>
      <c r="C613" s="1012" t="s">
        <v>1873</v>
      </c>
      <c r="D613" s="1013" t="s">
        <v>1871</v>
      </c>
      <c r="E613" s="997"/>
      <c r="F613" s="997"/>
      <c r="G613" s="997"/>
      <c r="H613" s="997"/>
      <c r="I613" s="308"/>
      <c r="J613" s="980"/>
      <c r="K613" s="980"/>
      <c r="L613" s="980"/>
      <c r="M613" s="980"/>
      <c r="N613" s="980"/>
      <c r="O613" s="980"/>
      <c r="P613" s="980"/>
      <c r="Q613" s="170"/>
      <c r="R613" s="17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  <c r="AD613" s="140"/>
      <c r="AE613" s="140"/>
      <c r="AF613" s="140"/>
      <c r="AG613" s="140"/>
      <c r="AH613" s="140"/>
      <c r="AI613" s="140"/>
      <c r="AJ613" s="140"/>
      <c r="AK613" s="140"/>
      <c r="AL613" s="140"/>
      <c r="AM613" s="140"/>
      <c r="AN613" s="140"/>
      <c r="AO613" s="140"/>
      <c r="AP613" s="140"/>
      <c r="AQ613" s="140"/>
      <c r="AR613" s="140"/>
      <c r="AS613" s="140"/>
      <c r="AT613" s="140"/>
      <c r="AU613" s="140"/>
      <c r="AV613" s="140"/>
      <c r="AW613" s="140"/>
      <c r="AX613" s="140"/>
      <c r="AY613" s="140"/>
      <c r="AZ613" s="140"/>
      <c r="BA613" s="140"/>
      <c r="BB613" s="140"/>
      <c r="BC613" s="140"/>
      <c r="BD613" s="140"/>
      <c r="BE613" s="140"/>
      <c r="BF613" s="140"/>
      <c r="BG613" s="140"/>
      <c r="BH613" s="140"/>
      <c r="BI613" s="140"/>
    </row>
    <row r="614" spans="1:62" ht="14.5" customHeight="1">
      <c r="A614" s="136"/>
      <c r="B614" s="1134"/>
      <c r="C614" s="986" t="s">
        <v>1874</v>
      </c>
      <c r="D614" s="308"/>
      <c r="E614" s="308"/>
      <c r="F614" s="308"/>
      <c r="G614" s="308"/>
      <c r="H614" s="308"/>
      <c r="I614" s="308"/>
      <c r="J614" s="980"/>
      <c r="K614" s="980"/>
      <c r="L614" s="980"/>
      <c r="M614" s="980"/>
      <c r="N614" s="980"/>
      <c r="O614" s="980"/>
      <c r="P614" s="980"/>
      <c r="Q614" s="170"/>
      <c r="R614" s="17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  <c r="AD614" s="140"/>
      <c r="AE614" s="140"/>
      <c r="AF614" s="140"/>
      <c r="AG614" s="140"/>
      <c r="AH614" s="140"/>
      <c r="AI614" s="140"/>
      <c r="AJ614" s="140"/>
      <c r="AK614" s="140"/>
      <c r="AL614" s="140"/>
      <c r="AM614" s="140"/>
      <c r="AN614" s="140"/>
      <c r="AO614" s="140"/>
      <c r="AP614" s="140"/>
      <c r="AQ614" s="140"/>
      <c r="AR614" s="140"/>
      <c r="AS614" s="140"/>
      <c r="AT614" s="140"/>
      <c r="AU614" s="140"/>
      <c r="AV614" s="140"/>
      <c r="AW614" s="140"/>
      <c r="AX614" s="140"/>
      <c r="AY614" s="140"/>
      <c r="AZ614" s="140"/>
      <c r="BA614" s="140"/>
      <c r="BB614" s="140"/>
      <c r="BC614" s="140"/>
      <c r="BD614" s="140"/>
      <c r="BE614" s="140"/>
      <c r="BF614" s="140"/>
      <c r="BG614" s="140"/>
      <c r="BH614" s="140"/>
      <c r="BI614" s="140"/>
    </row>
    <row r="615" spans="1:62" ht="14.5" customHeight="1">
      <c r="A615" s="136"/>
      <c r="B615" s="1134"/>
      <c r="C615" s="1020" t="s">
        <v>1213</v>
      </c>
      <c r="D615" s="308"/>
      <c r="E615" s="308"/>
      <c r="F615" s="308"/>
      <c r="G615" s="308"/>
      <c r="H615" s="308"/>
      <c r="I615" s="308"/>
      <c r="J615" s="980"/>
      <c r="K615" s="980"/>
      <c r="L615" s="980"/>
      <c r="M615" s="980"/>
      <c r="N615" s="980"/>
      <c r="O615" s="980"/>
      <c r="P615" s="980"/>
      <c r="Q615" s="170"/>
      <c r="R615" s="17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  <c r="AD615" s="140"/>
      <c r="AE615" s="140"/>
      <c r="AF615" s="140"/>
      <c r="AG615" s="140"/>
      <c r="AH615" s="140"/>
      <c r="AI615" s="140"/>
      <c r="AJ615" s="140"/>
      <c r="AK615" s="140"/>
      <c r="AL615" s="140"/>
      <c r="AM615" s="140"/>
      <c r="AN615" s="140"/>
      <c r="AO615" s="140"/>
      <c r="AP615" s="140"/>
      <c r="AQ615" s="140"/>
      <c r="AR615" s="140"/>
      <c r="AS615" s="140"/>
      <c r="AT615" s="140"/>
      <c r="AU615" s="140"/>
      <c r="AV615" s="140"/>
      <c r="AW615" s="140"/>
      <c r="AX615" s="140"/>
      <c r="AY615" s="140"/>
      <c r="AZ615" s="140"/>
      <c r="BA615" s="140"/>
      <c r="BB615" s="140"/>
      <c r="BC615" s="140"/>
      <c r="BD615" s="140"/>
      <c r="BE615" s="140"/>
      <c r="BF615" s="140"/>
      <c r="BG615" s="140"/>
      <c r="BH615" s="140"/>
      <c r="BI615" s="140"/>
    </row>
    <row r="616" spans="1:62" ht="13" customHeight="1">
      <c r="A616" s="136"/>
      <c r="B616" s="1134"/>
      <c r="C616" s="1020" t="s">
        <v>1214</v>
      </c>
      <c r="D616" s="981"/>
      <c r="E616" s="982"/>
      <c r="F616" s="981"/>
      <c r="G616" s="981"/>
      <c r="H616" s="981"/>
      <c r="I616" s="981"/>
      <c r="J616" s="983"/>
      <c r="K616" s="983"/>
      <c r="L616" s="983"/>
      <c r="M616" s="983"/>
      <c r="N616" s="983"/>
      <c r="O616" s="983"/>
      <c r="P616" s="983"/>
      <c r="Q616" s="170"/>
      <c r="R616" s="170"/>
      <c r="S616" s="17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  <c r="AD616" s="140"/>
      <c r="AE616" s="140"/>
      <c r="AF616" s="140"/>
      <c r="AG616" s="140"/>
      <c r="AH616" s="140"/>
      <c r="AI616" s="140"/>
      <c r="AJ616" s="140"/>
      <c r="AK616" s="140"/>
      <c r="AL616" s="140"/>
      <c r="AM616" s="140"/>
      <c r="AN616" s="140"/>
      <c r="AO616" s="140"/>
      <c r="AP616" s="140"/>
      <c r="AQ616" s="140"/>
      <c r="AR616" s="140"/>
      <c r="AS616" s="140"/>
      <c r="AT616" s="140"/>
      <c r="AU616" s="140"/>
      <c r="AV616" s="140"/>
      <c r="AW616" s="140"/>
      <c r="AX616" s="140"/>
      <c r="AY616" s="140"/>
      <c r="AZ616" s="140"/>
      <c r="BA616" s="140"/>
      <c r="BB616" s="140"/>
      <c r="BC616" s="140"/>
      <c r="BD616" s="140"/>
      <c r="BE616" s="140"/>
      <c r="BF616" s="140"/>
      <c r="BG616" s="140"/>
      <c r="BH616" s="140"/>
      <c r="BI616" s="140"/>
      <c r="BJ616" s="140"/>
    </row>
    <row r="617" spans="1:62" ht="13" customHeight="1">
      <c r="A617" s="136"/>
      <c r="B617" s="1134"/>
      <c r="C617" s="1020" t="s">
        <v>1222</v>
      </c>
      <c r="E617" s="253"/>
      <c r="H617" s="254"/>
      <c r="P617" s="181"/>
      <c r="Q617" s="170"/>
      <c r="R617" s="170"/>
      <c r="S617" s="17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  <c r="AD617" s="140"/>
      <c r="AE617" s="140"/>
      <c r="AF617" s="140"/>
      <c r="AG617" s="140"/>
      <c r="AH617" s="140"/>
      <c r="AI617" s="140"/>
      <c r="AJ617" s="140"/>
      <c r="AK617" s="140"/>
      <c r="AL617" s="140"/>
      <c r="AM617" s="140"/>
      <c r="AN617" s="140"/>
      <c r="AO617" s="140"/>
      <c r="AP617" s="140"/>
      <c r="AQ617" s="140"/>
      <c r="AR617" s="140"/>
      <c r="AS617" s="140"/>
      <c r="AT617" s="140"/>
      <c r="AU617" s="140"/>
      <c r="AV617" s="140"/>
      <c r="AW617" s="140"/>
      <c r="AX617" s="140"/>
      <c r="AY617" s="140"/>
      <c r="AZ617" s="140"/>
      <c r="BA617" s="140"/>
      <c r="BB617" s="140"/>
      <c r="BC617" s="140"/>
      <c r="BD617" s="140"/>
      <c r="BE617" s="140"/>
      <c r="BF617" s="140"/>
      <c r="BG617" s="140"/>
      <c r="BH617" s="140"/>
      <c r="BI617" s="140"/>
      <c r="BJ617" s="140"/>
    </row>
    <row r="618" spans="1:62" s="355" customFormat="1" ht="12.75" customHeight="1">
      <c r="A618" s="398"/>
      <c r="B618" s="1134"/>
      <c r="C618" s="1020" t="s">
        <v>1223</v>
      </c>
      <c r="D618" s="406"/>
      <c r="E618" s="308"/>
      <c r="F618" s="308"/>
      <c r="G618" s="308"/>
      <c r="H618" s="308"/>
      <c r="I618" s="308"/>
      <c r="J618" s="308"/>
      <c r="K618" s="308"/>
      <c r="L618" s="308"/>
      <c r="M618" s="308"/>
      <c r="N618" s="308"/>
      <c r="O618" s="308"/>
      <c r="P618" s="308"/>
      <c r="Q618" s="308"/>
      <c r="R618" s="308"/>
      <c r="S618" s="308"/>
      <c r="T618" s="308"/>
      <c r="U618" s="308"/>
      <c r="V618" s="308"/>
      <c r="W618" s="308"/>
      <c r="X618" s="308"/>
      <c r="Y618" s="308"/>
      <c r="Z618" s="308"/>
      <c r="AA618" s="308"/>
      <c r="AB618" s="308"/>
      <c r="AC618" s="308"/>
      <c r="AD618" s="308"/>
      <c r="AE618" s="308"/>
      <c r="AF618" s="308"/>
      <c r="AG618" s="308"/>
    </row>
    <row r="619" spans="1:62" s="355" customFormat="1" ht="14" customHeight="1">
      <c r="A619" s="398"/>
      <c r="B619" s="1134"/>
      <c r="C619" s="1020" t="s">
        <v>1218</v>
      </c>
      <c r="D619" s="406"/>
      <c r="E619" s="308"/>
      <c r="F619" s="308"/>
      <c r="G619" s="308"/>
      <c r="H619" s="308"/>
      <c r="I619" s="308"/>
      <c r="J619" s="308"/>
      <c r="K619" s="308"/>
      <c r="L619" s="308"/>
      <c r="M619" s="308"/>
      <c r="N619" s="308"/>
      <c r="O619" s="308"/>
      <c r="P619" s="308"/>
      <c r="Q619" s="308"/>
      <c r="R619" s="308"/>
      <c r="S619" s="308"/>
      <c r="T619" s="590"/>
      <c r="U619" s="590"/>
      <c r="V619" s="590"/>
      <c r="W619" s="590"/>
      <c r="X619" s="590"/>
      <c r="Y619" s="590"/>
      <c r="Z619" s="590"/>
      <c r="AA619" s="590"/>
      <c r="AB619" s="308"/>
      <c r="AC619" s="308"/>
      <c r="AD619" s="308"/>
      <c r="AE619" s="308"/>
      <c r="AF619" s="308"/>
      <c r="AG619" s="308"/>
      <c r="AH619" s="308"/>
      <c r="AI619" s="308"/>
      <c r="AJ619" s="308"/>
      <c r="AK619" s="308"/>
      <c r="AL619" s="308"/>
    </row>
    <row r="620" spans="1:62" s="355" customFormat="1" ht="12.5" customHeight="1">
      <c r="A620" s="398"/>
      <c r="B620" s="1134"/>
      <c r="C620" s="1020" t="s">
        <v>1219</v>
      </c>
    </row>
    <row r="621" spans="1:62" s="655" customFormat="1" ht="14.5">
      <c r="A621" s="398"/>
      <c r="B621" s="1134"/>
      <c r="C621" s="1020"/>
    </row>
    <row r="622" spans="1:62" s="655" customFormat="1" ht="14.5">
      <c r="A622" s="398"/>
      <c r="B622" s="1134"/>
      <c r="C622" s="1020"/>
    </row>
    <row r="623" spans="1:62" s="655" customFormat="1" ht="14.5">
      <c r="A623" s="398"/>
      <c r="B623" s="1134"/>
      <c r="C623" s="1020" t="s">
        <v>1216</v>
      </c>
    </row>
    <row r="624" spans="1:62" s="655" customFormat="1" ht="14.5">
      <c r="A624" s="398"/>
      <c r="B624" s="1134"/>
      <c r="C624" s="1020" t="s">
        <v>1217</v>
      </c>
    </row>
    <row r="625" spans="1:23" s="655" customFormat="1" ht="14.5">
      <c r="A625" s="398"/>
      <c r="B625" s="1134"/>
      <c r="C625" s="1020" t="s">
        <v>1224</v>
      </c>
    </row>
    <row r="626" spans="1:23" s="655" customFormat="1" ht="14.5">
      <c r="A626" s="398"/>
      <c r="B626" s="1134"/>
      <c r="C626" s="1020" t="s">
        <v>1225</v>
      </c>
    </row>
    <row r="627" spans="1:23" s="655" customFormat="1" ht="14.5">
      <c r="A627" s="398"/>
      <c r="B627" s="1134"/>
      <c r="C627" s="1020" t="s">
        <v>1220</v>
      </c>
    </row>
    <row r="628" spans="1:23" s="889" customFormat="1" ht="14.5">
      <c r="A628" s="888"/>
      <c r="B628" s="1134"/>
      <c r="C628" s="1032" t="s">
        <v>1221</v>
      </c>
    </row>
    <row r="629" spans="1:23" s="1031" customFormat="1" ht="14.5">
      <c r="A629" s="1030"/>
      <c r="B629" s="984"/>
      <c r="C629" s="1034"/>
      <c r="D629" s="1035"/>
    </row>
    <row r="630" spans="1:23" s="889" customFormat="1" ht="14.5">
      <c r="A630" s="888"/>
      <c r="B630" s="984"/>
      <c r="C630" s="1133" t="s">
        <v>2053</v>
      </c>
      <c r="D630" s="1133"/>
      <c r="E630" s="997"/>
      <c r="F630" s="997"/>
      <c r="G630" s="997"/>
      <c r="H630" s="997"/>
      <c r="I630" s="1041"/>
      <c r="J630" s="1041"/>
      <c r="K630" s="1041"/>
      <c r="L630" s="1039"/>
      <c r="M630" s="1039"/>
      <c r="N630" s="1039"/>
      <c r="O630" s="1039"/>
      <c r="P630" s="1039"/>
      <c r="Q630" s="1039"/>
      <c r="R630" s="1039"/>
      <c r="S630" s="1039"/>
      <c r="T630" s="1039"/>
      <c r="U630" s="1039"/>
      <c r="V630" s="1039"/>
      <c r="W630" s="1039"/>
    </row>
    <row r="631" spans="1:23" s="655" customFormat="1" ht="14.5">
      <c r="A631" s="398"/>
      <c r="B631" s="984"/>
      <c r="C631" s="1033" t="s">
        <v>1898</v>
      </c>
      <c r="D631" s="1042" t="str">
        <f>IF(F39="","",F39)</f>
        <v>0000197f0010025500530161</v>
      </c>
      <c r="E631" s="1040"/>
      <c r="F631" s="1040"/>
      <c r="G631" s="1040"/>
      <c r="H631" s="1040"/>
      <c r="I631" s="1040"/>
      <c r="J631" s="1040"/>
      <c r="K631" s="1040"/>
      <c r="L631" s="1040"/>
      <c r="M631" s="1040"/>
      <c r="N631" s="1040"/>
      <c r="O631" s="1040"/>
      <c r="P631" s="1040"/>
      <c r="Q631" s="1040"/>
      <c r="R631" s="1040"/>
      <c r="S631" s="1040"/>
      <c r="T631" s="1040"/>
      <c r="U631" s="1040"/>
      <c r="V631" s="1040"/>
      <c r="W631" s="1040"/>
    </row>
    <row r="632" spans="1:23" s="655" customFormat="1" ht="13.5" customHeight="1">
      <c r="A632" s="398"/>
      <c r="B632" s="984"/>
      <c r="C632" s="849" t="s">
        <v>1899</v>
      </c>
      <c r="D632" s="1036"/>
      <c r="E632" s="1040"/>
      <c r="F632" s="1040"/>
      <c r="G632" s="1040"/>
      <c r="H632" s="1040"/>
      <c r="I632" s="1040"/>
      <c r="J632" s="1040"/>
      <c r="K632" s="1040"/>
      <c r="L632" s="1040"/>
      <c r="M632" s="1040"/>
      <c r="N632" s="1040"/>
      <c r="O632" s="1040"/>
      <c r="P632" s="1040"/>
      <c r="Q632" s="1040"/>
      <c r="R632" s="1040"/>
      <c r="S632" s="1040"/>
      <c r="T632" s="1040"/>
      <c r="U632" s="1040"/>
      <c r="V632" s="1040"/>
      <c r="W632" s="1040"/>
    </row>
    <row r="633" spans="1:23" s="655" customFormat="1" ht="14.5">
      <c r="A633" s="398"/>
      <c r="B633" s="984"/>
      <c r="C633" s="849" t="s">
        <v>1902</v>
      </c>
      <c r="D633" s="1036" t="s">
        <v>2133</v>
      </c>
    </row>
    <row r="634" spans="1:23" s="655" customFormat="1" ht="14.5">
      <c r="A634" s="398"/>
      <c r="B634" s="984"/>
      <c r="C634" s="849" t="s">
        <v>1903</v>
      </c>
      <c r="D634" s="1036" t="s">
        <v>2134</v>
      </c>
    </row>
    <row r="635" spans="1:23" s="655" customFormat="1" ht="14.5">
      <c r="A635" s="398"/>
      <c r="B635" s="984"/>
      <c r="C635" s="849" t="s">
        <v>1904</v>
      </c>
      <c r="D635" s="1036" t="s">
        <v>2131</v>
      </c>
    </row>
    <row r="636" spans="1:23" s="889" customFormat="1" ht="14.5">
      <c r="A636" s="888"/>
      <c r="B636" s="984"/>
      <c r="C636" s="849" t="s">
        <v>1905</v>
      </c>
      <c r="D636" s="1036" t="s">
        <v>2132</v>
      </c>
    </row>
    <row r="637" spans="1:23" s="655" customFormat="1" ht="14.5">
      <c r="A637" s="398"/>
      <c r="B637" s="984"/>
      <c r="C637" s="849" t="s">
        <v>1906</v>
      </c>
      <c r="D637" s="1037">
        <v>24</v>
      </c>
    </row>
    <row r="638" spans="1:23" s="889" customFormat="1" ht="14.5">
      <c r="A638" s="888"/>
      <c r="B638" s="984"/>
      <c r="C638" s="849" t="s">
        <v>1907</v>
      </c>
      <c r="D638" s="1036" t="s">
        <v>2135</v>
      </c>
    </row>
    <row r="639" spans="1:23" s="355" customFormat="1" ht="14.5">
      <c r="A639" s="398"/>
      <c r="B639" s="984"/>
      <c r="C639" s="849" t="s">
        <v>1908</v>
      </c>
      <c r="D639" s="1036" t="s">
        <v>2136</v>
      </c>
    </row>
    <row r="640" spans="1:23" s="355" customFormat="1" ht="14.5">
      <c r="A640" s="398"/>
      <c r="B640" s="984"/>
      <c r="C640" s="849" t="s">
        <v>2032</v>
      </c>
      <c r="D640" s="1036" t="s">
        <v>2129</v>
      </c>
    </row>
    <row r="641" spans="1:62" s="355" customFormat="1" ht="12.75" customHeight="1">
      <c r="A641" s="398"/>
      <c r="B641" s="985"/>
      <c r="C641" s="849" t="s">
        <v>2041</v>
      </c>
      <c r="D641" s="1036" t="s">
        <v>2137</v>
      </c>
      <c r="E641" s="1038"/>
      <c r="F641" s="1038"/>
      <c r="G641" s="1038"/>
      <c r="H641" s="1038"/>
      <c r="I641" s="1038"/>
      <c r="J641" s="1038"/>
      <c r="K641" s="1038"/>
      <c r="L641" s="1038"/>
      <c r="M641" s="1038"/>
      <c r="N641" s="1038"/>
      <c r="O641" s="1038"/>
      <c r="P641" s="1038"/>
      <c r="Q641" s="1038"/>
      <c r="R641" s="1038"/>
      <c r="S641" s="1038"/>
      <c r="T641" s="1038"/>
      <c r="U641" s="1038"/>
      <c r="V641" s="1038"/>
      <c r="W641" s="1038"/>
      <c r="X641" s="1038"/>
      <c r="Y641" s="1038"/>
      <c r="Z641" s="1038"/>
      <c r="AA641" s="1038"/>
      <c r="AB641" s="1038"/>
      <c r="AC641" s="1038"/>
      <c r="AD641" s="1038"/>
      <c r="AE641" s="1038"/>
      <c r="AF641" s="1038"/>
      <c r="AG641" s="1038"/>
      <c r="AH641" s="1038"/>
      <c r="AI641" s="1038"/>
      <c r="AJ641" s="1038"/>
      <c r="AK641" s="1038"/>
      <c r="AL641" s="1038"/>
      <c r="AM641" s="1038"/>
      <c r="AN641" s="1038"/>
      <c r="AO641" s="1038"/>
      <c r="AP641" s="1038"/>
      <c r="AQ641" s="1038"/>
      <c r="AR641" s="1038"/>
      <c r="AS641" s="1038"/>
      <c r="AT641" s="1038"/>
      <c r="AU641" s="1038"/>
      <c r="AV641" s="1038"/>
      <c r="AW641" s="598"/>
      <c r="AX641" s="598"/>
      <c r="AY641" s="598"/>
      <c r="AZ641" s="598"/>
      <c r="BA641" s="598"/>
      <c r="BB641" s="598"/>
      <c r="BC641" s="598"/>
      <c r="BD641" s="598"/>
      <c r="BE641" s="598"/>
      <c r="BF641" s="598"/>
      <c r="BG641" s="598"/>
      <c r="BH641" s="598"/>
      <c r="BI641" s="598"/>
      <c r="BJ641" s="598"/>
    </row>
    <row r="642" spans="1:62" s="355" customFormat="1" ht="12.75" customHeight="1">
      <c r="A642" s="398"/>
      <c r="B642" s="389"/>
      <c r="C642" s="849" t="s">
        <v>2043</v>
      </c>
      <c r="D642" s="1036" t="s">
        <v>2138</v>
      </c>
      <c r="E642" s="308"/>
      <c r="F642" s="308"/>
      <c r="G642" s="308"/>
      <c r="H642" s="308"/>
      <c r="I642" s="308"/>
      <c r="J642" s="308"/>
      <c r="K642" s="308"/>
      <c r="L642" s="308"/>
      <c r="M642" s="308"/>
      <c r="N642" s="308"/>
      <c r="O642" s="308"/>
      <c r="P642" s="308"/>
      <c r="Q642" s="308"/>
      <c r="R642" s="308"/>
      <c r="S642" s="308"/>
      <c r="T642" s="308"/>
      <c r="U642" s="308"/>
      <c r="V642" s="308"/>
      <c r="W642" s="308"/>
      <c r="X642" s="308"/>
      <c r="Y642" s="308"/>
      <c r="Z642" s="308"/>
      <c r="AA642" s="308"/>
      <c r="AB642" s="308"/>
      <c r="AC642" s="308"/>
      <c r="AD642" s="308"/>
      <c r="AE642" s="308"/>
      <c r="AF642" s="308"/>
      <c r="AG642" s="308"/>
    </row>
    <row r="643" spans="1:62" s="355" customFormat="1" ht="12.75" customHeight="1">
      <c r="A643" s="398"/>
      <c r="B643" s="389"/>
      <c r="C643" s="849" t="s">
        <v>2044</v>
      </c>
      <c r="D643" s="1036" t="s">
        <v>2139</v>
      </c>
      <c r="E643" s="308"/>
      <c r="F643" s="308"/>
      <c r="G643" s="308"/>
      <c r="H643" s="308"/>
      <c r="I643" s="308"/>
      <c r="J643" s="308"/>
      <c r="K643" s="308"/>
      <c r="L643" s="308"/>
      <c r="M643" s="308"/>
      <c r="N643" s="308"/>
      <c r="O643" s="308"/>
      <c r="P643" s="308"/>
      <c r="Q643" s="308"/>
      <c r="R643" s="308"/>
      <c r="S643" s="308"/>
      <c r="T643" s="308"/>
      <c r="U643" s="308"/>
      <c r="V643" s="308"/>
      <c r="W643" s="308"/>
      <c r="X643" s="308"/>
      <c r="Y643" s="308"/>
      <c r="Z643" s="308"/>
      <c r="AA643" s="308"/>
      <c r="AB643" s="308"/>
      <c r="AC643" s="308"/>
      <c r="AD643" s="308"/>
      <c r="AE643" s="308"/>
      <c r="AF643" s="308"/>
      <c r="AG643" s="308"/>
      <c r="AH643" s="308"/>
      <c r="AI643" s="308"/>
      <c r="AJ643" s="308"/>
      <c r="AK643" s="308"/>
      <c r="AL643" s="308"/>
      <c r="AM643" s="308"/>
      <c r="AN643" s="308"/>
      <c r="AO643" s="308"/>
      <c r="AP643" s="308"/>
      <c r="AQ643" s="308"/>
      <c r="AR643" s="308"/>
      <c r="AS643" s="308"/>
      <c r="AT643" s="308"/>
      <c r="AU643" s="308"/>
      <c r="AV643" s="308"/>
      <c r="AW643" s="308"/>
      <c r="AX643" s="308"/>
      <c r="AY643" s="308"/>
      <c r="AZ643" s="308"/>
      <c r="BA643" s="308"/>
      <c r="BB643" s="308"/>
      <c r="BC643" s="308"/>
      <c r="BD643" s="308"/>
      <c r="BE643" s="308"/>
      <c r="BF643" s="308"/>
      <c r="BG643" s="308"/>
      <c r="BH643" s="308"/>
      <c r="BI643" s="308"/>
      <c r="BJ643" s="308"/>
    </row>
    <row r="644" spans="1:62" s="355" customFormat="1" ht="12.75" customHeight="1">
      <c r="A644" s="398"/>
      <c r="B644" s="389"/>
      <c r="C644" s="308"/>
      <c r="D644" s="308"/>
      <c r="E644" s="308"/>
      <c r="F644" s="308"/>
      <c r="G644" s="308"/>
      <c r="H644" s="308"/>
      <c r="I644" s="308"/>
      <c r="J644" s="308"/>
      <c r="K644" s="308"/>
      <c r="L644" s="308"/>
      <c r="M644" s="308"/>
      <c r="N644" s="308"/>
      <c r="O644" s="308"/>
      <c r="P644" s="308"/>
      <c r="Q644" s="308"/>
      <c r="R644" s="308"/>
      <c r="S644" s="308"/>
      <c r="T644" s="308"/>
      <c r="U644" s="308"/>
      <c r="V644" s="308"/>
      <c r="W644" s="308"/>
      <c r="X644" s="308"/>
      <c r="Y644" s="308"/>
      <c r="Z644" s="308"/>
      <c r="AA644" s="308"/>
      <c r="AB644" s="308"/>
      <c r="AC644" s="308"/>
      <c r="AD644" s="308"/>
      <c r="AE644" s="308"/>
      <c r="AF644" s="308"/>
      <c r="AG644" s="308"/>
      <c r="AH644" s="308"/>
      <c r="AI644" s="308"/>
      <c r="AJ644" s="308"/>
      <c r="AK644" s="308"/>
      <c r="AL644" s="308"/>
      <c r="AM644" s="308"/>
      <c r="AN644" s="308"/>
      <c r="AO644" s="308"/>
      <c r="AP644" s="308"/>
      <c r="AQ644" s="308"/>
      <c r="AR644" s="308"/>
      <c r="AS644" s="308"/>
      <c r="AT644" s="308"/>
      <c r="AU644" s="308"/>
      <c r="AV644" s="308"/>
      <c r="AW644" s="308"/>
      <c r="AX644" s="308"/>
      <c r="AY644" s="308"/>
      <c r="AZ644" s="308"/>
      <c r="BA644" s="308"/>
      <c r="BB644" s="308"/>
      <c r="BC644" s="308"/>
      <c r="BD644" s="308"/>
      <c r="BE644" s="308"/>
      <c r="BF644" s="308"/>
      <c r="BG644" s="308"/>
      <c r="BH644" s="308"/>
      <c r="BI644" s="308"/>
      <c r="BJ644" s="308"/>
    </row>
    <row r="645" spans="1:62" s="355" customFormat="1" ht="29" customHeight="1">
      <c r="A645" s="398"/>
      <c r="B645" s="389"/>
      <c r="C645" s="522" t="s">
        <v>989</v>
      </c>
      <c r="D645" s="308"/>
      <c r="E645" s="308"/>
      <c r="F645" s="308"/>
      <c r="G645" s="308"/>
      <c r="H645" s="308"/>
      <c r="I645" s="308"/>
      <c r="J645" s="308"/>
      <c r="K645" s="308"/>
      <c r="L645" s="308"/>
      <c r="M645" s="308"/>
      <c r="N645" s="308"/>
      <c r="O645" s="308"/>
      <c r="P645" s="308"/>
      <c r="Q645" s="308"/>
      <c r="R645" s="308"/>
      <c r="S645" s="308"/>
      <c r="T645" s="308"/>
      <c r="U645" s="308"/>
      <c r="V645" s="308"/>
      <c r="W645" s="308"/>
      <c r="X645" s="308"/>
      <c r="Y645" s="308"/>
      <c r="Z645" s="308"/>
      <c r="AA645" s="308"/>
      <c r="AB645" s="308"/>
      <c r="AC645" s="308"/>
      <c r="AD645" s="308"/>
      <c r="AE645" s="308"/>
      <c r="AF645" s="308"/>
      <c r="AG645" s="308"/>
      <c r="AH645" s="308"/>
      <c r="AI645" s="308"/>
      <c r="AJ645" s="308"/>
      <c r="AK645" s="308"/>
      <c r="AL645" s="308"/>
      <c r="AM645" s="308"/>
      <c r="AN645" s="308"/>
      <c r="AO645" s="308"/>
      <c r="AP645" s="308"/>
      <c r="AQ645" s="308"/>
      <c r="AR645" s="308"/>
      <c r="AS645" s="308"/>
      <c r="AT645" s="308"/>
      <c r="AU645" s="308"/>
      <c r="AV645" s="308"/>
      <c r="AW645" s="308"/>
      <c r="AX645" s="308"/>
      <c r="AY645" s="308"/>
      <c r="AZ645" s="308"/>
      <c r="BA645" s="308"/>
      <c r="BB645" s="308"/>
      <c r="BC645" s="308"/>
      <c r="BD645" s="308"/>
      <c r="BE645" s="308"/>
      <c r="BF645" s="308"/>
      <c r="BG645" s="308"/>
      <c r="BH645" s="308"/>
      <c r="BI645" s="308"/>
      <c r="BJ645" s="308"/>
    </row>
    <row r="646" spans="1:62" s="355" customFormat="1" ht="12.75" customHeight="1">
      <c r="A646" s="398"/>
      <c r="B646" s="389"/>
      <c r="C646" s="407" t="s">
        <v>990</v>
      </c>
      <c r="D646" s="407" t="s">
        <v>1013</v>
      </c>
      <c r="E646" s="407" t="s">
        <v>1022</v>
      </c>
      <c r="F646" s="308"/>
      <c r="G646" s="308"/>
      <c r="H646" s="308"/>
      <c r="I646" s="308"/>
      <c r="J646" s="308"/>
      <c r="K646" s="308"/>
      <c r="L646" s="308"/>
      <c r="M646" s="308"/>
      <c r="N646" s="308"/>
      <c r="O646" s="308"/>
      <c r="P646" s="308"/>
      <c r="Q646" s="308"/>
      <c r="R646" s="308"/>
      <c r="S646" s="308"/>
      <c r="T646" s="308"/>
      <c r="U646" s="308"/>
      <c r="V646" s="308"/>
      <c r="W646" s="308"/>
      <c r="X646" s="308"/>
      <c r="Y646" s="308"/>
      <c r="Z646" s="308"/>
      <c r="AA646" s="308"/>
      <c r="AB646" s="308"/>
      <c r="AC646" s="308"/>
      <c r="AD646" s="308"/>
      <c r="AE646" s="308"/>
      <c r="AF646" s="308"/>
      <c r="AG646" s="308"/>
      <c r="AH646" s="308"/>
      <c r="AI646" s="308"/>
      <c r="AJ646" s="308"/>
      <c r="AK646" s="308"/>
      <c r="AL646" s="308"/>
      <c r="AM646" s="308"/>
      <c r="AN646" s="308"/>
      <c r="AO646" s="308"/>
      <c r="AP646" s="308"/>
      <c r="AQ646" s="308"/>
      <c r="AR646" s="308"/>
      <c r="AS646" s="308"/>
      <c r="AT646" s="308"/>
      <c r="AU646" s="308"/>
      <c r="AV646" s="308"/>
      <c r="AW646" s="308"/>
      <c r="AX646" s="308"/>
      <c r="AY646" s="308"/>
      <c r="AZ646" s="308"/>
      <c r="BA646" s="308"/>
      <c r="BB646" s="308"/>
      <c r="BC646" s="308"/>
      <c r="BD646" s="308"/>
      <c r="BE646" s="308"/>
      <c r="BF646" s="308"/>
      <c r="BG646" s="308"/>
      <c r="BH646" s="308"/>
      <c r="BI646" s="308"/>
      <c r="BJ646" s="308"/>
    </row>
    <row r="647" spans="1:62" s="355" customFormat="1" ht="12.75" customHeight="1">
      <c r="A647" s="398"/>
      <c r="B647" s="389"/>
      <c r="C647" s="411"/>
      <c r="D647" s="411"/>
      <c r="E647" s="411"/>
      <c r="F647" s="308"/>
      <c r="G647" s="308"/>
      <c r="H647" s="308"/>
      <c r="I647" s="308"/>
      <c r="J647" s="308"/>
      <c r="K647" s="308"/>
      <c r="L647" s="308"/>
      <c r="M647" s="308"/>
      <c r="N647" s="308"/>
      <c r="O647" s="308"/>
      <c r="P647" s="308"/>
      <c r="Q647" s="308"/>
      <c r="R647" s="308"/>
      <c r="S647" s="308"/>
      <c r="T647" s="308"/>
      <c r="U647" s="308"/>
      <c r="V647" s="308"/>
      <c r="W647" s="308"/>
      <c r="X647" s="308"/>
      <c r="Y647" s="308"/>
      <c r="Z647" s="308"/>
      <c r="AA647" s="308"/>
      <c r="AB647" s="308"/>
      <c r="AC647" s="308"/>
      <c r="AD647" s="308"/>
      <c r="AE647" s="308"/>
      <c r="AF647" s="308"/>
      <c r="AG647" s="308"/>
      <c r="AH647" s="308"/>
      <c r="AI647" s="308"/>
      <c r="AJ647" s="308"/>
      <c r="AK647" s="308"/>
      <c r="AL647" s="308"/>
      <c r="AM647" s="308"/>
      <c r="AN647" s="308"/>
      <c r="AO647" s="308"/>
      <c r="AP647" s="308"/>
      <c r="AQ647" s="308"/>
      <c r="AR647" s="308"/>
      <c r="AS647" s="308"/>
      <c r="AT647" s="308"/>
      <c r="AU647" s="308"/>
      <c r="AV647" s="308"/>
      <c r="AW647" s="308"/>
      <c r="AX647" s="308"/>
      <c r="AY647" s="308"/>
      <c r="AZ647" s="308"/>
      <c r="BA647" s="308"/>
      <c r="BB647" s="308"/>
      <c r="BC647" s="308"/>
      <c r="BD647" s="308"/>
      <c r="BE647" s="308"/>
      <c r="BF647" s="308"/>
      <c r="BG647" s="308"/>
      <c r="BH647" s="308"/>
      <c r="BI647" s="308"/>
      <c r="BJ647" s="308"/>
    </row>
    <row r="648" spans="1:62" s="355" customFormat="1" ht="12.75" customHeight="1">
      <c r="A648" s="398"/>
      <c r="B648" s="389"/>
      <c r="C648" s="411"/>
      <c r="D648" s="411"/>
      <c r="E648" s="411"/>
      <c r="F648" s="308"/>
      <c r="G648" s="308"/>
      <c r="H648" s="308"/>
      <c r="I648" s="308"/>
      <c r="J648" s="308"/>
      <c r="K648" s="308"/>
      <c r="L648" s="308"/>
      <c r="M648" s="308"/>
      <c r="N648" s="308"/>
      <c r="O648" s="308"/>
      <c r="P648" s="308"/>
      <c r="Q648" s="308"/>
      <c r="R648" s="308"/>
      <c r="S648" s="308"/>
      <c r="T648" s="308"/>
      <c r="U648" s="308"/>
      <c r="V648" s="308"/>
      <c r="W648" s="308"/>
      <c r="X648" s="308"/>
      <c r="Y648" s="308"/>
      <c r="Z648" s="308"/>
      <c r="AA648" s="308"/>
      <c r="AB648" s="308"/>
      <c r="AC648" s="308"/>
      <c r="AD648" s="308"/>
      <c r="AE648" s="308"/>
      <c r="AF648" s="308"/>
      <c r="AG648" s="308"/>
      <c r="AH648" s="308"/>
      <c r="AI648" s="308"/>
      <c r="AJ648" s="308"/>
      <c r="AK648" s="308"/>
      <c r="AL648" s="308"/>
      <c r="AM648" s="308"/>
      <c r="AN648" s="308"/>
      <c r="AO648" s="308"/>
      <c r="AP648" s="308"/>
      <c r="AQ648" s="308"/>
      <c r="AR648" s="308"/>
      <c r="AS648" s="308"/>
      <c r="AT648" s="308"/>
      <c r="AU648" s="308"/>
      <c r="AV648" s="308"/>
      <c r="AW648" s="308"/>
      <c r="AX648" s="308"/>
      <c r="AY648" s="308"/>
      <c r="AZ648" s="308"/>
      <c r="BA648" s="308"/>
      <c r="BB648" s="308"/>
      <c r="BC648" s="308"/>
      <c r="BD648" s="308"/>
      <c r="BE648" s="308"/>
      <c r="BF648" s="308"/>
      <c r="BG648" s="308"/>
      <c r="BH648" s="308"/>
      <c r="BI648" s="308"/>
      <c r="BJ648" s="308"/>
    </row>
    <row r="649" spans="1:62" s="355" customFormat="1" ht="12.75" customHeight="1">
      <c r="A649" s="398"/>
      <c r="B649" s="389"/>
      <c r="C649" s="411"/>
      <c r="D649" s="411"/>
      <c r="E649" s="419"/>
      <c r="F649" s="308"/>
      <c r="G649" s="308"/>
      <c r="H649" s="308"/>
      <c r="I649" s="308"/>
      <c r="J649" s="308"/>
      <c r="K649" s="308"/>
      <c r="L649" s="308"/>
      <c r="M649" s="308"/>
      <c r="N649" s="308"/>
      <c r="O649" s="308"/>
      <c r="P649" s="308"/>
      <c r="Q649" s="308"/>
      <c r="R649" s="308"/>
      <c r="S649" s="308"/>
      <c r="T649" s="308"/>
      <c r="U649" s="308"/>
      <c r="V649" s="308"/>
      <c r="W649" s="308"/>
      <c r="X649" s="308"/>
      <c r="Y649" s="308"/>
      <c r="Z649" s="308"/>
      <c r="AA649" s="308"/>
      <c r="AB649" s="308"/>
      <c r="AC649" s="308"/>
      <c r="AD649" s="308"/>
      <c r="AE649" s="308"/>
      <c r="AF649" s="308"/>
      <c r="AG649" s="308"/>
      <c r="AH649" s="308"/>
      <c r="AI649" s="308"/>
      <c r="AJ649" s="308"/>
      <c r="AK649" s="308"/>
      <c r="AL649" s="308"/>
      <c r="AM649" s="308"/>
      <c r="AN649" s="308"/>
      <c r="AO649" s="308"/>
      <c r="AP649" s="308"/>
      <c r="AQ649" s="308"/>
      <c r="AR649" s="308"/>
      <c r="AS649" s="308"/>
      <c r="AT649" s="308"/>
      <c r="AU649" s="308"/>
      <c r="AV649" s="308"/>
      <c r="AW649" s="308"/>
      <c r="AX649" s="308"/>
      <c r="AY649" s="308"/>
      <c r="AZ649" s="308"/>
      <c r="BA649" s="308"/>
      <c r="BB649" s="308"/>
      <c r="BC649" s="308"/>
      <c r="BD649" s="308"/>
      <c r="BE649" s="308"/>
      <c r="BF649" s="308"/>
      <c r="BG649" s="308"/>
      <c r="BH649" s="308"/>
      <c r="BI649" s="308"/>
      <c r="BJ649" s="308"/>
    </row>
    <row r="650" spans="1:62" s="355" customFormat="1" ht="12.75" customHeight="1">
      <c r="A650" s="398"/>
      <c r="B650" s="389"/>
      <c r="C650" s="411"/>
      <c r="D650" s="411"/>
      <c r="E650" s="419"/>
      <c r="F650" s="308"/>
      <c r="G650" s="308"/>
      <c r="H650" s="308"/>
      <c r="I650" s="308"/>
      <c r="J650" s="308"/>
      <c r="K650" s="308"/>
      <c r="L650" s="308"/>
      <c r="M650" s="308"/>
      <c r="N650" s="308"/>
      <c r="O650" s="308"/>
      <c r="P650" s="308"/>
      <c r="Q650" s="308"/>
      <c r="R650" s="308"/>
      <c r="S650" s="308"/>
      <c r="T650" s="308"/>
      <c r="U650" s="308"/>
      <c r="V650" s="308"/>
      <c r="W650" s="308"/>
      <c r="X650" s="308"/>
      <c r="Y650" s="308"/>
      <c r="Z650" s="308"/>
      <c r="AA650" s="308"/>
      <c r="AB650" s="308"/>
      <c r="AC650" s="308"/>
      <c r="AD650" s="308"/>
      <c r="AE650" s="308"/>
      <c r="AF650" s="308"/>
      <c r="AG650" s="308"/>
      <c r="AH650" s="308"/>
      <c r="AI650" s="308"/>
      <c r="AJ650" s="308"/>
      <c r="AK650" s="308"/>
      <c r="AL650" s="308"/>
      <c r="AM650" s="308"/>
      <c r="AN650" s="308"/>
      <c r="AO650" s="308"/>
      <c r="AP650" s="308"/>
      <c r="AQ650" s="308"/>
      <c r="AR650" s="308"/>
      <c r="AS650" s="308"/>
      <c r="AT650" s="308"/>
      <c r="AU650" s="308"/>
      <c r="AV650" s="308"/>
      <c r="AW650" s="308"/>
      <c r="AX650" s="308"/>
      <c r="AY650" s="308"/>
      <c r="AZ650" s="308"/>
      <c r="BA650" s="308"/>
      <c r="BB650" s="308"/>
      <c r="BC650" s="308"/>
      <c r="BD650" s="308"/>
      <c r="BE650" s="308"/>
      <c r="BF650" s="308"/>
      <c r="BG650" s="308"/>
      <c r="BH650" s="308"/>
      <c r="BI650" s="308"/>
      <c r="BJ650" s="308"/>
    </row>
    <row r="651" spans="1:62" s="355" customFormat="1" ht="12.75" customHeight="1">
      <c r="A651" s="398"/>
      <c r="B651" s="389"/>
      <c r="C651" s="411"/>
      <c r="D651" s="411"/>
      <c r="E651" s="419"/>
      <c r="F651" s="308"/>
      <c r="G651" s="308"/>
      <c r="H651" s="308"/>
      <c r="I651" s="308"/>
      <c r="J651" s="308"/>
      <c r="K651" s="308"/>
      <c r="L651" s="308"/>
      <c r="M651" s="308"/>
      <c r="N651" s="308"/>
      <c r="O651" s="308"/>
      <c r="P651" s="308"/>
      <c r="Q651" s="308"/>
      <c r="R651" s="308"/>
      <c r="S651" s="308"/>
      <c r="T651" s="308"/>
      <c r="U651" s="308"/>
      <c r="V651" s="308"/>
      <c r="W651" s="308"/>
      <c r="X651" s="308"/>
      <c r="Y651" s="308"/>
      <c r="Z651" s="308"/>
      <c r="AA651" s="308"/>
      <c r="AB651" s="308"/>
      <c r="AC651" s="308"/>
      <c r="AD651" s="308"/>
      <c r="AE651" s="308"/>
      <c r="AF651" s="308"/>
      <c r="AG651" s="308"/>
      <c r="AH651" s="308"/>
      <c r="AI651" s="308"/>
      <c r="AJ651" s="308"/>
      <c r="AK651" s="308"/>
      <c r="AL651" s="308"/>
      <c r="AM651" s="308"/>
      <c r="AN651" s="308"/>
      <c r="AO651" s="308"/>
      <c r="AP651" s="308"/>
      <c r="AQ651" s="308"/>
      <c r="AR651" s="308"/>
      <c r="AS651" s="308"/>
      <c r="AT651" s="308"/>
      <c r="AU651" s="308"/>
      <c r="AV651" s="308"/>
      <c r="AW651" s="308"/>
      <c r="AX651" s="308"/>
      <c r="AY651" s="308"/>
      <c r="AZ651" s="308"/>
      <c r="BA651" s="308"/>
      <c r="BB651" s="308"/>
      <c r="BC651" s="308"/>
      <c r="BD651" s="308"/>
      <c r="BE651" s="308"/>
      <c r="BF651" s="308"/>
      <c r="BG651" s="308"/>
      <c r="BH651" s="308"/>
      <c r="BI651" s="308"/>
      <c r="BJ651" s="308"/>
    </row>
    <row r="652" spans="1:62" s="355" customFormat="1" ht="12.75" customHeight="1">
      <c r="A652" s="398"/>
      <c r="B652" s="389"/>
      <c r="C652" s="411"/>
      <c r="D652" s="411"/>
      <c r="E652" s="419"/>
      <c r="F652" s="308"/>
      <c r="G652" s="308"/>
      <c r="H652" s="308"/>
      <c r="I652" s="308"/>
      <c r="J652" s="308"/>
      <c r="K652" s="308"/>
      <c r="L652" s="308"/>
      <c r="M652" s="308"/>
      <c r="N652" s="308"/>
      <c r="O652" s="308"/>
      <c r="P652" s="308"/>
      <c r="Q652" s="308"/>
      <c r="R652" s="308"/>
      <c r="S652" s="308"/>
      <c r="T652" s="308"/>
      <c r="U652" s="308"/>
      <c r="V652" s="308"/>
      <c r="W652" s="308"/>
      <c r="X652" s="308"/>
      <c r="Y652" s="308"/>
      <c r="Z652" s="308"/>
      <c r="AA652" s="308"/>
      <c r="AB652" s="308"/>
      <c r="AC652" s="308"/>
      <c r="AD652" s="308"/>
      <c r="AE652" s="308"/>
      <c r="AF652" s="308"/>
      <c r="AG652" s="308"/>
      <c r="AH652" s="308"/>
      <c r="AI652" s="308"/>
      <c r="AJ652" s="308"/>
      <c r="AK652" s="308"/>
      <c r="AL652" s="308"/>
      <c r="AM652" s="308"/>
      <c r="AN652" s="308"/>
      <c r="AO652" s="308"/>
      <c r="AP652" s="308"/>
      <c r="AQ652" s="308"/>
      <c r="AR652" s="308"/>
      <c r="AS652" s="308"/>
      <c r="AT652" s="308"/>
      <c r="AU652" s="308"/>
      <c r="AV652" s="308"/>
      <c r="AW652" s="308"/>
      <c r="AX652" s="308"/>
      <c r="AY652" s="308"/>
      <c r="AZ652" s="308"/>
      <c r="BA652" s="308"/>
      <c r="BB652" s="308"/>
      <c r="BC652" s="308"/>
      <c r="BD652" s="308"/>
      <c r="BE652" s="308"/>
      <c r="BF652" s="308"/>
      <c r="BG652" s="308"/>
      <c r="BH652" s="308"/>
      <c r="BI652" s="308"/>
      <c r="BJ652" s="308"/>
    </row>
    <row r="653" spans="1:62" s="355" customFormat="1" ht="12.75" customHeight="1">
      <c r="A653" s="398"/>
      <c r="B653" s="389"/>
      <c r="C653" s="308"/>
      <c r="D653" s="308"/>
      <c r="E653" s="308"/>
      <c r="F653" s="308"/>
      <c r="G653" s="308"/>
      <c r="H653" s="308"/>
      <c r="I653" s="308"/>
      <c r="J653" s="308"/>
      <c r="K653" s="308"/>
      <c r="L653" s="308"/>
      <c r="M653" s="308"/>
      <c r="N653" s="308"/>
      <c r="O653" s="308"/>
      <c r="P653" s="308"/>
      <c r="Q653" s="308"/>
      <c r="R653" s="308"/>
      <c r="S653" s="308"/>
      <c r="T653" s="308"/>
      <c r="U653" s="308"/>
      <c r="V653" s="308"/>
      <c r="W653" s="308"/>
      <c r="X653" s="308"/>
      <c r="Y653" s="308"/>
      <c r="Z653" s="308"/>
      <c r="AA653" s="308"/>
      <c r="AB653" s="308"/>
      <c r="AC653" s="308"/>
      <c r="AD653" s="308"/>
      <c r="AE653" s="308"/>
      <c r="AF653" s="308"/>
      <c r="AG653" s="308"/>
      <c r="AH653" s="308"/>
      <c r="AI653" s="308"/>
      <c r="AJ653" s="308"/>
      <c r="AK653" s="308"/>
      <c r="AL653" s="308"/>
      <c r="AM653" s="308"/>
      <c r="AN653" s="308"/>
      <c r="AO653" s="308"/>
      <c r="AP653" s="308"/>
      <c r="AQ653" s="308"/>
      <c r="AR653" s="308"/>
      <c r="AS653" s="308"/>
      <c r="AT653" s="308"/>
      <c r="AU653" s="308"/>
      <c r="AV653" s="308"/>
      <c r="AW653" s="308"/>
      <c r="AX653" s="308"/>
      <c r="AY653" s="308"/>
      <c r="AZ653" s="308"/>
      <c r="BA653" s="308"/>
      <c r="BB653" s="308"/>
      <c r="BC653" s="308"/>
      <c r="BD653" s="308"/>
      <c r="BE653" s="308"/>
      <c r="BF653" s="308"/>
      <c r="BG653" s="308"/>
      <c r="BH653" s="308"/>
      <c r="BI653" s="308"/>
      <c r="BJ653" s="308"/>
    </row>
    <row r="654" spans="1:62" s="497" customFormat="1" ht="29" customHeight="1">
      <c r="A654" s="398"/>
      <c r="B654" s="389"/>
      <c r="C654" s="522" t="s">
        <v>1052</v>
      </c>
      <c r="D654" s="308"/>
      <c r="E654" s="308"/>
      <c r="F654" s="308"/>
      <c r="G654" s="308"/>
      <c r="H654" s="308"/>
      <c r="I654" s="308"/>
      <c r="J654" s="308"/>
      <c r="K654" s="308"/>
      <c r="L654" s="308"/>
      <c r="M654" s="308"/>
      <c r="N654" s="308"/>
      <c r="O654" s="308"/>
      <c r="P654" s="308"/>
      <c r="Q654" s="308"/>
      <c r="R654" s="308"/>
      <c r="S654" s="308"/>
      <c r="T654" s="308"/>
      <c r="U654" s="308"/>
      <c r="V654" s="308"/>
      <c r="W654" s="308"/>
      <c r="X654" s="308"/>
      <c r="Y654" s="308"/>
      <c r="Z654" s="308"/>
      <c r="AA654" s="308"/>
      <c r="AB654" s="308"/>
      <c r="AC654" s="308"/>
      <c r="AD654" s="308"/>
      <c r="AE654" s="308"/>
      <c r="AF654" s="308"/>
      <c r="AG654" s="308"/>
      <c r="AH654" s="308"/>
      <c r="AI654" s="308"/>
      <c r="AJ654" s="308"/>
      <c r="AK654" s="308"/>
      <c r="AL654" s="308"/>
      <c r="AM654" s="308"/>
      <c r="AN654" s="308"/>
      <c r="AO654" s="308"/>
      <c r="AP654" s="308"/>
      <c r="AQ654" s="308"/>
      <c r="AR654" s="308"/>
      <c r="AS654" s="308"/>
      <c r="AT654" s="308"/>
      <c r="AU654" s="308"/>
      <c r="AV654" s="308"/>
      <c r="AW654" s="308"/>
      <c r="AX654" s="308"/>
      <c r="AY654" s="308"/>
      <c r="AZ654" s="308"/>
      <c r="BA654" s="308"/>
      <c r="BB654" s="308"/>
      <c r="BC654" s="308"/>
      <c r="BD654" s="308"/>
      <c r="BE654" s="308"/>
      <c r="BF654" s="308"/>
      <c r="BG654" s="308"/>
      <c r="BH654" s="308"/>
      <c r="BI654" s="308"/>
      <c r="BJ654" s="308"/>
    </row>
    <row r="655" spans="1:62" s="355" customFormat="1" ht="12.75" customHeight="1">
      <c r="A655" s="398"/>
      <c r="B655" s="389"/>
      <c r="C655" s="408" t="s">
        <v>1051</v>
      </c>
      <c r="D655" s="408" t="s">
        <v>1053</v>
      </c>
      <c r="E655" s="408" t="s">
        <v>763</v>
      </c>
      <c r="F655" s="308"/>
      <c r="G655" s="308"/>
      <c r="H655" s="308"/>
      <c r="I655" s="308"/>
      <c r="J655" s="308"/>
      <c r="K655" s="308"/>
      <c r="L655" s="308"/>
      <c r="M655" s="308"/>
      <c r="N655" s="308"/>
      <c r="O655" s="308"/>
      <c r="P655" s="308"/>
      <c r="Q655" s="308"/>
      <c r="R655" s="308"/>
      <c r="S655" s="308"/>
      <c r="T655" s="308"/>
      <c r="U655" s="308"/>
      <c r="V655" s="308"/>
      <c r="W655" s="308"/>
      <c r="X655" s="308"/>
      <c r="Y655" s="308"/>
      <c r="Z655" s="308"/>
      <c r="AA655" s="308"/>
      <c r="AB655" s="308"/>
      <c r="AC655" s="308"/>
      <c r="AD655" s="308"/>
      <c r="AE655" s="308"/>
      <c r="AF655" s="308"/>
      <c r="AG655" s="308"/>
      <c r="AH655" s="308"/>
      <c r="AI655" s="308"/>
      <c r="AJ655" s="308"/>
      <c r="AK655" s="308"/>
      <c r="AL655" s="308"/>
      <c r="AM655" s="308"/>
      <c r="AN655" s="308"/>
      <c r="AO655" s="308"/>
      <c r="AP655" s="308"/>
      <c r="AQ655" s="308"/>
      <c r="AR655" s="308"/>
      <c r="AS655" s="308"/>
      <c r="AT655" s="308"/>
      <c r="AU655" s="308"/>
      <c r="AV655" s="308"/>
      <c r="AW655" s="308"/>
      <c r="AX655" s="308"/>
      <c r="AY655" s="308"/>
      <c r="AZ655" s="308"/>
      <c r="BA655" s="308"/>
      <c r="BB655" s="308"/>
      <c r="BC655" s="308"/>
      <c r="BD655" s="308"/>
      <c r="BE655" s="308"/>
      <c r="BF655" s="308"/>
      <c r="BG655" s="308"/>
      <c r="BH655" s="308"/>
      <c r="BI655" s="308"/>
      <c r="BJ655" s="308"/>
    </row>
    <row r="656" spans="1:62" s="355" customFormat="1" ht="12.75" customHeight="1">
      <c r="A656" s="398"/>
      <c r="B656" s="389"/>
      <c r="C656" s="411"/>
      <c r="D656" s="411"/>
      <c r="E656" s="848"/>
      <c r="F656" s="308"/>
      <c r="G656" s="308"/>
      <c r="H656" s="308"/>
      <c r="I656" s="308"/>
      <c r="J656" s="308"/>
      <c r="K656" s="308"/>
      <c r="L656" s="308"/>
      <c r="M656" s="308"/>
      <c r="N656" s="308"/>
      <c r="O656" s="308"/>
      <c r="P656" s="308"/>
      <c r="Q656" s="308"/>
      <c r="R656" s="308"/>
      <c r="S656" s="308"/>
      <c r="T656" s="308"/>
      <c r="U656" s="308"/>
      <c r="V656" s="308"/>
      <c r="W656" s="308"/>
      <c r="X656" s="308"/>
      <c r="Y656" s="308"/>
      <c r="Z656" s="308"/>
      <c r="AA656" s="308"/>
      <c r="AB656" s="308"/>
      <c r="AC656" s="308"/>
      <c r="AD656" s="308"/>
      <c r="AE656" s="308"/>
      <c r="AF656" s="308"/>
      <c r="AG656" s="308"/>
      <c r="AH656" s="308"/>
      <c r="AI656" s="308"/>
      <c r="AJ656" s="308"/>
      <c r="AK656" s="308"/>
      <c r="AL656" s="308"/>
      <c r="AM656" s="308"/>
      <c r="AN656" s="308"/>
      <c r="AO656" s="308"/>
      <c r="AP656" s="308"/>
      <c r="AQ656" s="308"/>
      <c r="AR656" s="308"/>
      <c r="AS656" s="308"/>
      <c r="AT656" s="308"/>
      <c r="AU656" s="308"/>
      <c r="AV656" s="308"/>
      <c r="AW656" s="308"/>
      <c r="AX656" s="308"/>
      <c r="AY656" s="308"/>
      <c r="AZ656" s="308"/>
      <c r="BA656" s="308"/>
      <c r="BB656" s="308"/>
      <c r="BC656" s="308"/>
      <c r="BD656" s="308"/>
      <c r="BE656" s="308"/>
      <c r="BF656" s="308"/>
      <c r="BG656" s="308"/>
      <c r="BH656" s="308"/>
      <c r="BI656" s="308"/>
      <c r="BJ656" s="308"/>
    </row>
    <row r="657" spans="1:62" s="355" customFormat="1" ht="12.75" customHeight="1">
      <c r="A657" s="398"/>
      <c r="B657" s="389"/>
      <c r="C657" s="411"/>
      <c r="D657" s="411"/>
      <c r="E657" s="541"/>
      <c r="F657" s="308"/>
      <c r="G657" s="308"/>
      <c r="H657" s="308"/>
      <c r="I657" s="308"/>
      <c r="J657" s="308"/>
      <c r="K657" s="308"/>
      <c r="L657" s="308"/>
      <c r="M657" s="308"/>
      <c r="N657" s="308"/>
      <c r="O657" s="308"/>
      <c r="P657" s="308"/>
      <c r="Q657" s="308"/>
      <c r="R657" s="308"/>
      <c r="S657" s="308"/>
      <c r="T657" s="308"/>
      <c r="U657" s="308"/>
      <c r="V657" s="308"/>
      <c r="W657" s="308"/>
      <c r="X657" s="308"/>
      <c r="Y657" s="308"/>
      <c r="Z657" s="308"/>
      <c r="AA657" s="308"/>
      <c r="AB657" s="308"/>
      <c r="AC657" s="308"/>
      <c r="AD657" s="308"/>
      <c r="AE657" s="308"/>
      <c r="AF657" s="308"/>
      <c r="AG657" s="308"/>
      <c r="AH657" s="308"/>
      <c r="AI657" s="308"/>
      <c r="AJ657" s="308"/>
      <c r="AK657" s="308"/>
      <c r="AL657" s="308"/>
      <c r="AM657" s="308"/>
      <c r="AN657" s="308"/>
      <c r="AO657" s="308"/>
      <c r="AP657" s="308"/>
      <c r="AQ657" s="308"/>
      <c r="AR657" s="308"/>
      <c r="AS657" s="308"/>
      <c r="AT657" s="308"/>
      <c r="AU657" s="308"/>
      <c r="AV657" s="308"/>
      <c r="AW657" s="308"/>
      <c r="AX657" s="308"/>
      <c r="AY657" s="308"/>
      <c r="AZ657" s="308"/>
      <c r="BA657" s="308"/>
      <c r="BB657" s="308"/>
      <c r="BC657" s="308"/>
      <c r="BD657" s="308"/>
      <c r="BE657" s="308"/>
      <c r="BF657" s="308"/>
      <c r="BG657" s="308"/>
      <c r="BH657" s="308"/>
      <c r="BI657" s="308"/>
      <c r="BJ657" s="308"/>
    </row>
    <row r="658" spans="1:62" s="355" customFormat="1" ht="12.75" customHeight="1">
      <c r="A658" s="398"/>
      <c r="B658" s="389"/>
      <c r="C658" s="411"/>
      <c r="D658" s="411"/>
      <c r="E658" s="411"/>
      <c r="F658" s="308"/>
      <c r="G658" s="308"/>
      <c r="H658" s="308"/>
      <c r="I658" s="308"/>
      <c r="J658" s="308"/>
      <c r="K658" s="308"/>
      <c r="L658" s="308"/>
      <c r="M658" s="308"/>
      <c r="N658" s="308"/>
      <c r="O658" s="308"/>
      <c r="P658" s="308"/>
      <c r="Q658" s="308"/>
      <c r="R658" s="308"/>
      <c r="S658" s="308"/>
      <c r="T658" s="308"/>
      <c r="U658" s="308"/>
      <c r="V658" s="308"/>
      <c r="W658" s="308"/>
      <c r="X658" s="308"/>
      <c r="Y658" s="308"/>
      <c r="Z658" s="308"/>
      <c r="AA658" s="308"/>
      <c r="AB658" s="308"/>
      <c r="AC658" s="308"/>
      <c r="AD658" s="308"/>
      <c r="AE658" s="308"/>
      <c r="AF658" s="308"/>
      <c r="AG658" s="308"/>
      <c r="AH658" s="308"/>
      <c r="AI658" s="308"/>
      <c r="AJ658" s="308"/>
      <c r="AK658" s="308"/>
      <c r="AL658" s="308"/>
      <c r="AM658" s="308"/>
      <c r="AN658" s="308"/>
      <c r="AO658" s="308"/>
      <c r="AP658" s="308"/>
      <c r="AQ658" s="308"/>
      <c r="AR658" s="308"/>
      <c r="AS658" s="308"/>
      <c r="AT658" s="308"/>
      <c r="AU658" s="308"/>
      <c r="AV658" s="308"/>
      <c r="AW658" s="308"/>
      <c r="AX658" s="308"/>
      <c r="AY658" s="308"/>
      <c r="AZ658" s="308"/>
      <c r="BA658" s="308"/>
      <c r="BB658" s="308"/>
      <c r="BC658" s="308"/>
      <c r="BD658" s="308"/>
      <c r="BE658" s="308"/>
      <c r="BF658" s="308"/>
      <c r="BG658" s="308"/>
      <c r="BH658" s="308"/>
      <c r="BI658" s="308"/>
      <c r="BJ658" s="308"/>
    </row>
    <row r="659" spans="1:62" s="355" customFormat="1" ht="12.75" customHeight="1">
      <c r="A659" s="398"/>
      <c r="B659" s="389"/>
      <c r="C659" s="867"/>
      <c r="D659" s="867"/>
      <c r="E659" s="867"/>
      <c r="F659" s="308"/>
      <c r="G659" s="308"/>
      <c r="H659" s="308"/>
      <c r="I659" s="308"/>
      <c r="J659" s="308"/>
      <c r="K659" s="308"/>
      <c r="L659" s="308"/>
      <c r="M659" s="308"/>
      <c r="N659" s="308"/>
      <c r="O659" s="308"/>
      <c r="P659" s="308"/>
      <c r="Q659" s="308"/>
      <c r="R659" s="308"/>
      <c r="S659" s="308"/>
      <c r="T659" s="308"/>
      <c r="U659" s="308"/>
      <c r="V659" s="308"/>
      <c r="W659" s="308"/>
      <c r="X659" s="308"/>
      <c r="Y659" s="308"/>
      <c r="Z659" s="308"/>
      <c r="AA659" s="308"/>
      <c r="AB659" s="308"/>
      <c r="AC659" s="308"/>
      <c r="AD659" s="308"/>
      <c r="AE659" s="308"/>
      <c r="AF659" s="308"/>
      <c r="AG659" s="308"/>
      <c r="AH659" s="308"/>
      <c r="AI659" s="308"/>
      <c r="AJ659" s="308"/>
      <c r="AK659" s="308"/>
      <c r="AL659" s="308"/>
      <c r="AM659" s="308"/>
      <c r="AN659" s="308"/>
      <c r="AO659" s="308"/>
      <c r="AP659" s="308"/>
      <c r="AQ659" s="308"/>
      <c r="AR659" s="308"/>
      <c r="AS659" s="308"/>
      <c r="AT659" s="308"/>
      <c r="AU659" s="308"/>
      <c r="AV659" s="308"/>
      <c r="AW659" s="308"/>
      <c r="AX659" s="308"/>
      <c r="AY659" s="308"/>
      <c r="AZ659" s="308"/>
      <c r="BA659" s="308"/>
      <c r="BB659" s="308"/>
      <c r="BC659" s="308"/>
      <c r="BD659" s="308"/>
      <c r="BE659" s="308"/>
      <c r="BF659" s="308"/>
      <c r="BG659" s="308"/>
      <c r="BH659" s="308"/>
      <c r="BI659" s="308"/>
      <c r="BJ659" s="308"/>
    </row>
    <row r="660" spans="1:62" s="355" customFormat="1" ht="12.75" customHeight="1">
      <c r="A660" s="398"/>
      <c r="B660" s="389"/>
      <c r="C660" s="308"/>
      <c r="D660" s="308"/>
      <c r="E660" s="308"/>
      <c r="F660" s="308"/>
      <c r="G660" s="308"/>
      <c r="H660" s="308"/>
      <c r="I660" s="308"/>
      <c r="J660" s="308"/>
      <c r="K660" s="308"/>
      <c r="L660" s="308"/>
      <c r="M660" s="308"/>
      <c r="N660" s="308"/>
      <c r="O660" s="308"/>
      <c r="P660" s="308"/>
      <c r="Q660" s="308"/>
      <c r="R660" s="308"/>
      <c r="S660" s="308"/>
      <c r="T660" s="308"/>
      <c r="U660" s="308"/>
      <c r="V660" s="308"/>
      <c r="W660" s="308"/>
      <c r="X660" s="308"/>
      <c r="Y660" s="308"/>
      <c r="Z660" s="308"/>
      <c r="AA660" s="308"/>
      <c r="AB660" s="308"/>
      <c r="AC660" s="308"/>
      <c r="AD660" s="308"/>
      <c r="AE660" s="308"/>
      <c r="AF660" s="308"/>
      <c r="AG660" s="308"/>
      <c r="AH660" s="308"/>
      <c r="AI660" s="308"/>
      <c r="AJ660" s="308"/>
      <c r="AK660" s="308"/>
      <c r="AL660" s="308"/>
      <c r="AM660" s="308"/>
      <c r="AN660" s="308"/>
      <c r="AO660" s="308"/>
      <c r="AP660" s="308"/>
      <c r="AQ660" s="308"/>
      <c r="AR660" s="308"/>
      <c r="AS660" s="308"/>
      <c r="AT660" s="308"/>
      <c r="AU660" s="308"/>
      <c r="AV660" s="308"/>
      <c r="AW660" s="308"/>
      <c r="AX660" s="308"/>
      <c r="AY660" s="308"/>
      <c r="AZ660" s="308"/>
      <c r="BA660" s="308"/>
      <c r="BB660" s="308"/>
      <c r="BC660" s="308"/>
      <c r="BD660" s="308"/>
      <c r="BE660" s="308"/>
      <c r="BF660" s="308"/>
      <c r="BG660" s="308"/>
      <c r="BH660" s="308"/>
      <c r="BI660" s="308"/>
      <c r="BJ660" s="308"/>
    </row>
    <row r="661" spans="1:62" s="355" customFormat="1" ht="12.75" customHeight="1">
      <c r="A661" s="398"/>
      <c r="B661" s="389"/>
      <c r="C661" s="308"/>
      <c r="D661" s="308"/>
      <c r="E661" s="308"/>
      <c r="F661" s="308"/>
      <c r="G661" s="308"/>
      <c r="H661" s="308"/>
      <c r="I661" s="308"/>
      <c r="J661" s="308"/>
      <c r="K661" s="308"/>
      <c r="L661" s="308"/>
      <c r="M661" s="308"/>
      <c r="N661" s="308"/>
      <c r="O661" s="308"/>
      <c r="P661" s="308"/>
      <c r="Q661" s="308"/>
      <c r="R661" s="308"/>
      <c r="S661" s="308"/>
      <c r="T661" s="308"/>
      <c r="U661" s="308"/>
      <c r="V661" s="308"/>
      <c r="W661" s="308"/>
      <c r="X661" s="308"/>
      <c r="Y661" s="308"/>
      <c r="Z661" s="308"/>
      <c r="AA661" s="308"/>
      <c r="AB661" s="308"/>
      <c r="AC661" s="308"/>
      <c r="AD661" s="308"/>
      <c r="AE661" s="308"/>
      <c r="AF661" s="308"/>
      <c r="AG661" s="308"/>
      <c r="AH661" s="308"/>
      <c r="AI661" s="308"/>
      <c r="AJ661" s="308"/>
      <c r="AK661" s="308"/>
      <c r="AL661" s="308"/>
      <c r="AM661" s="308"/>
      <c r="AN661" s="308"/>
      <c r="AO661" s="308"/>
      <c r="AP661" s="308"/>
      <c r="AQ661" s="308"/>
      <c r="AR661" s="308"/>
      <c r="AS661" s="308"/>
      <c r="AT661" s="308"/>
      <c r="AU661" s="308"/>
      <c r="AV661" s="308"/>
      <c r="AW661" s="308"/>
      <c r="AX661" s="308"/>
      <c r="AY661" s="308"/>
      <c r="AZ661" s="308"/>
      <c r="BA661" s="308"/>
      <c r="BB661" s="308"/>
      <c r="BC661" s="308"/>
      <c r="BD661" s="308"/>
      <c r="BE661" s="308"/>
      <c r="BF661" s="308"/>
      <c r="BG661" s="308"/>
      <c r="BH661" s="308"/>
      <c r="BI661" s="308"/>
      <c r="BJ661" s="308"/>
    </row>
    <row r="662" spans="1:62" s="699" customFormat="1" ht="12.75" customHeight="1">
      <c r="A662" s="398"/>
      <c r="B662" s="389"/>
      <c r="C662" s="308"/>
      <c r="D662" s="308"/>
      <c r="E662" s="308"/>
      <c r="F662" s="308"/>
      <c r="G662" s="308"/>
      <c r="H662" s="308"/>
      <c r="I662" s="308"/>
      <c r="J662" s="308"/>
      <c r="K662" s="308"/>
      <c r="L662" s="308"/>
      <c r="M662" s="308"/>
      <c r="N662" s="308"/>
      <c r="O662" s="308"/>
      <c r="P662" s="308"/>
      <c r="Q662" s="308"/>
      <c r="R662" s="308"/>
      <c r="S662" s="308"/>
      <c r="T662" s="308"/>
      <c r="U662" s="308"/>
      <c r="V662" s="308"/>
      <c r="W662" s="308"/>
      <c r="X662" s="308"/>
      <c r="Y662" s="308"/>
      <c r="Z662" s="308"/>
      <c r="AA662" s="308"/>
      <c r="AB662" s="308"/>
      <c r="AC662" s="308"/>
      <c r="AD662" s="308"/>
      <c r="AE662" s="308"/>
      <c r="AF662" s="308"/>
      <c r="AG662" s="308"/>
      <c r="AH662" s="308"/>
      <c r="AI662" s="308"/>
      <c r="AJ662" s="308"/>
      <c r="AK662" s="308"/>
      <c r="AL662" s="308"/>
      <c r="AM662" s="308"/>
      <c r="AN662" s="308"/>
      <c r="AO662" s="308"/>
      <c r="AP662" s="308"/>
      <c r="AQ662" s="308"/>
      <c r="AR662" s="308"/>
      <c r="AS662" s="308"/>
      <c r="AT662" s="308"/>
      <c r="AU662" s="308"/>
      <c r="AV662" s="308"/>
      <c r="AW662" s="308"/>
      <c r="AX662" s="308"/>
      <c r="AY662" s="308"/>
      <c r="AZ662" s="308"/>
      <c r="BA662" s="308"/>
      <c r="BB662" s="308"/>
      <c r="BC662" s="308"/>
      <c r="BD662" s="308"/>
      <c r="BE662" s="308"/>
      <c r="BF662" s="308"/>
      <c r="BG662" s="308"/>
      <c r="BH662" s="308"/>
      <c r="BI662" s="308"/>
      <c r="BJ662" s="308"/>
    </row>
    <row r="663" spans="1:62" s="699" customFormat="1" ht="24" customHeight="1">
      <c r="A663" s="398"/>
      <c r="B663" s="389"/>
      <c r="C663" s="522" t="s">
        <v>1280</v>
      </c>
      <c r="D663" s="308"/>
      <c r="E663" s="308"/>
      <c r="F663" s="308"/>
      <c r="G663" s="308"/>
      <c r="H663" s="308"/>
      <c r="I663" s="308"/>
      <c r="J663" s="308"/>
      <c r="K663" s="308"/>
      <c r="L663" s="308"/>
      <c r="M663" s="308"/>
      <c r="N663" s="308"/>
      <c r="O663" s="308"/>
      <c r="P663" s="308"/>
      <c r="Q663" s="308"/>
      <c r="R663" s="308"/>
      <c r="S663" s="308"/>
      <c r="T663" s="308"/>
      <c r="U663" s="308"/>
      <c r="V663" s="308"/>
      <c r="W663" s="308"/>
      <c r="X663" s="308"/>
      <c r="Y663" s="308"/>
      <c r="Z663" s="308"/>
      <c r="AA663" s="308"/>
      <c r="AB663" s="308"/>
      <c r="AC663" s="308"/>
      <c r="AD663" s="308"/>
      <c r="AE663" s="308"/>
      <c r="AF663" s="308"/>
      <c r="AG663" s="308"/>
      <c r="AH663" s="308"/>
      <c r="AI663" s="308"/>
      <c r="AJ663" s="308"/>
      <c r="AK663" s="308"/>
      <c r="AL663" s="308"/>
      <c r="AM663" s="308"/>
      <c r="AN663" s="308"/>
      <c r="AO663" s="308"/>
      <c r="AP663" s="308"/>
      <c r="AQ663" s="308"/>
      <c r="AR663" s="308"/>
      <c r="AS663" s="308"/>
      <c r="AT663" s="308"/>
      <c r="AU663" s="308"/>
      <c r="AV663" s="308"/>
      <c r="AW663" s="308"/>
      <c r="AX663" s="308"/>
      <c r="AY663" s="308"/>
      <c r="AZ663" s="308"/>
      <c r="BA663" s="308"/>
      <c r="BB663" s="308"/>
      <c r="BC663" s="308"/>
      <c r="BD663" s="308"/>
      <c r="BE663" s="308"/>
      <c r="BF663" s="308"/>
      <c r="BG663" s="308"/>
      <c r="BH663" s="308"/>
      <c r="BI663" s="308"/>
      <c r="BJ663" s="308"/>
    </row>
    <row r="664" spans="1:62" s="699" customFormat="1" ht="12.75" customHeight="1">
      <c r="A664" s="398"/>
      <c r="B664" s="389"/>
      <c r="C664" s="408" t="s">
        <v>1280</v>
      </c>
      <c r="D664" s="408" t="s">
        <v>721</v>
      </c>
      <c r="E664" s="408" t="s">
        <v>722</v>
      </c>
      <c r="F664" s="408" t="s">
        <v>731</v>
      </c>
      <c r="G664" s="408" t="s">
        <v>732</v>
      </c>
      <c r="H664" s="408" t="s">
        <v>723</v>
      </c>
      <c r="I664" s="308"/>
      <c r="J664" s="308"/>
      <c r="K664" s="308"/>
      <c r="L664" s="308"/>
      <c r="M664" s="308"/>
      <c r="N664" s="308"/>
      <c r="O664" s="308"/>
      <c r="P664" s="308"/>
      <c r="Q664" s="308"/>
      <c r="R664" s="308"/>
      <c r="S664" s="308"/>
      <c r="T664" s="308"/>
      <c r="U664" s="308"/>
      <c r="V664" s="308"/>
      <c r="W664" s="308"/>
      <c r="X664" s="308"/>
      <c r="Y664" s="308"/>
      <c r="Z664" s="308"/>
      <c r="AA664" s="308"/>
      <c r="AB664" s="308"/>
      <c r="AC664" s="308"/>
      <c r="AD664" s="308"/>
      <c r="AE664" s="308"/>
      <c r="AF664" s="308"/>
      <c r="AG664" s="308"/>
      <c r="AH664" s="308"/>
      <c r="AI664" s="308"/>
      <c r="AJ664" s="308"/>
      <c r="AK664" s="308"/>
      <c r="AL664" s="308"/>
      <c r="AM664" s="308"/>
      <c r="AN664" s="308"/>
      <c r="AO664" s="308"/>
      <c r="AP664" s="308"/>
      <c r="AQ664" s="308"/>
      <c r="AR664" s="308"/>
      <c r="AS664" s="308"/>
      <c r="AT664" s="308"/>
      <c r="AU664" s="308"/>
      <c r="AV664" s="308"/>
      <c r="AW664" s="308"/>
      <c r="AX664" s="308"/>
      <c r="AY664" s="308"/>
      <c r="AZ664" s="308"/>
      <c r="BA664" s="308"/>
      <c r="BB664" s="308"/>
      <c r="BC664" s="308"/>
      <c r="BD664" s="308"/>
      <c r="BE664" s="308"/>
      <c r="BF664" s="308"/>
      <c r="BG664" s="308"/>
      <c r="BH664" s="308"/>
      <c r="BI664" s="308"/>
      <c r="BJ664" s="308"/>
    </row>
    <row r="665" spans="1:62" s="699" customFormat="1" ht="12.75" customHeight="1">
      <c r="A665" s="398"/>
      <c r="B665" s="389"/>
      <c r="C665" s="607"/>
      <c r="D665" s="607"/>
      <c r="E665" s="607"/>
      <c r="F665" s="607"/>
      <c r="G665" s="607"/>
      <c r="H665" s="607"/>
      <c r="I665" s="308"/>
      <c r="J665" s="308"/>
      <c r="K665" s="308"/>
      <c r="L665" s="308"/>
      <c r="M665" s="308"/>
      <c r="N665" s="308"/>
      <c r="O665" s="308"/>
      <c r="P665" s="308"/>
      <c r="Q665" s="308"/>
      <c r="R665" s="308"/>
      <c r="S665" s="308"/>
      <c r="T665" s="308"/>
      <c r="U665" s="308"/>
      <c r="V665" s="308"/>
      <c r="W665" s="308"/>
      <c r="X665" s="308"/>
      <c r="Y665" s="308"/>
      <c r="Z665" s="308"/>
      <c r="AA665" s="308"/>
      <c r="AB665" s="308"/>
      <c r="AC665" s="308"/>
      <c r="AD665" s="308"/>
      <c r="AE665" s="308"/>
      <c r="AF665" s="308"/>
      <c r="AG665" s="308"/>
      <c r="AH665" s="308"/>
      <c r="AI665" s="308"/>
      <c r="AJ665" s="308"/>
      <c r="AK665" s="308"/>
      <c r="AL665" s="308"/>
      <c r="AM665" s="308"/>
      <c r="AN665" s="308"/>
      <c r="AO665" s="308"/>
      <c r="AP665" s="308"/>
      <c r="AQ665" s="308"/>
      <c r="AR665" s="308"/>
      <c r="AS665" s="308"/>
      <c r="AT665" s="308"/>
      <c r="AU665" s="308"/>
      <c r="AV665" s="308"/>
      <c r="AW665" s="308"/>
      <c r="AX665" s="308"/>
      <c r="AY665" s="308"/>
      <c r="AZ665" s="308"/>
      <c r="BA665" s="308"/>
      <c r="BB665" s="308"/>
      <c r="BC665" s="308"/>
      <c r="BD665" s="308"/>
      <c r="BE665" s="308"/>
      <c r="BF665" s="308"/>
      <c r="BG665" s="308"/>
      <c r="BH665" s="308"/>
      <c r="BI665" s="308"/>
      <c r="BJ665" s="308"/>
    </row>
    <row r="666" spans="1:62" s="699" customFormat="1" ht="12.75" customHeight="1">
      <c r="A666" s="398"/>
      <c r="B666" s="389"/>
      <c r="C666" s="308"/>
      <c r="D666" s="308"/>
      <c r="E666" s="308"/>
      <c r="F666" s="308"/>
      <c r="G666" s="308"/>
      <c r="H666" s="308"/>
      <c r="I666" s="308"/>
      <c r="J666" s="308"/>
      <c r="K666" s="308"/>
      <c r="L666" s="308"/>
      <c r="M666" s="308"/>
      <c r="N666" s="308"/>
      <c r="O666" s="308"/>
      <c r="P666" s="308"/>
      <c r="Q666" s="308"/>
      <c r="R666" s="308"/>
      <c r="S666" s="308"/>
      <c r="T666" s="308"/>
      <c r="U666" s="308"/>
      <c r="V666" s="308"/>
      <c r="W666" s="308"/>
      <c r="X666" s="308"/>
      <c r="Y666" s="308"/>
      <c r="Z666" s="308"/>
      <c r="AA666" s="308"/>
      <c r="AB666" s="308"/>
      <c r="AC666" s="308"/>
      <c r="AD666" s="308"/>
      <c r="AE666" s="308"/>
      <c r="AF666" s="308"/>
      <c r="AG666" s="308"/>
      <c r="AH666" s="308"/>
      <c r="AI666" s="308"/>
      <c r="AJ666" s="308"/>
      <c r="AK666" s="308"/>
      <c r="AL666" s="308"/>
      <c r="AM666" s="308"/>
      <c r="AN666" s="308"/>
      <c r="AO666" s="308"/>
      <c r="AP666" s="308"/>
      <c r="AQ666" s="308"/>
      <c r="AR666" s="308"/>
      <c r="AS666" s="308"/>
      <c r="AT666" s="308"/>
      <c r="AU666" s="308"/>
      <c r="AV666" s="308"/>
      <c r="AW666" s="308"/>
      <c r="AX666" s="308"/>
      <c r="AY666" s="308"/>
      <c r="AZ666" s="308"/>
      <c r="BA666" s="308"/>
      <c r="BB666" s="308"/>
      <c r="BC666" s="308"/>
      <c r="BD666" s="308"/>
      <c r="BE666" s="308"/>
      <c r="BF666" s="308"/>
      <c r="BG666" s="308"/>
      <c r="BH666" s="308"/>
      <c r="BI666" s="308"/>
      <c r="BJ666" s="308"/>
    </row>
    <row r="667" spans="1:62" s="699" customFormat="1" ht="23" customHeight="1">
      <c r="A667" s="398"/>
      <c r="B667" s="389"/>
      <c r="C667" s="522" t="s">
        <v>1281</v>
      </c>
      <c r="D667" s="308"/>
      <c r="E667" s="308"/>
      <c r="F667" s="308"/>
      <c r="G667" s="308"/>
      <c r="H667" s="308"/>
      <c r="I667" s="308"/>
      <c r="J667" s="308"/>
      <c r="K667" s="308"/>
      <c r="L667" s="308"/>
      <c r="M667" s="308"/>
      <c r="N667" s="308"/>
      <c r="O667" s="308"/>
      <c r="P667" s="308"/>
      <c r="Q667" s="308"/>
      <c r="R667" s="308"/>
      <c r="S667" s="308"/>
      <c r="T667" s="308"/>
      <c r="U667" s="308"/>
      <c r="V667" s="308"/>
      <c r="W667" s="308"/>
      <c r="X667" s="308"/>
      <c r="Y667" s="308"/>
      <c r="Z667" s="308"/>
      <c r="AA667" s="308"/>
      <c r="AB667" s="308"/>
      <c r="AC667" s="308"/>
      <c r="AD667" s="308"/>
      <c r="AE667" s="308"/>
      <c r="AF667" s="308"/>
      <c r="AG667" s="308"/>
      <c r="AH667" s="308"/>
      <c r="AI667" s="308"/>
      <c r="AJ667" s="308"/>
      <c r="AK667" s="308"/>
      <c r="AL667" s="308"/>
      <c r="AM667" s="308"/>
      <c r="AN667" s="308"/>
      <c r="AO667" s="308"/>
      <c r="AP667" s="308"/>
      <c r="AQ667" s="308"/>
      <c r="AR667" s="308"/>
      <c r="AS667" s="308"/>
      <c r="AT667" s="308"/>
      <c r="AU667" s="308"/>
      <c r="AV667" s="308"/>
      <c r="AW667" s="308"/>
      <c r="AX667" s="308"/>
      <c r="AY667" s="308"/>
      <c r="AZ667" s="308"/>
      <c r="BA667" s="308"/>
      <c r="BB667" s="308"/>
      <c r="BC667" s="308"/>
      <c r="BD667" s="308"/>
      <c r="BE667" s="308"/>
      <c r="BF667" s="308"/>
      <c r="BG667" s="308"/>
      <c r="BH667" s="308"/>
      <c r="BI667" s="308"/>
      <c r="BJ667" s="308"/>
    </row>
    <row r="668" spans="1:62" s="699" customFormat="1" ht="12.75" customHeight="1">
      <c r="A668" s="398"/>
      <c r="B668" s="389"/>
      <c r="C668" s="408" t="s">
        <v>696</v>
      </c>
      <c r="D668" s="408" t="s">
        <v>1282</v>
      </c>
      <c r="E668" s="308"/>
      <c r="F668" s="308"/>
      <c r="G668" s="308"/>
      <c r="H668" s="308"/>
      <c r="I668" s="308"/>
      <c r="J668" s="308"/>
      <c r="K668" s="308"/>
      <c r="L668" s="308"/>
      <c r="M668" s="308"/>
      <c r="N668" s="308"/>
      <c r="O668" s="308"/>
      <c r="P668" s="308"/>
      <c r="Q668" s="308"/>
      <c r="R668" s="308"/>
      <c r="S668" s="308"/>
      <c r="T668" s="308"/>
      <c r="U668" s="308"/>
      <c r="V668" s="308"/>
      <c r="W668" s="308"/>
      <c r="X668" s="308"/>
      <c r="Y668" s="308"/>
      <c r="Z668" s="308"/>
      <c r="AA668" s="308"/>
      <c r="AB668" s="308"/>
      <c r="AC668" s="308"/>
      <c r="AD668" s="308"/>
      <c r="AE668" s="308"/>
      <c r="AF668" s="308"/>
      <c r="AG668" s="308"/>
      <c r="AH668" s="308"/>
      <c r="AI668" s="308"/>
      <c r="AJ668" s="308"/>
      <c r="AK668" s="308"/>
      <c r="AL668" s="308"/>
      <c r="AM668" s="308"/>
      <c r="AN668" s="308"/>
      <c r="AO668" s="308"/>
      <c r="AP668" s="308"/>
      <c r="AQ668" s="308"/>
      <c r="AR668" s="308"/>
      <c r="AS668" s="308"/>
      <c r="AT668" s="308"/>
      <c r="AU668" s="308"/>
      <c r="AV668" s="308"/>
      <c r="AW668" s="308"/>
      <c r="AX668" s="308"/>
      <c r="AY668" s="308"/>
      <c r="AZ668" s="308"/>
      <c r="BA668" s="308"/>
      <c r="BB668" s="308"/>
      <c r="BC668" s="308"/>
      <c r="BD668" s="308"/>
      <c r="BE668" s="308"/>
      <c r="BF668" s="308"/>
      <c r="BG668" s="308"/>
      <c r="BH668" s="308"/>
      <c r="BI668" s="308"/>
      <c r="BJ668" s="308"/>
    </row>
    <row r="669" spans="1:62" s="699" customFormat="1" ht="12.75" customHeight="1">
      <c r="A669" s="398"/>
      <c r="B669" s="389"/>
      <c r="C669" s="607"/>
      <c r="D669" s="607"/>
      <c r="E669" s="308"/>
      <c r="F669" s="308"/>
      <c r="G669" s="308"/>
      <c r="H669" s="308"/>
      <c r="I669" s="308"/>
      <c r="J669" s="308"/>
      <c r="K669" s="308"/>
      <c r="L669" s="308"/>
      <c r="M669" s="308"/>
      <c r="N669" s="308"/>
      <c r="O669" s="308"/>
      <c r="P669" s="308"/>
      <c r="Q669" s="308"/>
      <c r="R669" s="308"/>
      <c r="S669" s="308"/>
      <c r="T669" s="308"/>
      <c r="U669" s="308"/>
      <c r="V669" s="308"/>
      <c r="W669" s="308"/>
      <c r="X669" s="308"/>
      <c r="Y669" s="308"/>
      <c r="Z669" s="308"/>
      <c r="AA669" s="308"/>
      <c r="AB669" s="308"/>
      <c r="AC669" s="308"/>
      <c r="AD669" s="308"/>
      <c r="AE669" s="308"/>
      <c r="AF669" s="308"/>
      <c r="AG669" s="308"/>
      <c r="AH669" s="308"/>
      <c r="AI669" s="308"/>
      <c r="AJ669" s="308"/>
      <c r="AK669" s="308"/>
      <c r="AL669" s="308"/>
      <c r="AM669" s="308"/>
      <c r="AN669" s="308"/>
      <c r="AO669" s="308"/>
      <c r="AP669" s="308"/>
      <c r="AQ669" s="308"/>
      <c r="AR669" s="308"/>
      <c r="AS669" s="308"/>
      <c r="AT669" s="308"/>
      <c r="AU669" s="308"/>
      <c r="AV669" s="308"/>
      <c r="AW669" s="308"/>
      <c r="AX669" s="308"/>
      <c r="AY669" s="308"/>
      <c r="AZ669" s="308"/>
      <c r="BA669" s="308"/>
      <c r="BB669" s="308"/>
      <c r="BC669" s="308"/>
      <c r="BD669" s="308"/>
      <c r="BE669" s="308"/>
      <c r="BF669" s="308"/>
      <c r="BG669" s="308"/>
      <c r="BH669" s="308"/>
      <c r="BI669" s="308"/>
      <c r="BJ669" s="308"/>
    </row>
    <row r="670" spans="1:62" s="699" customFormat="1" ht="12.75" customHeight="1">
      <c r="A670" s="398"/>
      <c r="B670" s="389"/>
      <c r="C670" s="308"/>
      <c r="D670" s="308"/>
      <c r="E670" s="308"/>
      <c r="F670" s="308"/>
      <c r="G670" s="308"/>
      <c r="H670" s="308"/>
      <c r="I670" s="308"/>
      <c r="J670" s="308"/>
      <c r="K670" s="308"/>
      <c r="L670" s="308"/>
      <c r="M670" s="308"/>
      <c r="N670" s="308"/>
      <c r="O670" s="308"/>
      <c r="P670" s="308"/>
      <c r="Q670" s="308"/>
      <c r="R670" s="308"/>
      <c r="S670" s="308"/>
      <c r="T670" s="308"/>
      <c r="U670" s="308"/>
      <c r="V670" s="308"/>
      <c r="W670" s="308"/>
      <c r="X670" s="308"/>
      <c r="Y670" s="308"/>
      <c r="Z670" s="308"/>
      <c r="AA670" s="308"/>
      <c r="AB670" s="308"/>
      <c r="AC670" s="308"/>
      <c r="AD670" s="308"/>
      <c r="AE670" s="308"/>
      <c r="AF670" s="308"/>
      <c r="AG670" s="308"/>
      <c r="AH670" s="308"/>
      <c r="AI670" s="308"/>
      <c r="AJ670" s="308"/>
      <c r="AK670" s="308"/>
      <c r="AL670" s="308"/>
      <c r="AM670" s="308"/>
      <c r="AN670" s="308"/>
      <c r="AO670" s="308"/>
      <c r="AP670" s="308"/>
      <c r="AQ670" s="308"/>
      <c r="AR670" s="308"/>
      <c r="AS670" s="308"/>
      <c r="AT670" s="308"/>
      <c r="AU670" s="308"/>
      <c r="AV670" s="308"/>
      <c r="AW670" s="308"/>
      <c r="AX670" s="308"/>
      <c r="AY670" s="308"/>
      <c r="AZ670" s="308"/>
      <c r="BA670" s="308"/>
      <c r="BB670" s="308"/>
      <c r="BC670" s="308"/>
      <c r="BD670" s="308"/>
      <c r="BE670" s="308"/>
      <c r="BF670" s="308"/>
      <c r="BG670" s="308"/>
      <c r="BH670" s="308"/>
      <c r="BI670" s="308"/>
      <c r="BJ670" s="308"/>
    </row>
    <row r="671" spans="1:62" s="699" customFormat="1" ht="12.75" customHeight="1">
      <c r="A671" s="398"/>
      <c r="B671" s="389"/>
      <c r="C671" s="308"/>
      <c r="D671" s="308"/>
      <c r="E671" s="308"/>
      <c r="F671" s="308"/>
      <c r="G671" s="308"/>
      <c r="H671" s="308"/>
      <c r="I671" s="308"/>
      <c r="J671" s="308"/>
      <c r="K671" s="308"/>
      <c r="L671" s="308"/>
      <c r="M671" s="308"/>
      <c r="N671" s="308"/>
      <c r="O671" s="308"/>
      <c r="P671" s="308"/>
      <c r="Q671" s="308"/>
      <c r="R671" s="308"/>
      <c r="S671" s="308"/>
      <c r="T671" s="308"/>
      <c r="U671" s="308"/>
      <c r="V671" s="308"/>
      <c r="W671" s="308"/>
      <c r="X671" s="308"/>
      <c r="Y671" s="308"/>
      <c r="Z671" s="308"/>
      <c r="AA671" s="308"/>
      <c r="AB671" s="308"/>
      <c r="AC671" s="308"/>
      <c r="AD671" s="308"/>
      <c r="AE671" s="308"/>
      <c r="AF671" s="308"/>
      <c r="AG671" s="308"/>
      <c r="AH671" s="308"/>
      <c r="AI671" s="308"/>
      <c r="AJ671" s="308"/>
      <c r="AK671" s="308"/>
      <c r="AL671" s="308"/>
      <c r="AM671" s="308"/>
      <c r="AN671" s="308"/>
      <c r="AO671" s="308"/>
      <c r="AP671" s="308"/>
      <c r="AQ671" s="308"/>
      <c r="AR671" s="308"/>
      <c r="AS671" s="308"/>
      <c r="AT671" s="308"/>
      <c r="AU671" s="308"/>
      <c r="AV671" s="308"/>
      <c r="AW671" s="308"/>
      <c r="AX671" s="308"/>
      <c r="AY671" s="308"/>
      <c r="AZ671" s="308"/>
      <c r="BA671" s="308"/>
      <c r="BB671" s="308"/>
      <c r="BC671" s="308"/>
      <c r="BD671" s="308"/>
      <c r="BE671" s="308"/>
      <c r="BF671" s="308"/>
      <c r="BG671" s="308"/>
      <c r="BH671" s="308"/>
      <c r="BI671" s="308"/>
      <c r="BJ671" s="308"/>
    </row>
    <row r="672" spans="1:62" s="699" customFormat="1" ht="12.75" customHeight="1">
      <c r="A672" s="398"/>
      <c r="B672" s="389"/>
      <c r="C672" s="308"/>
      <c r="D672" s="308"/>
      <c r="E672" s="308"/>
      <c r="F672" s="308"/>
      <c r="G672" s="308"/>
      <c r="H672" s="308"/>
      <c r="I672" s="308"/>
      <c r="J672" s="308"/>
      <c r="K672" s="308"/>
      <c r="L672" s="308"/>
      <c r="M672" s="308"/>
      <c r="N672" s="308"/>
      <c r="O672" s="308"/>
      <c r="P672" s="308"/>
      <c r="Q672" s="308"/>
      <c r="R672" s="308"/>
      <c r="S672" s="308"/>
      <c r="T672" s="308"/>
      <c r="U672" s="308"/>
      <c r="V672" s="308"/>
      <c r="W672" s="308"/>
      <c r="X672" s="308"/>
      <c r="Y672" s="308"/>
      <c r="Z672" s="308"/>
      <c r="AA672" s="308"/>
      <c r="AB672" s="308"/>
      <c r="AC672" s="308"/>
      <c r="AD672" s="308"/>
      <c r="AE672" s="308"/>
      <c r="AF672" s="308"/>
      <c r="AG672" s="308"/>
      <c r="AH672" s="308"/>
      <c r="AI672" s="308"/>
      <c r="AJ672" s="308"/>
      <c r="AK672" s="308"/>
      <c r="AL672" s="308"/>
      <c r="AM672" s="308"/>
      <c r="AN672" s="308"/>
      <c r="AO672" s="308"/>
      <c r="AP672" s="308"/>
      <c r="AQ672" s="308"/>
      <c r="AR672" s="308"/>
      <c r="AS672" s="308"/>
      <c r="AT672" s="308"/>
      <c r="AU672" s="308"/>
      <c r="AV672" s="308"/>
      <c r="AW672" s="308"/>
      <c r="AX672" s="308"/>
      <c r="AY672" s="308"/>
      <c r="AZ672" s="308"/>
      <c r="BA672" s="308"/>
      <c r="BB672" s="308"/>
      <c r="BC672" s="308"/>
      <c r="BD672" s="308"/>
      <c r="BE672" s="308"/>
      <c r="BF672" s="308"/>
      <c r="BG672" s="308"/>
      <c r="BH672" s="308"/>
      <c r="BI672" s="308"/>
      <c r="BJ672" s="308"/>
    </row>
    <row r="673" spans="1:62" s="699" customFormat="1" ht="12.75" customHeight="1">
      <c r="A673" s="398"/>
      <c r="B673" s="389"/>
      <c r="C673" s="308"/>
      <c r="D673" s="308"/>
      <c r="E673" s="308"/>
      <c r="F673" s="308"/>
      <c r="G673" s="308"/>
      <c r="H673" s="308"/>
      <c r="I673" s="308"/>
      <c r="J673" s="308"/>
      <c r="K673" s="308"/>
      <c r="L673" s="308"/>
      <c r="M673" s="308"/>
      <c r="N673" s="308"/>
      <c r="O673" s="308"/>
      <c r="P673" s="308"/>
      <c r="Q673" s="308"/>
      <c r="R673" s="308"/>
      <c r="S673" s="308"/>
      <c r="T673" s="308"/>
      <c r="U673" s="308"/>
      <c r="V673" s="308"/>
      <c r="W673" s="308"/>
      <c r="X673" s="308"/>
      <c r="Y673" s="308"/>
      <c r="Z673" s="308"/>
      <c r="AA673" s="308"/>
      <c r="AB673" s="308"/>
      <c r="AC673" s="308"/>
      <c r="AD673" s="308"/>
      <c r="AE673" s="308"/>
      <c r="AF673" s="308"/>
      <c r="AG673" s="308"/>
      <c r="AH673" s="308"/>
      <c r="AI673" s="308"/>
      <c r="AJ673" s="308"/>
      <c r="AK673" s="308"/>
      <c r="AL673" s="308"/>
      <c r="AM673" s="308"/>
      <c r="AN673" s="308"/>
      <c r="AO673" s="308"/>
      <c r="AP673" s="308"/>
      <c r="AQ673" s="308"/>
      <c r="AR673" s="308"/>
      <c r="AS673" s="308"/>
      <c r="AT673" s="308"/>
      <c r="AU673" s="308"/>
      <c r="AV673" s="308"/>
      <c r="AW673" s="308"/>
      <c r="AX673" s="308"/>
      <c r="AY673" s="308"/>
      <c r="AZ673" s="308"/>
      <c r="BA673" s="308"/>
      <c r="BB673" s="308"/>
      <c r="BC673" s="308"/>
      <c r="BD673" s="308"/>
      <c r="BE673" s="308"/>
      <c r="BF673" s="308"/>
      <c r="BG673" s="308"/>
      <c r="BH673" s="308"/>
      <c r="BI673" s="308"/>
      <c r="BJ673" s="308"/>
    </row>
    <row r="674" spans="1:62" s="699" customFormat="1" ht="12.75" customHeight="1">
      <c r="A674" s="398"/>
      <c r="B674" s="389"/>
      <c r="C674" s="308"/>
      <c r="D674" s="308"/>
      <c r="E674" s="308"/>
      <c r="F674" s="308"/>
      <c r="G674" s="308"/>
      <c r="H674" s="308"/>
      <c r="I674" s="308"/>
      <c r="J674" s="308"/>
      <c r="K674" s="308"/>
      <c r="L674" s="308"/>
      <c r="M674" s="308"/>
      <c r="N674" s="308"/>
      <c r="O674" s="308"/>
      <c r="P674" s="308"/>
      <c r="Q674" s="308"/>
      <c r="R674" s="308"/>
      <c r="S674" s="308"/>
      <c r="T674" s="308"/>
      <c r="U674" s="308"/>
      <c r="V674" s="308"/>
      <c r="W674" s="308"/>
      <c r="X674" s="308"/>
      <c r="Y674" s="308"/>
      <c r="Z674" s="308"/>
      <c r="AA674" s="308"/>
      <c r="AB674" s="308"/>
      <c r="AC674" s="308"/>
      <c r="AD674" s="308"/>
      <c r="AE674" s="308"/>
      <c r="AF674" s="308"/>
      <c r="AG674" s="308"/>
      <c r="AH674" s="308"/>
      <c r="AI674" s="308"/>
      <c r="AJ674" s="308"/>
      <c r="AK674" s="308"/>
      <c r="AL674" s="308"/>
      <c r="AM674" s="308"/>
      <c r="AN674" s="308"/>
      <c r="AO674" s="308"/>
      <c r="AP674" s="308"/>
      <c r="AQ674" s="308"/>
      <c r="AR674" s="308"/>
      <c r="AS674" s="308"/>
      <c r="AT674" s="308"/>
      <c r="AU674" s="308"/>
      <c r="AV674" s="308"/>
      <c r="AW674" s="308"/>
      <c r="AX674" s="308"/>
      <c r="AY674" s="308"/>
      <c r="AZ674" s="308"/>
      <c r="BA674" s="308"/>
      <c r="BB674" s="308"/>
      <c r="BC674" s="308"/>
      <c r="BD674" s="308"/>
      <c r="BE674" s="308"/>
      <c r="BF674" s="308"/>
      <c r="BG674" s="308"/>
      <c r="BH674" s="308"/>
      <c r="BI674" s="308"/>
      <c r="BJ674" s="308"/>
    </row>
    <row r="675" spans="1:62" s="355" customFormat="1" ht="12.75" customHeight="1">
      <c r="A675" s="398"/>
      <c r="B675" s="389"/>
      <c r="C675" s="308"/>
      <c r="D675" s="308"/>
      <c r="E675" s="308"/>
      <c r="F675" s="308"/>
      <c r="G675" s="308"/>
      <c r="H675" s="308"/>
      <c r="I675" s="308"/>
      <c r="J675" s="308"/>
      <c r="K675" s="308"/>
      <c r="L675" s="308"/>
      <c r="M675" s="308"/>
      <c r="N675" s="308"/>
      <c r="O675" s="308"/>
      <c r="P675" s="308"/>
      <c r="Q675" s="308"/>
      <c r="R675" s="308"/>
      <c r="S675" s="308"/>
      <c r="T675" s="308"/>
      <c r="U675" s="308"/>
      <c r="V675" s="308"/>
      <c r="W675" s="308"/>
      <c r="X675" s="308"/>
      <c r="Y675" s="308"/>
      <c r="Z675" s="308"/>
      <c r="AA675" s="308"/>
      <c r="AB675" s="308"/>
      <c r="AC675" s="308"/>
      <c r="AD675" s="308"/>
      <c r="AE675" s="308"/>
      <c r="AF675" s="308"/>
      <c r="AG675" s="308"/>
      <c r="AH675" s="308"/>
      <c r="AI675" s="308"/>
      <c r="AJ675" s="308"/>
      <c r="AK675" s="308"/>
      <c r="AL675" s="308"/>
      <c r="AM675" s="308"/>
      <c r="AN675" s="308"/>
      <c r="AO675" s="308"/>
      <c r="AP675" s="308"/>
      <c r="AQ675" s="308"/>
      <c r="AR675" s="308"/>
      <c r="AS675" s="308"/>
      <c r="AT675" s="308"/>
      <c r="AU675" s="308"/>
      <c r="AV675" s="308"/>
      <c r="AW675" s="308"/>
      <c r="AX675" s="308"/>
      <c r="AY675" s="308"/>
      <c r="AZ675" s="308"/>
      <c r="BA675" s="308"/>
      <c r="BB675" s="308"/>
      <c r="BC675" s="308"/>
      <c r="BD675" s="308"/>
      <c r="BE675" s="308"/>
      <c r="BF675" s="308"/>
      <c r="BG675" s="308"/>
      <c r="BH675" s="308"/>
      <c r="BI675" s="308"/>
      <c r="BJ675" s="308"/>
    </row>
    <row r="676" spans="1:62" s="497" customFormat="1" ht="29" customHeight="1">
      <c r="A676" s="398"/>
      <c r="B676" s="389"/>
      <c r="C676" s="522" t="s">
        <v>972</v>
      </c>
      <c r="D676" s="308"/>
      <c r="E676" s="308"/>
      <c r="F676" s="308"/>
      <c r="G676" s="308"/>
      <c r="H676" s="308"/>
      <c r="I676" s="308"/>
      <c r="J676" s="308"/>
      <c r="K676" s="308"/>
      <c r="L676" s="308"/>
      <c r="M676" s="308"/>
      <c r="N676" s="308"/>
      <c r="O676" s="308"/>
      <c r="P676" s="308"/>
      <c r="Q676" s="308"/>
      <c r="R676" s="308"/>
      <c r="S676" s="308"/>
      <c r="T676" s="308"/>
      <c r="U676" s="308"/>
      <c r="V676" s="308"/>
      <c r="W676" s="308"/>
      <c r="X676" s="308"/>
      <c r="Y676" s="308"/>
      <c r="Z676" s="308"/>
      <c r="AA676" s="308"/>
      <c r="AB676" s="308"/>
      <c r="AC676" s="308"/>
      <c r="AD676" s="308"/>
      <c r="AE676" s="308"/>
      <c r="AF676" s="308"/>
      <c r="AG676" s="308"/>
      <c r="AH676" s="308"/>
      <c r="AI676" s="308"/>
      <c r="AJ676" s="308"/>
      <c r="AK676" s="308"/>
      <c r="AL676" s="308"/>
      <c r="AM676" s="308"/>
      <c r="AN676" s="308"/>
      <c r="AO676" s="308"/>
      <c r="AP676" s="308"/>
      <c r="AQ676" s="308"/>
      <c r="AR676" s="308"/>
      <c r="AS676" s="308"/>
      <c r="AT676" s="308"/>
      <c r="AU676" s="308"/>
      <c r="AV676" s="308"/>
      <c r="AW676" s="308"/>
      <c r="AX676" s="308"/>
      <c r="AY676" s="308"/>
      <c r="AZ676" s="308"/>
      <c r="BA676" s="308"/>
      <c r="BB676" s="308"/>
      <c r="BC676" s="308"/>
      <c r="BD676" s="308"/>
      <c r="BE676" s="308"/>
      <c r="BF676" s="308"/>
      <c r="BG676" s="308"/>
      <c r="BH676" s="308"/>
      <c r="BI676" s="308"/>
      <c r="BJ676" s="308"/>
    </row>
    <row r="677" spans="1:62" s="533" customFormat="1" ht="12.75" customHeight="1">
      <c r="A677" s="398"/>
      <c r="B677" s="389"/>
      <c r="C677" s="308"/>
      <c r="D677" s="308"/>
      <c r="E677" s="308"/>
      <c r="F677" s="308"/>
      <c r="G677" s="1135" t="s">
        <v>661</v>
      </c>
      <c r="H677" s="1136"/>
      <c r="I677" s="1135" t="s">
        <v>430</v>
      </c>
      <c r="J677" s="1136"/>
      <c r="K677" s="1135" t="s">
        <v>1113</v>
      </c>
      <c r="L677" s="1136"/>
      <c r="O677" s="913"/>
      <c r="P677" s="308"/>
      <c r="Q677" s="308"/>
      <c r="R677" s="308"/>
      <c r="S677" s="308"/>
      <c r="T677" s="308"/>
      <c r="U677" s="308"/>
      <c r="V677" s="308"/>
      <c r="W677" s="308"/>
      <c r="X677" s="308"/>
      <c r="Y677" s="308"/>
      <c r="Z677" s="308"/>
      <c r="AA677" s="308"/>
      <c r="AB677" s="308"/>
      <c r="AC677" s="308"/>
      <c r="AD677" s="308"/>
      <c r="AE677" s="308"/>
      <c r="AF677" s="308"/>
      <c r="AG677" s="308"/>
      <c r="AH677" s="308"/>
      <c r="AI677" s="308"/>
      <c r="AJ677" s="308"/>
      <c r="AK677" s="308"/>
      <c r="AL677" s="308"/>
      <c r="AM677" s="308"/>
      <c r="AN677" s="308"/>
      <c r="AO677" s="308"/>
      <c r="AP677" s="308"/>
      <c r="AQ677" s="308"/>
      <c r="AR677" s="308"/>
      <c r="AS677" s="308"/>
      <c r="AT677" s="308"/>
      <c r="AU677" s="308"/>
      <c r="AV677" s="308"/>
      <c r="AW677" s="308"/>
      <c r="AX677" s="308"/>
      <c r="AY677" s="308"/>
      <c r="AZ677" s="308"/>
      <c r="BA677" s="308"/>
      <c r="BB677" s="308"/>
      <c r="BC677" s="308"/>
      <c r="BD677" s="308"/>
      <c r="BE677" s="308"/>
      <c r="BF677" s="308"/>
      <c r="BG677" s="308"/>
      <c r="BH677" s="308"/>
      <c r="BI677" s="308"/>
      <c r="BJ677" s="308"/>
    </row>
    <row r="678" spans="1:62" s="533" customFormat="1" ht="12.75" customHeight="1">
      <c r="A678" s="398"/>
      <c r="B678" s="389"/>
      <c r="C678" s="308"/>
      <c r="D678" s="308"/>
      <c r="E678" s="9"/>
      <c r="G678" s="1137"/>
      <c r="H678" s="1138"/>
      <c r="I678" s="1137"/>
      <c r="J678" s="1138"/>
      <c r="K678" s="1137"/>
      <c r="L678" s="1138"/>
      <c r="O678" s="913"/>
      <c r="P678" s="308"/>
      <c r="Q678" s="308"/>
      <c r="R678" s="308"/>
      <c r="S678" s="308"/>
      <c r="T678" s="308"/>
      <c r="U678" s="308"/>
      <c r="V678" s="308"/>
      <c r="W678" s="308"/>
      <c r="X678" s="308"/>
      <c r="Y678" s="308"/>
      <c r="Z678" s="308"/>
      <c r="AA678" s="308"/>
      <c r="AB678" s="308"/>
      <c r="AC678" s="308"/>
      <c r="AD678" s="308"/>
      <c r="AE678" s="308"/>
      <c r="AF678" s="308"/>
      <c r="AG678" s="308"/>
      <c r="AH678" s="308"/>
      <c r="AI678" s="308"/>
      <c r="AJ678" s="308"/>
      <c r="AK678" s="308"/>
      <c r="AL678" s="308"/>
      <c r="AM678" s="308"/>
      <c r="AN678" s="308"/>
      <c r="AO678" s="308"/>
      <c r="AP678" s="308"/>
      <c r="AQ678" s="308"/>
      <c r="AR678" s="308"/>
      <c r="AS678" s="308"/>
      <c r="AT678" s="308"/>
      <c r="AU678" s="308"/>
      <c r="AV678" s="308"/>
      <c r="AW678" s="308"/>
      <c r="AX678" s="308"/>
      <c r="AY678" s="308"/>
      <c r="AZ678" s="308"/>
      <c r="BA678" s="308"/>
      <c r="BB678" s="308"/>
      <c r="BC678" s="308"/>
      <c r="BD678" s="308"/>
      <c r="BE678" s="308"/>
      <c r="BF678" s="308"/>
      <c r="BG678" s="308"/>
      <c r="BH678" s="308"/>
      <c r="BI678" s="308"/>
      <c r="BJ678" s="308"/>
    </row>
    <row r="679" spans="1:62" s="355" customFormat="1" ht="12.75" customHeight="1">
      <c r="A679" s="398"/>
      <c r="B679" s="389"/>
      <c r="C679" s="407" t="s">
        <v>1081</v>
      </c>
      <c r="D679" s="407" t="s">
        <v>973</v>
      </c>
      <c r="E679" s="407" t="s">
        <v>100</v>
      </c>
      <c r="F679" s="407" t="s">
        <v>363</v>
      </c>
      <c r="G679" s="407" t="s">
        <v>1114</v>
      </c>
      <c r="H679" s="407" t="s">
        <v>158</v>
      </c>
      <c r="I679" s="407" t="s">
        <v>1115</v>
      </c>
      <c r="J679" s="407" t="s">
        <v>1114</v>
      </c>
      <c r="K679" s="407" t="s">
        <v>1116</v>
      </c>
      <c r="L679" s="407" t="s">
        <v>1117</v>
      </c>
      <c r="M679" s="533"/>
      <c r="N679" s="533"/>
      <c r="O679" s="913"/>
      <c r="P679" s="308"/>
      <c r="Q679" s="308"/>
      <c r="R679" s="308"/>
      <c r="S679" s="308"/>
      <c r="T679" s="308"/>
      <c r="U679" s="308"/>
      <c r="V679" s="308"/>
      <c r="W679" s="308"/>
      <c r="X679" s="308"/>
      <c r="Y679" s="308"/>
      <c r="Z679" s="308"/>
      <c r="AA679" s="308"/>
      <c r="AB679" s="308"/>
      <c r="AC679" s="308"/>
      <c r="AD679" s="308"/>
      <c r="AE679" s="308"/>
      <c r="AF679" s="308"/>
      <c r="AG679" s="308"/>
      <c r="AH679" s="308"/>
      <c r="AI679" s="308"/>
      <c r="AJ679" s="308"/>
      <c r="AK679" s="308"/>
      <c r="AL679" s="308"/>
      <c r="AM679" s="308"/>
      <c r="AN679" s="308"/>
      <c r="AO679" s="308"/>
      <c r="AP679" s="308"/>
      <c r="AQ679" s="308"/>
      <c r="AR679" s="308"/>
      <c r="AS679" s="308"/>
      <c r="AT679" s="308"/>
      <c r="AU679" s="308"/>
      <c r="AV679" s="308"/>
      <c r="AW679" s="308"/>
      <c r="AX679" s="308"/>
      <c r="AY679" s="308"/>
      <c r="AZ679" s="308"/>
      <c r="BA679" s="308"/>
      <c r="BB679" s="308"/>
      <c r="BC679" s="308"/>
      <c r="BD679" s="308"/>
      <c r="BE679" s="308"/>
      <c r="BF679" s="308"/>
      <c r="BG679" s="308"/>
      <c r="BH679" s="308"/>
      <c r="BI679" s="308"/>
      <c r="BJ679" s="308"/>
    </row>
    <row r="680" spans="1:62" s="355" customFormat="1" ht="12.75" customHeight="1">
      <c r="A680" s="398"/>
      <c r="B680" s="389"/>
      <c r="C680" s="626" t="s">
        <v>1082</v>
      </c>
      <c r="D680" s="607"/>
      <c r="E680" s="628"/>
      <c r="F680" s="628"/>
      <c r="G680" s="628"/>
      <c r="H680" s="628"/>
      <c r="I680" s="628"/>
      <c r="J680" s="628"/>
      <c r="K680" s="628"/>
      <c r="L680" s="628"/>
      <c r="M680" s="533"/>
      <c r="N680" s="533"/>
      <c r="O680" s="913"/>
      <c r="P680" s="308"/>
      <c r="Q680" s="308"/>
      <c r="R680" s="308"/>
      <c r="S680" s="308"/>
      <c r="T680" s="308"/>
      <c r="U680" s="308"/>
      <c r="V680" s="308"/>
      <c r="W680" s="308"/>
      <c r="X680" s="308"/>
      <c r="Y680" s="308"/>
      <c r="Z680" s="308"/>
      <c r="AA680" s="308"/>
      <c r="AB680" s="308"/>
      <c r="AC680" s="308"/>
      <c r="AD680" s="308"/>
      <c r="AE680" s="308"/>
      <c r="AF680" s="308"/>
      <c r="AG680" s="308"/>
      <c r="AH680" s="308"/>
      <c r="AI680" s="308"/>
      <c r="AJ680" s="308"/>
      <c r="AK680" s="308"/>
      <c r="AL680" s="308"/>
      <c r="AM680" s="308"/>
      <c r="AN680" s="308"/>
      <c r="AO680" s="308"/>
      <c r="AP680" s="308"/>
      <c r="AQ680" s="308"/>
      <c r="AR680" s="308"/>
      <c r="AS680" s="308"/>
      <c r="AT680" s="308"/>
      <c r="AU680" s="308"/>
      <c r="AV680" s="308"/>
      <c r="AW680" s="308"/>
      <c r="AX680" s="308"/>
      <c r="AY680" s="308"/>
      <c r="AZ680" s="308"/>
      <c r="BA680" s="308"/>
      <c r="BB680" s="308"/>
      <c r="BC680" s="308"/>
      <c r="BD680" s="308"/>
      <c r="BE680" s="308"/>
      <c r="BF680" s="308"/>
      <c r="BG680" s="308"/>
      <c r="BH680" s="308"/>
      <c r="BI680" s="308"/>
      <c r="BJ680" s="308"/>
    </row>
    <row r="681" spans="1:62" s="355" customFormat="1" ht="12.75" customHeight="1">
      <c r="A681" s="398"/>
      <c r="B681" s="389"/>
      <c r="C681" s="626" t="s">
        <v>1083</v>
      </c>
      <c r="D681" s="629"/>
      <c r="E681" s="630"/>
      <c r="F681" s="630"/>
      <c r="G681" s="630"/>
      <c r="H681" s="630"/>
      <c r="I681" s="628"/>
      <c r="J681" s="628"/>
      <c r="K681" s="630"/>
      <c r="L681" s="630"/>
      <c r="M681" s="533"/>
      <c r="N681" s="533"/>
      <c r="O681" s="913"/>
      <c r="P681" s="308"/>
      <c r="Q681" s="308"/>
      <c r="R681" s="308"/>
      <c r="S681" s="308"/>
      <c r="T681" s="308"/>
      <c r="U681" s="308"/>
      <c r="V681" s="308"/>
      <c r="W681" s="308"/>
      <c r="X681" s="308"/>
      <c r="Y681" s="308"/>
      <c r="Z681" s="308"/>
      <c r="AA681" s="308"/>
      <c r="AB681" s="308"/>
      <c r="AC681" s="308"/>
      <c r="AD681" s="308"/>
      <c r="AE681" s="308"/>
      <c r="AF681" s="308"/>
      <c r="AG681" s="308"/>
      <c r="AH681" s="308"/>
      <c r="AI681" s="308"/>
      <c r="AJ681" s="308"/>
      <c r="AK681" s="308"/>
      <c r="AL681" s="308"/>
      <c r="AM681" s="308"/>
      <c r="AN681" s="308"/>
      <c r="AO681" s="308"/>
      <c r="AP681" s="308"/>
      <c r="AQ681" s="308"/>
      <c r="AR681" s="308"/>
      <c r="AS681" s="308"/>
      <c r="AT681" s="308"/>
      <c r="AU681" s="308"/>
      <c r="AV681" s="308"/>
      <c r="AW681" s="308"/>
      <c r="AX681" s="308"/>
      <c r="AY681" s="308"/>
      <c r="AZ681" s="308"/>
      <c r="BA681" s="308"/>
      <c r="BB681" s="308"/>
      <c r="BC681" s="308"/>
      <c r="BD681" s="308"/>
      <c r="BE681" s="308"/>
      <c r="BF681" s="308"/>
      <c r="BG681" s="308"/>
      <c r="BH681" s="308"/>
      <c r="BI681" s="308"/>
      <c r="BJ681" s="308"/>
    </row>
    <row r="682" spans="1:62" s="355" customFormat="1" ht="12.75" customHeight="1">
      <c r="A682" s="398"/>
      <c r="B682" s="389"/>
      <c r="C682" s="626" t="s">
        <v>1086</v>
      </c>
      <c r="D682" s="629"/>
      <c r="E682" s="630"/>
      <c r="F682" s="630"/>
      <c r="G682" s="630"/>
      <c r="H682" s="630"/>
      <c r="I682" s="630"/>
      <c r="J682" s="630"/>
      <c r="K682" s="630"/>
      <c r="L682" s="630"/>
      <c r="M682" s="533"/>
      <c r="N682" s="533"/>
      <c r="O682" s="913"/>
      <c r="P682" s="308"/>
      <c r="Q682" s="308"/>
      <c r="R682" s="308"/>
      <c r="S682" s="308"/>
      <c r="T682" s="308"/>
      <c r="U682" s="308"/>
      <c r="V682" s="308"/>
      <c r="W682" s="308"/>
      <c r="X682" s="308"/>
      <c r="Y682" s="308"/>
      <c r="Z682" s="308"/>
      <c r="AA682" s="308"/>
      <c r="AB682" s="308"/>
      <c r="AC682" s="308"/>
      <c r="AD682" s="308"/>
      <c r="AE682" s="308"/>
      <c r="AF682" s="308"/>
      <c r="AG682" s="308"/>
      <c r="AH682" s="308"/>
      <c r="AI682" s="308"/>
      <c r="AJ682" s="308"/>
      <c r="AK682" s="308"/>
      <c r="AL682" s="308"/>
      <c r="AM682" s="308"/>
      <c r="AN682" s="308"/>
      <c r="AO682" s="308"/>
      <c r="AP682" s="308"/>
      <c r="AQ682" s="308"/>
      <c r="AR682" s="308"/>
      <c r="AS682" s="308"/>
      <c r="AT682" s="308"/>
      <c r="AU682" s="308"/>
      <c r="AV682" s="308"/>
      <c r="AW682" s="308"/>
      <c r="AX682" s="308"/>
      <c r="AY682" s="308"/>
      <c r="AZ682" s="308"/>
      <c r="BA682" s="308"/>
      <c r="BB682" s="308"/>
      <c r="BC682" s="308"/>
      <c r="BD682" s="308"/>
      <c r="BE682" s="308"/>
      <c r="BF682" s="308"/>
      <c r="BG682" s="308"/>
      <c r="BH682" s="308"/>
      <c r="BI682" s="308"/>
      <c r="BJ682" s="308"/>
    </row>
    <row r="683" spans="1:62" s="355" customFormat="1" ht="12.75" customHeight="1">
      <c r="A683" s="398"/>
      <c r="B683" s="389"/>
      <c r="C683" s="409"/>
      <c r="D683" s="411"/>
      <c r="E683" s="554"/>
      <c r="F683" s="554"/>
      <c r="G683" s="554"/>
      <c r="H683" s="554"/>
      <c r="I683" s="554"/>
      <c r="J683" s="554"/>
      <c r="K683" s="554"/>
      <c r="L683" s="554"/>
      <c r="M683" s="533"/>
      <c r="N683" s="533"/>
      <c r="O683" s="913"/>
      <c r="P683" s="308"/>
      <c r="Q683" s="308"/>
      <c r="R683" s="308"/>
      <c r="S683" s="308"/>
      <c r="T683" s="308"/>
      <c r="U683" s="308"/>
      <c r="V683" s="308"/>
      <c r="W683" s="308"/>
      <c r="X683" s="308"/>
      <c r="Y683" s="308"/>
      <c r="Z683" s="308"/>
      <c r="AA683" s="308"/>
      <c r="AB683" s="308"/>
      <c r="AC683" s="308"/>
      <c r="AD683" s="308"/>
      <c r="AE683" s="308"/>
      <c r="AF683" s="308"/>
      <c r="AG683" s="308"/>
      <c r="AH683" s="308"/>
      <c r="AI683" s="308"/>
      <c r="AJ683" s="308"/>
      <c r="AK683" s="308"/>
      <c r="AL683" s="308"/>
      <c r="AM683" s="308"/>
      <c r="AN683" s="308"/>
      <c r="AO683" s="308"/>
      <c r="AP683" s="308"/>
      <c r="AQ683" s="308"/>
      <c r="AR683" s="308"/>
      <c r="AS683" s="308"/>
      <c r="AT683" s="308"/>
      <c r="AU683" s="308"/>
      <c r="AV683" s="308"/>
      <c r="AW683" s="308"/>
      <c r="AX683" s="308"/>
      <c r="AY683" s="308"/>
      <c r="AZ683" s="308"/>
      <c r="BA683" s="308"/>
      <c r="BB683" s="308"/>
      <c r="BC683" s="308"/>
      <c r="BD683" s="308"/>
      <c r="BE683" s="308"/>
      <c r="BF683" s="308"/>
      <c r="BG683" s="308"/>
      <c r="BH683" s="308"/>
      <c r="BI683" s="308"/>
      <c r="BJ683" s="308"/>
    </row>
    <row r="684" spans="1:62" s="355" customFormat="1" ht="12.75" customHeight="1">
      <c r="A684" s="398"/>
      <c r="B684" s="389"/>
      <c r="C684" s="412"/>
      <c r="D684" s="412"/>
      <c r="E684" s="412"/>
      <c r="F684" s="412"/>
      <c r="G684" s="412"/>
      <c r="H684" s="412"/>
      <c r="I684" s="412"/>
      <c r="J684" s="412"/>
      <c r="K684" s="412"/>
      <c r="L684" s="412"/>
      <c r="M684" s="308"/>
      <c r="N684" s="308"/>
      <c r="O684" s="308"/>
      <c r="P684" s="308"/>
      <c r="Q684" s="308"/>
      <c r="R684" s="308"/>
      <c r="S684" s="308"/>
      <c r="T684" s="308"/>
      <c r="U684" s="308"/>
      <c r="V684" s="308"/>
      <c r="W684" s="308"/>
      <c r="X684" s="308"/>
      <c r="Y684" s="308"/>
      <c r="Z684" s="308"/>
      <c r="AA684" s="308"/>
      <c r="AB684" s="308"/>
      <c r="AC684" s="308"/>
      <c r="AD684" s="308"/>
      <c r="AE684" s="308"/>
      <c r="AF684" s="308"/>
      <c r="AG684" s="308"/>
      <c r="AH684" s="308"/>
      <c r="AI684" s="308"/>
      <c r="AJ684" s="308"/>
      <c r="AK684" s="308"/>
      <c r="AL684" s="308"/>
      <c r="AM684" s="308"/>
      <c r="AN684" s="308"/>
      <c r="AO684" s="308"/>
      <c r="AP684" s="308"/>
      <c r="AQ684" s="308"/>
      <c r="AR684" s="308"/>
      <c r="AS684" s="308"/>
      <c r="AT684" s="308"/>
      <c r="AU684" s="308"/>
      <c r="AV684" s="308"/>
      <c r="AW684" s="308"/>
      <c r="AX684" s="308"/>
      <c r="AY684" s="308"/>
      <c r="AZ684" s="308"/>
      <c r="BA684" s="308"/>
      <c r="BB684" s="308"/>
      <c r="BC684" s="308"/>
      <c r="BD684" s="308"/>
      <c r="BE684" s="308"/>
      <c r="BF684" s="308"/>
      <c r="BG684" s="308"/>
      <c r="BH684" s="308"/>
      <c r="BI684" s="308"/>
      <c r="BJ684" s="308"/>
    </row>
    <row r="685" spans="1:62" s="355" customFormat="1" ht="12.75" customHeight="1">
      <c r="A685" s="398"/>
      <c r="B685" s="389"/>
      <c r="C685" s="308"/>
      <c r="D685" s="308"/>
      <c r="E685" s="308"/>
      <c r="F685" s="308"/>
      <c r="G685" s="308"/>
      <c r="H685" s="308"/>
      <c r="I685" s="308"/>
      <c r="J685" s="308"/>
      <c r="K685" s="308"/>
      <c r="L685" s="308"/>
      <c r="M685" s="308"/>
      <c r="N685" s="308"/>
      <c r="O685" s="308"/>
      <c r="P685" s="308"/>
      <c r="Q685" s="308"/>
      <c r="R685" s="308"/>
      <c r="S685" s="308"/>
      <c r="T685" s="308"/>
      <c r="U685" s="308"/>
      <c r="V685" s="308"/>
      <c r="W685" s="308"/>
      <c r="X685" s="308"/>
      <c r="Y685" s="308"/>
      <c r="Z685" s="308"/>
      <c r="AA685" s="308"/>
      <c r="AB685" s="308"/>
      <c r="AC685" s="308"/>
      <c r="AD685" s="308"/>
      <c r="AE685" s="308"/>
      <c r="AF685" s="308"/>
      <c r="AG685" s="308"/>
      <c r="AH685" s="308"/>
      <c r="AI685" s="308"/>
      <c r="AJ685" s="308"/>
      <c r="AK685" s="308"/>
      <c r="AL685" s="308"/>
      <c r="AM685" s="308"/>
      <c r="AN685" s="308"/>
      <c r="AO685" s="308"/>
      <c r="AP685" s="308"/>
      <c r="AQ685" s="308"/>
      <c r="AR685" s="308"/>
      <c r="AS685" s="308"/>
      <c r="AT685" s="308"/>
      <c r="AU685" s="308"/>
      <c r="AV685" s="308"/>
      <c r="AW685" s="308"/>
      <c r="AX685" s="308"/>
      <c r="AY685" s="308"/>
      <c r="AZ685" s="308"/>
      <c r="BA685" s="308"/>
      <c r="BB685" s="308"/>
      <c r="BC685" s="308"/>
      <c r="BD685" s="308"/>
      <c r="BE685" s="308"/>
      <c r="BF685" s="308"/>
      <c r="BG685" s="308"/>
      <c r="BH685" s="308"/>
      <c r="BI685" s="308"/>
      <c r="BJ685" s="308"/>
    </row>
    <row r="686" spans="1:62" s="533" customFormat="1" ht="12.75" customHeight="1">
      <c r="A686" s="398"/>
      <c r="B686" s="389"/>
      <c r="C686" s="308"/>
      <c r="D686" s="308"/>
      <c r="E686" s="308"/>
      <c r="F686" s="308"/>
      <c r="G686" s="308"/>
      <c r="H686" s="308"/>
      <c r="I686" s="308"/>
      <c r="J686" s="308"/>
      <c r="K686" s="308"/>
      <c r="L686" s="308"/>
      <c r="M686" s="308"/>
      <c r="N686" s="308"/>
      <c r="O686" s="308"/>
      <c r="P686" s="308"/>
      <c r="Q686" s="308"/>
      <c r="R686" s="308"/>
      <c r="S686" s="308"/>
      <c r="T686" s="308"/>
      <c r="U686" s="308"/>
      <c r="V686" s="308"/>
      <c r="W686" s="308"/>
      <c r="X686" s="308"/>
      <c r="Y686" s="308"/>
      <c r="Z686" s="308"/>
      <c r="AA686" s="308"/>
      <c r="AB686" s="308"/>
      <c r="AC686" s="308"/>
      <c r="AD686" s="308"/>
      <c r="AE686" s="308"/>
      <c r="AF686" s="308"/>
      <c r="AG686" s="308"/>
      <c r="AH686" s="308"/>
      <c r="AI686" s="308"/>
      <c r="AJ686" s="308"/>
      <c r="AK686" s="308"/>
      <c r="AL686" s="308"/>
      <c r="AM686" s="308"/>
      <c r="AN686" s="308"/>
      <c r="AO686" s="308"/>
      <c r="AP686" s="308"/>
      <c r="AQ686" s="308"/>
      <c r="AR686" s="308"/>
      <c r="AS686" s="308"/>
      <c r="AT686" s="308"/>
      <c r="AU686" s="308"/>
      <c r="AV686" s="308"/>
      <c r="AW686" s="308"/>
      <c r="AX686" s="308"/>
      <c r="AY686" s="308"/>
      <c r="AZ686" s="308"/>
      <c r="BA686" s="308"/>
      <c r="BB686" s="308"/>
      <c r="BC686" s="308"/>
      <c r="BD686" s="308"/>
      <c r="BE686" s="308"/>
      <c r="BF686" s="308"/>
      <c r="BG686" s="308"/>
      <c r="BH686" s="308"/>
      <c r="BI686" s="308"/>
      <c r="BJ686" s="308"/>
    </row>
    <row r="687" spans="1:62" s="533" customFormat="1" ht="12.75" customHeight="1">
      <c r="A687" s="398"/>
      <c r="B687" s="389"/>
      <c r="C687" s="308"/>
      <c r="D687" s="308"/>
      <c r="E687" s="308"/>
      <c r="F687" s="308"/>
      <c r="G687" s="308"/>
      <c r="H687" s="308"/>
      <c r="I687" s="308"/>
      <c r="J687" s="308"/>
      <c r="K687" s="308"/>
      <c r="L687" s="308"/>
      <c r="M687" s="308"/>
      <c r="N687" s="308"/>
      <c r="O687" s="308"/>
      <c r="P687" s="308"/>
      <c r="Q687" s="308"/>
      <c r="R687" s="308"/>
      <c r="S687" s="308"/>
      <c r="T687" s="308"/>
      <c r="U687" s="308"/>
      <c r="V687" s="308"/>
      <c r="W687" s="308"/>
      <c r="X687" s="308"/>
      <c r="Y687" s="308"/>
      <c r="Z687" s="308"/>
      <c r="AA687" s="308"/>
      <c r="AB687" s="308"/>
      <c r="AC687" s="308"/>
      <c r="AD687" s="308"/>
      <c r="AE687" s="308"/>
      <c r="AF687" s="308"/>
      <c r="AG687" s="308"/>
      <c r="AH687" s="308"/>
      <c r="AI687" s="308"/>
      <c r="AJ687" s="308"/>
      <c r="AK687" s="308"/>
      <c r="AL687" s="308"/>
      <c r="AM687" s="308"/>
      <c r="AN687" s="308"/>
      <c r="AO687" s="308"/>
      <c r="AP687" s="308"/>
      <c r="AQ687" s="308"/>
      <c r="AR687" s="308"/>
      <c r="AS687" s="308"/>
      <c r="AT687" s="308"/>
      <c r="AU687" s="308"/>
      <c r="AV687" s="308"/>
      <c r="AW687" s="308"/>
      <c r="AX687" s="308"/>
      <c r="AY687" s="308"/>
      <c r="AZ687" s="308"/>
      <c r="BA687" s="308"/>
      <c r="BB687" s="308"/>
      <c r="BC687" s="308"/>
      <c r="BD687" s="308"/>
      <c r="BE687" s="308"/>
      <c r="BF687" s="308"/>
      <c r="BG687" s="308"/>
      <c r="BH687" s="308"/>
      <c r="BI687" s="308"/>
      <c r="BJ687" s="308"/>
    </row>
    <row r="688" spans="1:62" s="533" customFormat="1" ht="20.5" customHeight="1">
      <c r="A688" s="398"/>
      <c r="B688" s="389"/>
      <c r="C688" s="522" t="s">
        <v>1118</v>
      </c>
      <c r="D688" s="522"/>
      <c r="E688" s="308"/>
      <c r="F688" s="308"/>
      <c r="G688" s="308"/>
      <c r="H688" s="308"/>
      <c r="L688" s="308"/>
      <c r="M688" s="308"/>
      <c r="N688" s="308"/>
      <c r="O688" s="308"/>
      <c r="P688" s="308"/>
      <c r="Q688" s="308"/>
      <c r="R688" s="308"/>
      <c r="S688" s="308"/>
      <c r="T688" s="308"/>
      <c r="U688" s="308"/>
      <c r="V688" s="308"/>
      <c r="W688" s="308"/>
      <c r="X688" s="308"/>
      <c r="Y688" s="308"/>
      <c r="Z688" s="308"/>
      <c r="AA688" s="308"/>
      <c r="AB688" s="308"/>
      <c r="AC688" s="308"/>
      <c r="AD688" s="308"/>
      <c r="AE688" s="308"/>
      <c r="AF688" s="308"/>
      <c r="AG688" s="308"/>
      <c r="AH688" s="308"/>
      <c r="AI688" s="308"/>
      <c r="AJ688" s="308"/>
      <c r="AK688" s="308"/>
      <c r="AL688" s="308"/>
      <c r="AM688" s="308"/>
      <c r="AN688" s="308"/>
      <c r="AO688" s="308"/>
      <c r="AP688" s="308"/>
      <c r="AQ688" s="308"/>
      <c r="AR688" s="308"/>
      <c r="AS688" s="308"/>
      <c r="AT688" s="308"/>
      <c r="AU688" s="308"/>
      <c r="AV688" s="308"/>
      <c r="AW688" s="308"/>
      <c r="AX688" s="308"/>
      <c r="AY688" s="308"/>
      <c r="AZ688" s="308"/>
      <c r="BA688" s="308"/>
      <c r="BB688" s="308"/>
      <c r="BC688" s="308"/>
      <c r="BD688" s="308"/>
      <c r="BE688" s="308"/>
      <c r="BF688" s="308"/>
      <c r="BG688" s="308"/>
      <c r="BH688" s="308"/>
      <c r="BI688" s="308"/>
      <c r="BJ688" s="308"/>
    </row>
    <row r="689" spans="1:63" s="533" customFormat="1" ht="12.75" customHeight="1">
      <c r="A689" s="398"/>
      <c r="B689" s="389"/>
      <c r="E689" s="9"/>
      <c r="L689" s="308"/>
      <c r="M689" s="308"/>
      <c r="N689" s="308"/>
      <c r="O689" s="308"/>
      <c r="P689" s="308"/>
      <c r="Q689" s="308"/>
      <c r="R689" s="308"/>
      <c r="S689" s="308"/>
      <c r="T689" s="308"/>
      <c r="U689" s="308"/>
      <c r="V689" s="308"/>
      <c r="W689" s="308"/>
      <c r="X689" s="308"/>
      <c r="Y689" s="308"/>
      <c r="Z689" s="308"/>
      <c r="AA689" s="308"/>
      <c r="AB689" s="308"/>
      <c r="AC689" s="308"/>
      <c r="AD689" s="308"/>
      <c r="AE689" s="308"/>
      <c r="AF689" s="308"/>
      <c r="AG689" s="308"/>
      <c r="AH689" s="308"/>
      <c r="AI689" s="308"/>
      <c r="AJ689" s="308"/>
      <c r="AK689" s="308"/>
      <c r="AL689" s="308"/>
      <c r="AM689" s="308"/>
      <c r="AN689" s="308"/>
      <c r="AO689" s="308"/>
      <c r="AP689" s="308"/>
      <c r="AQ689" s="308"/>
      <c r="AR689" s="308"/>
      <c r="AS689" s="308"/>
      <c r="AT689" s="308"/>
      <c r="AU689" s="308"/>
      <c r="AV689" s="308"/>
      <c r="AW689" s="308"/>
      <c r="AX689" s="308"/>
      <c r="AY689" s="308"/>
      <c r="AZ689" s="308"/>
      <c r="BA689" s="308"/>
      <c r="BB689" s="308"/>
      <c r="BC689" s="308"/>
      <c r="BD689" s="308"/>
      <c r="BE689" s="308"/>
      <c r="BF689" s="308"/>
      <c r="BG689" s="308"/>
      <c r="BH689" s="308"/>
      <c r="BI689" s="308"/>
      <c r="BJ689" s="308"/>
    </row>
    <row r="690" spans="1:63" s="533" customFormat="1" ht="12.75" customHeight="1">
      <c r="A690" s="398"/>
      <c r="B690" s="389"/>
      <c r="C690" s="407" t="s">
        <v>1118</v>
      </c>
      <c r="D690" s="407" t="s">
        <v>1119</v>
      </c>
      <c r="E690" s="407" t="s">
        <v>100</v>
      </c>
      <c r="F690" s="407" t="s">
        <v>363</v>
      </c>
      <c r="G690" s="407" t="s">
        <v>1120</v>
      </c>
      <c r="H690" s="407" t="s">
        <v>432</v>
      </c>
      <c r="I690" s="407" t="s">
        <v>158</v>
      </c>
      <c r="J690" s="407" t="s">
        <v>1121</v>
      </c>
      <c r="K690" s="407" t="s">
        <v>1122</v>
      </c>
      <c r="L690" s="407" t="s">
        <v>277</v>
      </c>
      <c r="M690" s="308"/>
      <c r="N690" s="308"/>
      <c r="O690" s="308"/>
      <c r="P690" s="308"/>
      <c r="Q690" s="308"/>
      <c r="R690" s="308"/>
      <c r="S690" s="308"/>
      <c r="T690" s="308"/>
      <c r="U690" s="308"/>
      <c r="V690" s="308"/>
      <c r="W690" s="308"/>
      <c r="X690" s="308"/>
      <c r="Y690" s="308"/>
      <c r="Z690" s="308"/>
      <c r="AA690" s="308"/>
      <c r="AB690" s="308"/>
      <c r="AC690" s="308"/>
      <c r="AD690" s="308"/>
      <c r="AE690" s="308"/>
      <c r="AF690" s="308"/>
      <c r="AG690" s="308"/>
      <c r="AH690" s="308"/>
      <c r="AI690" s="308"/>
      <c r="AJ690" s="308"/>
      <c r="AK690" s="308"/>
      <c r="AL690" s="308"/>
      <c r="AM690" s="308"/>
      <c r="AN690" s="308"/>
      <c r="AO690" s="308"/>
      <c r="AP690" s="308"/>
      <c r="AQ690" s="308"/>
      <c r="AR690" s="308"/>
      <c r="AS690" s="308"/>
      <c r="AT690" s="308"/>
      <c r="AU690" s="308"/>
      <c r="AV690" s="308"/>
      <c r="AW690" s="308"/>
      <c r="AX690" s="308"/>
      <c r="AY690" s="308"/>
      <c r="AZ690" s="308"/>
      <c r="BA690" s="308"/>
      <c r="BB690" s="308"/>
      <c r="BC690" s="308"/>
      <c r="BD690" s="308"/>
      <c r="BE690" s="308"/>
      <c r="BF690" s="308"/>
      <c r="BG690" s="308"/>
      <c r="BH690" s="308"/>
      <c r="BI690" s="308"/>
      <c r="BJ690" s="308"/>
      <c r="BK690" s="308"/>
    </row>
    <row r="691" spans="1:63" s="533" customFormat="1" ht="12.75" customHeight="1">
      <c r="A691" s="398"/>
      <c r="B691" s="389"/>
      <c r="C691" s="626" t="s">
        <v>1118</v>
      </c>
      <c r="D691" s="607"/>
      <c r="E691" s="607"/>
      <c r="F691" s="627"/>
      <c r="G691" s="627"/>
      <c r="H691" s="627">
        <v>10</v>
      </c>
      <c r="I691" s="627" t="s">
        <v>1228</v>
      </c>
      <c r="J691" s="627">
        <v>3</v>
      </c>
      <c r="K691" s="627">
        <v>2</v>
      </c>
      <c r="L691" s="627"/>
      <c r="M691" s="308"/>
      <c r="N691" s="308"/>
      <c r="O691" s="308"/>
      <c r="P691" s="308"/>
      <c r="Q691" s="308"/>
      <c r="R691" s="308"/>
      <c r="S691" s="308"/>
      <c r="T691" s="308"/>
      <c r="U691" s="308"/>
      <c r="V691" s="308"/>
      <c r="W691" s="308"/>
      <c r="X691" s="308"/>
      <c r="Y691" s="308"/>
      <c r="Z691" s="308"/>
      <c r="AA691" s="308"/>
      <c r="AB691" s="308"/>
      <c r="AC691" s="308"/>
      <c r="AD691" s="308"/>
      <c r="AE691" s="308"/>
      <c r="AF691" s="308"/>
      <c r="AG691" s="308"/>
      <c r="AH691" s="308"/>
      <c r="AI691" s="308"/>
      <c r="AJ691" s="308"/>
      <c r="AK691" s="308"/>
      <c r="AL691" s="308"/>
      <c r="AM691" s="308"/>
      <c r="AN691" s="308"/>
      <c r="AO691" s="308"/>
      <c r="AP691" s="308"/>
      <c r="AQ691" s="308"/>
      <c r="AR691" s="308"/>
      <c r="AS691" s="308"/>
      <c r="AT691" s="308"/>
      <c r="AU691" s="308"/>
      <c r="AV691" s="308"/>
      <c r="AW691" s="308"/>
      <c r="AX691" s="308"/>
      <c r="AY691" s="308"/>
      <c r="AZ691" s="308"/>
      <c r="BA691" s="308"/>
      <c r="BB691" s="308"/>
      <c r="BC691" s="308"/>
      <c r="BD691" s="308"/>
      <c r="BE691" s="308"/>
      <c r="BF691" s="308"/>
      <c r="BG691" s="308"/>
      <c r="BH691" s="308"/>
      <c r="BI691" s="308"/>
      <c r="BJ691" s="308"/>
      <c r="BK691" s="308"/>
    </row>
    <row r="692" spans="1:63" s="533" customFormat="1" ht="12.75" customHeight="1">
      <c r="A692" s="398"/>
      <c r="B692" s="389"/>
      <c r="C692" s="409"/>
      <c r="D692" s="411"/>
      <c r="E692" s="411"/>
      <c r="F692" s="555"/>
      <c r="G692" s="555"/>
      <c r="H692" s="555"/>
      <c r="I692" s="555"/>
      <c r="J692" s="555"/>
      <c r="K692" s="555"/>
      <c r="L692" s="555"/>
      <c r="M692" s="308"/>
      <c r="N692" s="308"/>
      <c r="O692" s="308"/>
      <c r="P692" s="308"/>
      <c r="Q692" s="308"/>
      <c r="R692" s="308"/>
      <c r="S692" s="308"/>
      <c r="T692" s="308"/>
      <c r="U692" s="308"/>
      <c r="V692" s="308"/>
      <c r="W692" s="308"/>
      <c r="X692" s="308"/>
      <c r="Y692" s="308"/>
      <c r="Z692" s="308"/>
      <c r="AA692" s="308"/>
      <c r="AB692" s="308"/>
      <c r="AC692" s="308"/>
      <c r="AD692" s="308"/>
      <c r="AE692" s="308"/>
      <c r="AF692" s="308"/>
      <c r="AG692" s="308"/>
      <c r="AH692" s="308"/>
      <c r="AI692" s="308"/>
      <c r="AJ692" s="308"/>
      <c r="AK692" s="308"/>
      <c r="AL692" s="308"/>
      <c r="AM692" s="308"/>
      <c r="AN692" s="308"/>
      <c r="AO692" s="308"/>
      <c r="AP692" s="308"/>
      <c r="AQ692" s="308"/>
      <c r="AR692" s="308"/>
      <c r="AS692" s="308"/>
      <c r="AT692" s="308"/>
      <c r="AU692" s="308"/>
      <c r="AV692" s="308"/>
      <c r="AW692" s="308"/>
      <c r="AX692" s="308"/>
      <c r="AY692" s="308"/>
      <c r="AZ692" s="308"/>
      <c r="BA692" s="308"/>
      <c r="BB692" s="308"/>
      <c r="BC692" s="308"/>
      <c r="BD692" s="308"/>
      <c r="BE692" s="308"/>
      <c r="BF692" s="308"/>
      <c r="BG692" s="308"/>
      <c r="BH692" s="308"/>
      <c r="BI692" s="308"/>
      <c r="BJ692" s="308"/>
      <c r="BK692" s="308"/>
    </row>
    <row r="693" spans="1:63" s="533" customFormat="1" ht="12.75" customHeight="1">
      <c r="A693" s="398"/>
      <c r="B693" s="389"/>
      <c r="C693" s="409"/>
      <c r="D693" s="411"/>
      <c r="E693" s="411"/>
      <c r="F693" s="555"/>
      <c r="G693" s="555"/>
      <c r="H693" s="555"/>
      <c r="I693" s="555"/>
      <c r="J693" s="555"/>
      <c r="K693" s="555"/>
      <c r="L693" s="555"/>
      <c r="M693" s="308"/>
      <c r="N693" s="308"/>
      <c r="O693" s="308"/>
      <c r="P693" s="308"/>
      <c r="Q693" s="308"/>
      <c r="R693" s="308"/>
      <c r="S693" s="308"/>
      <c r="T693" s="308"/>
      <c r="U693" s="308"/>
      <c r="V693" s="308"/>
      <c r="W693" s="308"/>
      <c r="X693" s="308"/>
      <c r="Y693" s="308"/>
      <c r="Z693" s="308"/>
      <c r="AA693" s="308"/>
      <c r="AB693" s="308"/>
      <c r="AC693" s="308"/>
      <c r="AD693" s="308"/>
      <c r="AE693" s="308"/>
      <c r="AF693" s="308"/>
      <c r="AG693" s="308"/>
      <c r="AH693" s="308"/>
      <c r="AI693" s="308"/>
      <c r="AJ693" s="308"/>
      <c r="AK693" s="308"/>
      <c r="AL693" s="308"/>
      <c r="AM693" s="308"/>
      <c r="AN693" s="308"/>
      <c r="AO693" s="308"/>
      <c r="AP693" s="308"/>
      <c r="AQ693" s="308"/>
      <c r="AR693" s="308"/>
      <c r="AS693" s="308"/>
      <c r="AT693" s="308"/>
      <c r="AU693" s="308"/>
      <c r="AV693" s="308"/>
      <c r="AW693" s="308"/>
      <c r="AX693" s="308"/>
      <c r="AY693" s="308"/>
      <c r="AZ693" s="308"/>
      <c r="BA693" s="308"/>
      <c r="BB693" s="308"/>
      <c r="BC693" s="308"/>
      <c r="BD693" s="308"/>
      <c r="BE693" s="308"/>
      <c r="BF693" s="308"/>
      <c r="BG693" s="308"/>
      <c r="BH693" s="308"/>
      <c r="BI693" s="308"/>
      <c r="BJ693" s="308"/>
      <c r="BK693" s="308"/>
    </row>
    <row r="694" spans="1:63" s="533" customFormat="1" ht="12.75" customHeight="1">
      <c r="A694" s="398"/>
      <c r="B694" s="389"/>
      <c r="C694" s="409"/>
      <c r="D694" s="411"/>
      <c r="E694" s="411"/>
      <c r="F694" s="555"/>
      <c r="G694" s="555"/>
      <c r="H694" s="555"/>
      <c r="I694" s="555"/>
      <c r="J694" s="555"/>
      <c r="K694" s="555"/>
      <c r="L694" s="555"/>
      <c r="M694" s="308"/>
      <c r="N694" s="308"/>
      <c r="O694" s="308"/>
      <c r="P694" s="308"/>
      <c r="Q694" s="308"/>
      <c r="R694" s="308"/>
      <c r="S694" s="308"/>
      <c r="T694" s="308"/>
      <c r="U694" s="308"/>
      <c r="V694" s="308"/>
      <c r="W694" s="308"/>
      <c r="X694" s="308"/>
      <c r="Y694" s="308"/>
      <c r="Z694" s="308"/>
      <c r="AA694" s="308"/>
      <c r="AB694" s="308"/>
      <c r="AC694" s="308"/>
      <c r="AD694" s="308"/>
      <c r="AE694" s="308"/>
      <c r="AF694" s="308"/>
      <c r="AG694" s="308"/>
      <c r="AH694" s="308"/>
      <c r="AI694" s="308"/>
      <c r="AJ694" s="308"/>
      <c r="AK694" s="308"/>
      <c r="AL694" s="308"/>
      <c r="AM694" s="308"/>
      <c r="AN694" s="308"/>
      <c r="AO694" s="308"/>
      <c r="AP694" s="308"/>
      <c r="AQ694" s="308"/>
      <c r="AR694" s="308"/>
      <c r="AS694" s="308"/>
      <c r="AT694" s="308"/>
      <c r="AU694" s="308"/>
      <c r="AV694" s="308"/>
      <c r="AW694" s="308"/>
      <c r="AX694" s="308"/>
      <c r="AY694" s="308"/>
      <c r="AZ694" s="308"/>
      <c r="BA694" s="308"/>
      <c r="BB694" s="308"/>
      <c r="BC694" s="308"/>
      <c r="BD694" s="308"/>
      <c r="BE694" s="308"/>
      <c r="BF694" s="308"/>
      <c r="BG694" s="308"/>
      <c r="BH694" s="308"/>
      <c r="BI694" s="308"/>
      <c r="BJ694" s="308"/>
      <c r="BK694" s="308"/>
    </row>
    <row r="695" spans="1:63" s="533" customFormat="1" ht="12.75" customHeight="1">
      <c r="A695" s="398"/>
      <c r="B695" s="389"/>
      <c r="C695" s="308"/>
      <c r="D695" s="308"/>
      <c r="E695" s="308"/>
      <c r="F695" s="308"/>
      <c r="G695" s="308"/>
      <c r="H695" s="308"/>
      <c r="I695" s="308"/>
      <c r="J695" s="308"/>
      <c r="K695" s="308"/>
      <c r="L695" s="308"/>
      <c r="M695" s="308"/>
      <c r="N695" s="308"/>
      <c r="O695" s="308"/>
      <c r="P695" s="308"/>
      <c r="Q695" s="308"/>
      <c r="R695" s="308"/>
      <c r="S695" s="308"/>
      <c r="T695" s="308"/>
      <c r="U695" s="308"/>
      <c r="V695" s="308"/>
      <c r="W695" s="308"/>
      <c r="X695" s="308"/>
      <c r="Y695" s="308"/>
      <c r="Z695" s="308"/>
      <c r="AA695" s="308"/>
      <c r="AB695" s="308"/>
      <c r="AC695" s="308"/>
      <c r="AD695" s="308"/>
      <c r="AE695" s="308"/>
      <c r="AF695" s="308"/>
      <c r="AG695" s="308"/>
      <c r="AH695" s="308"/>
      <c r="AI695" s="308"/>
      <c r="AJ695" s="308"/>
      <c r="AK695" s="308"/>
      <c r="AL695" s="308"/>
      <c r="AM695" s="308"/>
      <c r="AN695" s="308"/>
      <c r="AO695" s="308"/>
      <c r="AP695" s="308"/>
      <c r="AQ695" s="308"/>
      <c r="AR695" s="308"/>
      <c r="AS695" s="308"/>
      <c r="AT695" s="308"/>
      <c r="AU695" s="308"/>
      <c r="AV695" s="308"/>
      <c r="AW695" s="308"/>
      <c r="AX695" s="308"/>
      <c r="AY695" s="308"/>
      <c r="AZ695" s="308"/>
      <c r="BA695" s="308"/>
      <c r="BB695" s="308"/>
      <c r="BC695" s="308"/>
      <c r="BD695" s="308"/>
      <c r="BE695" s="308"/>
      <c r="BF695" s="308"/>
      <c r="BG695" s="308"/>
      <c r="BH695" s="308"/>
      <c r="BI695" s="308"/>
      <c r="BJ695" s="308"/>
    </row>
    <row r="696" spans="1:63" s="533" customFormat="1" ht="12.75" customHeight="1">
      <c r="A696" s="398"/>
      <c r="B696" s="389"/>
      <c r="C696" s="308"/>
      <c r="D696" s="308"/>
      <c r="E696" s="308"/>
      <c r="F696" s="308"/>
      <c r="G696" s="308"/>
      <c r="H696" s="308"/>
      <c r="I696" s="308"/>
      <c r="J696" s="308"/>
      <c r="K696" s="308"/>
      <c r="L696" s="308"/>
      <c r="M696" s="308"/>
      <c r="N696" s="308"/>
      <c r="O696" s="308"/>
      <c r="P696" s="308"/>
      <c r="Q696" s="308"/>
      <c r="R696" s="308"/>
      <c r="S696" s="308"/>
      <c r="T696" s="308"/>
      <c r="U696" s="308"/>
      <c r="V696" s="308"/>
      <c r="W696" s="308"/>
      <c r="X696" s="308"/>
      <c r="Y696" s="308"/>
      <c r="Z696" s="308"/>
      <c r="AA696" s="308"/>
      <c r="AB696" s="308"/>
      <c r="AC696" s="308"/>
      <c r="AD696" s="308"/>
      <c r="AE696" s="308"/>
      <c r="AF696" s="308"/>
      <c r="AG696" s="308"/>
      <c r="AH696" s="308"/>
      <c r="AI696" s="308"/>
      <c r="AJ696" s="308"/>
      <c r="AK696" s="308"/>
      <c r="AL696" s="308"/>
      <c r="AM696" s="308"/>
      <c r="AN696" s="308"/>
      <c r="AO696" s="308"/>
      <c r="AP696" s="308"/>
      <c r="AQ696" s="308"/>
      <c r="AR696" s="308"/>
      <c r="AS696" s="308"/>
      <c r="AT696" s="308"/>
      <c r="AU696" s="308"/>
      <c r="AV696" s="308"/>
      <c r="AW696" s="308"/>
      <c r="AX696" s="308"/>
      <c r="AY696" s="308"/>
      <c r="AZ696" s="308"/>
      <c r="BA696" s="308"/>
      <c r="BB696" s="308"/>
      <c r="BC696" s="308"/>
      <c r="BD696" s="308"/>
      <c r="BE696" s="308"/>
      <c r="BF696" s="308"/>
      <c r="BG696" s="308"/>
      <c r="BH696" s="308"/>
      <c r="BI696" s="308"/>
      <c r="BJ696" s="308"/>
    </row>
    <row r="697" spans="1:63" s="497" customFormat="1" ht="29" customHeight="1">
      <c r="A697" s="398"/>
      <c r="B697" s="389"/>
      <c r="C697" s="522" t="s">
        <v>984</v>
      </c>
      <c r="D697" s="308"/>
      <c r="E697" s="308"/>
      <c r="F697" s="308"/>
      <c r="G697" s="308"/>
      <c r="H697" s="308"/>
      <c r="I697" s="308"/>
      <c r="J697" s="308"/>
      <c r="K697" s="308"/>
      <c r="L697" s="308"/>
      <c r="M697" s="308"/>
      <c r="N697" s="308"/>
      <c r="O697" s="308"/>
      <c r="P697" s="308"/>
      <c r="Q697" s="308"/>
      <c r="R697" s="308"/>
      <c r="S697" s="308"/>
      <c r="T697" s="308"/>
      <c r="U697" s="308"/>
      <c r="V697" s="308"/>
      <c r="W697" s="308"/>
      <c r="X697" s="308"/>
      <c r="Y697" s="308"/>
      <c r="Z697" s="308"/>
      <c r="AA697" s="308"/>
      <c r="AB697" s="308"/>
      <c r="AC697" s="308"/>
      <c r="AD697" s="308"/>
      <c r="AE697" s="308"/>
      <c r="AF697" s="308"/>
      <c r="AG697" s="308"/>
      <c r="AH697" s="308"/>
      <c r="AI697" s="308"/>
      <c r="AJ697" s="308"/>
      <c r="AK697" s="308"/>
      <c r="AL697" s="308"/>
      <c r="AM697" s="308"/>
      <c r="AN697" s="308"/>
      <c r="AO697" s="308"/>
      <c r="AP697" s="308"/>
      <c r="AQ697" s="308"/>
      <c r="AR697" s="308"/>
      <c r="AS697" s="308"/>
      <c r="AT697" s="308"/>
      <c r="AU697" s="308"/>
      <c r="AV697" s="308"/>
      <c r="AW697" s="308"/>
      <c r="AX697" s="308"/>
      <c r="AY697" s="308"/>
      <c r="AZ697" s="308"/>
      <c r="BA697" s="308"/>
      <c r="BB697" s="308"/>
      <c r="BC697" s="308"/>
      <c r="BD697" s="308"/>
      <c r="BE697" s="308"/>
      <c r="BF697" s="308"/>
      <c r="BG697" s="308"/>
      <c r="BH697" s="308"/>
      <c r="BI697" s="308"/>
      <c r="BJ697" s="308"/>
    </row>
    <row r="698" spans="1:63" s="355" customFormat="1" ht="12.75" customHeight="1">
      <c r="A698" s="398"/>
      <c r="B698" s="389"/>
      <c r="C698" s="408" t="s">
        <v>985</v>
      </c>
      <c r="D698" s="408" t="s">
        <v>986</v>
      </c>
      <c r="E698" s="408" t="s">
        <v>987</v>
      </c>
      <c r="F698" s="408" t="s">
        <v>988</v>
      </c>
      <c r="G698" s="308"/>
      <c r="H698" s="308"/>
      <c r="I698" s="308"/>
      <c r="J698" s="308"/>
      <c r="K698" s="308"/>
      <c r="L698" s="308"/>
      <c r="M698" s="308"/>
      <c r="N698" s="308"/>
      <c r="O698" s="308"/>
      <c r="P698" s="308"/>
      <c r="Q698" s="308"/>
      <c r="R698" s="308"/>
      <c r="S698" s="308"/>
      <c r="T698" s="308"/>
      <c r="U698" s="308"/>
      <c r="V698" s="308"/>
      <c r="W698" s="308"/>
      <c r="X698" s="308"/>
      <c r="Y698" s="308"/>
      <c r="Z698" s="308"/>
      <c r="AA698" s="308"/>
      <c r="AB698" s="308"/>
      <c r="AC698" s="308"/>
      <c r="AD698" s="308"/>
      <c r="AE698" s="308"/>
      <c r="AF698" s="308"/>
      <c r="AG698" s="308"/>
      <c r="AH698" s="308"/>
      <c r="AI698" s="308"/>
      <c r="AJ698" s="308"/>
      <c r="AK698" s="308"/>
      <c r="AL698" s="308"/>
      <c r="AM698" s="308"/>
      <c r="AN698" s="308"/>
      <c r="AO698" s="308"/>
      <c r="AP698" s="308"/>
      <c r="AQ698" s="308"/>
      <c r="AR698" s="308"/>
      <c r="AS698" s="308"/>
      <c r="AT698" s="308"/>
      <c r="AU698" s="308"/>
      <c r="AV698" s="308"/>
      <c r="AW698" s="308"/>
      <c r="AX698" s="308"/>
      <c r="AY698" s="308"/>
      <c r="AZ698" s="308"/>
      <c r="BA698" s="308"/>
      <c r="BB698" s="308"/>
      <c r="BC698" s="308"/>
      <c r="BD698" s="308"/>
      <c r="BE698" s="308"/>
      <c r="BF698" s="308"/>
      <c r="BG698" s="308"/>
      <c r="BH698" s="308"/>
      <c r="BI698" s="308"/>
      <c r="BJ698" s="308"/>
    </row>
    <row r="699" spans="1:63" s="355" customFormat="1" ht="12.75" customHeight="1">
      <c r="A699" s="398"/>
      <c r="B699" s="389"/>
      <c r="C699" s="420"/>
      <c r="D699" s="631"/>
      <c r="E699" s="631"/>
      <c r="F699" s="631"/>
      <c r="G699" s="308"/>
      <c r="H699" s="308"/>
      <c r="I699" s="308"/>
      <c r="J699" s="308"/>
      <c r="K699" s="308"/>
      <c r="L699" s="308"/>
      <c r="M699" s="308"/>
      <c r="N699" s="308"/>
      <c r="O699" s="308"/>
      <c r="P699" s="308"/>
      <c r="Q699" s="308"/>
      <c r="R699" s="308"/>
      <c r="S699" s="308"/>
      <c r="T699" s="308"/>
      <c r="U699" s="308"/>
      <c r="V699" s="308"/>
      <c r="W699" s="308"/>
      <c r="X699" s="308"/>
      <c r="Y699" s="308"/>
      <c r="Z699" s="308"/>
      <c r="AA699" s="308"/>
      <c r="AB699" s="308"/>
      <c r="AC699" s="308"/>
      <c r="AD699" s="308"/>
      <c r="AE699" s="308"/>
      <c r="AF699" s="308"/>
      <c r="AG699" s="308"/>
      <c r="AH699" s="308"/>
      <c r="AI699" s="308"/>
      <c r="AJ699" s="308"/>
      <c r="AK699" s="308"/>
      <c r="AL699" s="308"/>
      <c r="AM699" s="308"/>
      <c r="AN699" s="308"/>
      <c r="AO699" s="308"/>
      <c r="AP699" s="308"/>
      <c r="AQ699" s="308"/>
      <c r="AR699" s="308"/>
      <c r="AS699" s="308"/>
      <c r="AT699" s="308"/>
      <c r="AU699" s="308"/>
      <c r="AV699" s="308"/>
      <c r="AW699" s="308"/>
      <c r="AX699" s="308"/>
      <c r="AY699" s="308"/>
      <c r="AZ699" s="308"/>
      <c r="BA699" s="308"/>
      <c r="BB699" s="308"/>
      <c r="BC699" s="308"/>
      <c r="BD699" s="308"/>
      <c r="BE699" s="308"/>
      <c r="BF699" s="308"/>
      <c r="BG699" s="308"/>
      <c r="BH699" s="308"/>
      <c r="BI699" s="308"/>
      <c r="BJ699" s="308"/>
    </row>
    <row r="700" spans="1:63" s="355" customFormat="1" ht="12.75" customHeight="1">
      <c r="A700" s="398"/>
      <c r="B700" s="389"/>
      <c r="C700" s="420"/>
      <c r="D700" s="420"/>
      <c r="E700" s="420"/>
      <c r="F700" s="420"/>
      <c r="G700" s="308"/>
      <c r="H700" s="308"/>
      <c r="I700" s="308"/>
      <c r="J700" s="308"/>
      <c r="K700" s="308"/>
      <c r="L700" s="308"/>
      <c r="M700" s="308"/>
      <c r="N700" s="308"/>
      <c r="O700" s="308"/>
      <c r="P700" s="308"/>
      <c r="Q700" s="308"/>
      <c r="R700" s="308"/>
      <c r="S700" s="308"/>
      <c r="T700" s="308"/>
      <c r="U700" s="308"/>
      <c r="V700" s="308"/>
      <c r="W700" s="308"/>
      <c r="X700" s="308"/>
      <c r="Y700" s="308"/>
      <c r="Z700" s="308"/>
      <c r="AA700" s="308"/>
      <c r="AB700" s="308"/>
      <c r="AC700" s="308"/>
      <c r="AD700" s="308"/>
      <c r="AE700" s="308"/>
      <c r="AF700" s="308"/>
      <c r="AG700" s="308"/>
      <c r="AH700" s="308"/>
      <c r="AI700" s="308"/>
      <c r="AJ700" s="308"/>
      <c r="AK700" s="308"/>
      <c r="AL700" s="308"/>
      <c r="AM700" s="308"/>
      <c r="AN700" s="308"/>
      <c r="AO700" s="308"/>
      <c r="AP700" s="308"/>
      <c r="AQ700" s="308"/>
      <c r="AR700" s="308"/>
      <c r="AS700" s="308"/>
      <c r="AT700" s="308"/>
      <c r="AU700" s="308"/>
      <c r="AV700" s="308"/>
      <c r="AW700" s="308"/>
      <c r="AX700" s="308"/>
      <c r="AY700" s="308"/>
      <c r="AZ700" s="308"/>
      <c r="BA700" s="308"/>
      <c r="BB700" s="308"/>
      <c r="BC700" s="308"/>
      <c r="BD700" s="308"/>
      <c r="BE700" s="308"/>
      <c r="BF700" s="308"/>
      <c r="BG700" s="308"/>
      <c r="BH700" s="308"/>
      <c r="BI700" s="308"/>
      <c r="BJ700" s="308"/>
    </row>
    <row r="701" spans="1:63" s="355" customFormat="1" ht="12.75" customHeight="1">
      <c r="A701" s="398"/>
      <c r="B701" s="389"/>
      <c r="C701" s="420"/>
      <c r="D701" s="420"/>
      <c r="E701" s="420"/>
      <c r="F701" s="420"/>
      <c r="G701" s="308"/>
      <c r="H701" s="308"/>
      <c r="I701" s="308"/>
      <c r="J701" s="308"/>
      <c r="K701" s="308"/>
      <c r="L701" s="308"/>
      <c r="M701" s="308"/>
      <c r="N701" s="308"/>
      <c r="O701" s="308"/>
      <c r="P701" s="308"/>
      <c r="Q701" s="308"/>
      <c r="R701" s="308"/>
      <c r="S701" s="308"/>
      <c r="T701" s="308"/>
      <c r="U701" s="308"/>
      <c r="V701" s="308"/>
      <c r="W701" s="308"/>
      <c r="X701" s="308"/>
      <c r="Y701" s="308"/>
      <c r="Z701" s="308"/>
      <c r="AA701" s="308"/>
      <c r="AB701" s="308"/>
      <c r="AC701" s="308"/>
      <c r="AD701" s="308"/>
      <c r="AE701" s="308"/>
      <c r="AF701" s="308"/>
      <c r="AG701" s="308"/>
      <c r="AH701" s="308"/>
      <c r="AI701" s="308"/>
      <c r="AJ701" s="308"/>
      <c r="AK701" s="308"/>
      <c r="AL701" s="308"/>
      <c r="AM701" s="308"/>
      <c r="AN701" s="308"/>
      <c r="AO701" s="308"/>
      <c r="AP701" s="308"/>
      <c r="AQ701" s="308"/>
      <c r="AR701" s="308"/>
      <c r="AS701" s="308"/>
      <c r="AT701" s="308"/>
      <c r="AU701" s="308"/>
      <c r="AV701" s="308"/>
      <c r="AW701" s="308"/>
      <c r="AX701" s="308"/>
      <c r="AY701" s="308"/>
      <c r="AZ701" s="308"/>
      <c r="BA701" s="308"/>
      <c r="BB701" s="308"/>
      <c r="BC701" s="308"/>
      <c r="BD701" s="308"/>
      <c r="BE701" s="308"/>
      <c r="BF701" s="308"/>
      <c r="BG701" s="308"/>
      <c r="BH701" s="308"/>
      <c r="BI701" s="308"/>
      <c r="BJ701" s="308"/>
    </row>
    <row r="702" spans="1:63" s="355" customFormat="1" ht="12.75" customHeight="1">
      <c r="A702" s="398"/>
      <c r="B702" s="389"/>
      <c r="C702" s="308"/>
      <c r="D702" s="308"/>
      <c r="E702" s="308"/>
      <c r="F702" s="308"/>
      <c r="G702" s="308"/>
      <c r="H702" s="308"/>
      <c r="I702" s="308"/>
      <c r="J702" s="308"/>
      <c r="K702" s="308"/>
      <c r="L702" s="308"/>
      <c r="M702" s="308"/>
      <c r="N702" s="308"/>
      <c r="O702" s="308"/>
      <c r="P702" s="308"/>
      <c r="Q702" s="308"/>
      <c r="R702" s="308"/>
      <c r="S702" s="308"/>
      <c r="T702" s="308"/>
      <c r="U702" s="311"/>
      <c r="V702" s="311"/>
      <c r="W702" s="311"/>
      <c r="X702" s="311"/>
      <c r="Y702" s="311"/>
      <c r="Z702" s="311"/>
      <c r="AA702" s="311"/>
      <c r="AB702" s="311"/>
      <c r="AC702" s="311"/>
      <c r="AD702" s="311"/>
      <c r="AE702" s="311"/>
      <c r="AF702" s="311"/>
      <c r="AG702" s="311"/>
    </row>
    <row r="703" spans="1:63" s="355" customFormat="1" ht="12.75" customHeight="1">
      <c r="A703" s="398"/>
      <c r="B703" s="389"/>
      <c r="C703" s="308"/>
      <c r="D703" s="308"/>
      <c r="E703" s="308"/>
      <c r="F703" s="308"/>
      <c r="G703" s="308"/>
      <c r="H703" s="308"/>
      <c r="I703" s="308"/>
      <c r="J703" s="308"/>
      <c r="K703" s="308"/>
      <c r="L703" s="308"/>
      <c r="M703" s="308"/>
      <c r="N703" s="308"/>
      <c r="O703" s="308"/>
      <c r="P703" s="308"/>
      <c r="Q703" s="308"/>
      <c r="R703" s="308"/>
      <c r="S703" s="308"/>
      <c r="T703" s="308"/>
      <c r="U703" s="311"/>
      <c r="V703" s="311"/>
      <c r="W703" s="311"/>
      <c r="X703" s="311"/>
      <c r="Y703" s="311"/>
      <c r="Z703" s="311"/>
      <c r="AA703" s="311"/>
      <c r="AB703" s="311"/>
      <c r="AC703" s="311"/>
      <c r="AD703" s="311"/>
      <c r="AE703" s="311"/>
      <c r="AF703" s="311"/>
      <c r="AG703" s="311"/>
    </row>
    <row r="704" spans="1:63" s="355" customFormat="1" ht="12.75" customHeight="1">
      <c r="A704" s="398"/>
      <c r="B704" s="389"/>
      <c r="C704" s="308"/>
      <c r="D704" s="308"/>
      <c r="E704" s="308"/>
      <c r="F704" s="308"/>
      <c r="G704" s="308"/>
      <c r="H704" s="308"/>
      <c r="I704" s="308"/>
      <c r="J704" s="308"/>
      <c r="K704" s="308"/>
      <c r="L704" s="308"/>
      <c r="M704" s="308"/>
      <c r="N704" s="308"/>
      <c r="O704" s="308"/>
      <c r="P704" s="308"/>
      <c r="Q704" s="308"/>
      <c r="R704" s="308"/>
      <c r="S704" s="308"/>
      <c r="T704" s="308"/>
      <c r="U704" s="311"/>
      <c r="V704" s="311"/>
      <c r="W704" s="311"/>
      <c r="X704" s="311"/>
      <c r="Y704" s="311"/>
      <c r="Z704" s="311"/>
      <c r="AA704" s="311"/>
      <c r="AB704" s="311"/>
      <c r="AC704" s="311"/>
      <c r="AD704" s="311"/>
      <c r="AE704" s="311"/>
      <c r="AF704" s="311"/>
      <c r="AG704" s="311"/>
    </row>
    <row r="705" spans="1:62" s="497" customFormat="1" ht="29" customHeight="1">
      <c r="A705" s="398"/>
      <c r="B705" s="389"/>
      <c r="C705" s="522" t="s">
        <v>1279</v>
      </c>
      <c r="D705" s="308"/>
      <c r="E705" s="308"/>
      <c r="F705" s="308"/>
      <c r="G705" s="308"/>
      <c r="H705" s="308"/>
      <c r="I705" s="308"/>
      <c r="J705" s="308"/>
      <c r="K705" s="308"/>
      <c r="L705" s="308"/>
      <c r="M705" s="308"/>
      <c r="N705" s="308"/>
      <c r="O705" s="308"/>
      <c r="P705" s="308"/>
      <c r="Q705" s="308"/>
      <c r="R705" s="308"/>
      <c r="S705" s="308"/>
      <c r="T705" s="308"/>
      <c r="U705" s="308"/>
      <c r="V705" s="308"/>
      <c r="W705" s="308"/>
      <c r="X705" s="308"/>
      <c r="Y705" s="308"/>
      <c r="Z705" s="308"/>
      <c r="AA705" s="308"/>
      <c r="AB705" s="308"/>
      <c r="AC705" s="308"/>
      <c r="AD705" s="308"/>
      <c r="AE705" s="308"/>
      <c r="AF705" s="308"/>
      <c r="AG705" s="308"/>
      <c r="AH705" s="308"/>
      <c r="AI705" s="308"/>
      <c r="AJ705" s="308"/>
      <c r="AK705" s="308"/>
      <c r="AL705" s="308"/>
      <c r="AM705" s="308"/>
      <c r="AN705" s="308"/>
      <c r="AO705" s="308"/>
      <c r="AP705" s="308"/>
      <c r="AQ705" s="308"/>
      <c r="AR705" s="308"/>
      <c r="AS705" s="308"/>
      <c r="AT705" s="308"/>
      <c r="AU705" s="308"/>
      <c r="AV705" s="308"/>
      <c r="AW705" s="308"/>
      <c r="AX705" s="308"/>
      <c r="AY705" s="308"/>
      <c r="AZ705" s="308"/>
      <c r="BA705" s="308"/>
      <c r="BB705" s="308"/>
      <c r="BC705" s="308"/>
      <c r="BD705" s="308"/>
      <c r="BE705" s="308"/>
      <c r="BF705" s="308"/>
      <c r="BG705" s="308"/>
      <c r="BH705" s="308"/>
      <c r="BI705" s="308"/>
      <c r="BJ705" s="308"/>
    </row>
    <row r="706" spans="1:62">
      <c r="A706" s="136"/>
      <c r="C706" s="164"/>
      <c r="D706" s="213"/>
      <c r="E706" s="212"/>
      <c r="F706" s="212"/>
      <c r="G706" s="256"/>
      <c r="H706" s="256"/>
      <c r="J706" s="255"/>
      <c r="K706" s="255"/>
      <c r="L706" s="255"/>
      <c r="M706" s="255"/>
      <c r="N706" s="255"/>
      <c r="O706" s="255"/>
      <c r="P706" s="181"/>
      <c r="Q706" s="170"/>
      <c r="R706" s="170"/>
      <c r="S706" s="17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  <c r="AD706" s="140"/>
      <c r="AE706" s="140"/>
      <c r="AF706" s="140"/>
      <c r="AG706" s="140"/>
      <c r="AH706" s="140"/>
      <c r="AI706" s="140"/>
      <c r="AJ706" s="140"/>
      <c r="AK706" s="140"/>
      <c r="AL706" s="140"/>
      <c r="AM706" s="140"/>
      <c r="AN706" s="140"/>
      <c r="AO706" s="140"/>
      <c r="AP706" s="140"/>
      <c r="AQ706" s="140"/>
      <c r="AR706" s="140"/>
      <c r="AS706" s="140"/>
      <c r="AT706" s="140"/>
      <c r="AU706" s="140"/>
      <c r="AV706" s="140"/>
      <c r="AW706" s="140"/>
      <c r="AX706" s="140"/>
      <c r="AY706" s="140"/>
      <c r="AZ706" s="140"/>
      <c r="BA706" s="140"/>
      <c r="BB706" s="140"/>
      <c r="BC706" s="140"/>
      <c r="BD706" s="140"/>
      <c r="BE706" s="140"/>
      <c r="BF706" s="140"/>
      <c r="BG706" s="140"/>
      <c r="BH706" s="140"/>
      <c r="BI706" s="140"/>
      <c r="BJ706" s="140"/>
    </row>
    <row r="707" spans="1:62">
      <c r="A707" s="136"/>
      <c r="C707" s="408" t="s">
        <v>1014</v>
      </c>
      <c r="D707" s="1002" t="s">
        <v>1655</v>
      </c>
      <c r="E707" s="212"/>
      <c r="F707" s="212"/>
      <c r="G707" s="256"/>
      <c r="H707" s="256"/>
      <c r="J707" s="255"/>
      <c r="K707" s="255"/>
      <c r="L707" s="255"/>
      <c r="M707" s="255"/>
      <c r="N707" s="255"/>
      <c r="O707" s="255"/>
      <c r="P707" s="181"/>
      <c r="Q707" s="170"/>
      <c r="R707" s="170"/>
      <c r="S707" s="17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  <c r="AD707" s="140"/>
      <c r="AE707" s="140"/>
      <c r="AF707" s="140"/>
      <c r="AG707" s="140"/>
      <c r="AH707" s="140"/>
      <c r="AI707" s="140"/>
      <c r="AJ707" s="140"/>
      <c r="AK707" s="140"/>
      <c r="AL707" s="140"/>
      <c r="AM707" s="140"/>
      <c r="AN707" s="140"/>
      <c r="AO707" s="140"/>
      <c r="AP707" s="140"/>
      <c r="AQ707" s="140"/>
      <c r="AR707" s="140"/>
      <c r="AS707" s="140"/>
      <c r="AT707" s="140"/>
      <c r="AU707" s="140"/>
      <c r="AV707" s="140"/>
      <c r="AW707" s="140"/>
      <c r="AX707" s="140"/>
      <c r="AY707" s="140"/>
      <c r="AZ707" s="140"/>
      <c r="BA707" s="140"/>
      <c r="BB707" s="140"/>
      <c r="BC707" s="140"/>
      <c r="BD707" s="140"/>
      <c r="BE707" s="140"/>
      <c r="BF707" s="140"/>
      <c r="BG707" s="140"/>
      <c r="BH707" s="140"/>
      <c r="BI707" s="140"/>
      <c r="BJ707" s="140"/>
    </row>
    <row r="708" spans="1:62">
      <c r="A708" s="136"/>
      <c r="C708" s="408" t="s">
        <v>1861</v>
      </c>
      <c r="D708" s="1002" t="s">
        <v>1614</v>
      </c>
      <c r="E708" s="212"/>
      <c r="F708" s="212"/>
      <c r="G708" s="256"/>
      <c r="H708" s="256"/>
      <c r="J708" s="255"/>
      <c r="K708" s="255"/>
      <c r="L708" s="255"/>
      <c r="M708" s="255"/>
      <c r="N708" s="255"/>
      <c r="O708" s="255"/>
      <c r="P708" s="181"/>
      <c r="Q708" s="170"/>
      <c r="R708" s="170"/>
      <c r="S708" s="17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  <c r="AD708" s="140"/>
      <c r="AE708" s="140"/>
      <c r="AF708" s="140"/>
      <c r="AG708" s="140"/>
      <c r="AH708" s="140"/>
      <c r="AI708" s="140"/>
      <c r="AJ708" s="140"/>
      <c r="AK708" s="140"/>
      <c r="AL708" s="140"/>
      <c r="AM708" s="140"/>
      <c r="AN708" s="140"/>
      <c r="AO708" s="140"/>
      <c r="AP708" s="140"/>
      <c r="AQ708" s="140"/>
      <c r="AR708" s="140"/>
      <c r="AS708" s="140"/>
      <c r="AT708" s="140"/>
      <c r="AU708" s="140"/>
      <c r="AV708" s="140"/>
      <c r="AW708" s="140"/>
      <c r="AX708" s="140"/>
      <c r="AY708" s="140"/>
      <c r="AZ708" s="140"/>
      <c r="BA708" s="140"/>
      <c r="BB708" s="140"/>
      <c r="BC708" s="140"/>
      <c r="BD708" s="140"/>
      <c r="BE708" s="140"/>
      <c r="BF708" s="140"/>
      <c r="BG708" s="140"/>
      <c r="BH708" s="140"/>
      <c r="BI708" s="140"/>
      <c r="BJ708" s="140"/>
    </row>
    <row r="709" spans="1:62">
      <c r="A709" s="136"/>
      <c r="C709" s="408" t="s">
        <v>896</v>
      </c>
      <c r="D709" s="408" t="s">
        <v>898</v>
      </c>
      <c r="E709" s="408" t="s">
        <v>897</v>
      </c>
      <c r="F709" s="408" t="s">
        <v>1015</v>
      </c>
      <c r="G709" s="408" t="s">
        <v>210</v>
      </c>
      <c r="H709" s="408" t="s">
        <v>1168</v>
      </c>
      <c r="J709" s="255"/>
      <c r="K709" s="255"/>
      <c r="L709" s="255"/>
      <c r="M709" s="255"/>
      <c r="N709" s="255"/>
      <c r="O709" s="255"/>
      <c r="P709" s="181"/>
      <c r="Q709" s="170"/>
      <c r="R709" s="170"/>
      <c r="S709" s="17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  <c r="AD709" s="140"/>
      <c r="AE709" s="140"/>
      <c r="AF709" s="140"/>
      <c r="AG709" s="140"/>
      <c r="AH709" s="140"/>
      <c r="AI709" s="140"/>
      <c r="AJ709" s="140"/>
      <c r="AK709" s="140"/>
      <c r="AL709" s="140"/>
      <c r="AM709" s="140"/>
      <c r="AN709" s="140"/>
      <c r="AO709" s="140"/>
      <c r="AP709" s="140"/>
      <c r="AQ709" s="140"/>
      <c r="AR709" s="140"/>
      <c r="AS709" s="140"/>
      <c r="AT709" s="140"/>
      <c r="AU709" s="140"/>
      <c r="AV709" s="140"/>
      <c r="AW709" s="140"/>
      <c r="AX709" s="140"/>
      <c r="AY709" s="140"/>
      <c r="AZ709" s="140"/>
      <c r="BA709" s="140"/>
      <c r="BB709" s="140"/>
      <c r="BC709" s="140"/>
      <c r="BD709" s="140"/>
      <c r="BE709" s="140"/>
      <c r="BF709" s="140"/>
      <c r="BG709" s="140"/>
      <c r="BH709" s="140"/>
      <c r="BI709" s="140"/>
      <c r="BJ709" s="140"/>
    </row>
    <row r="710" spans="1:62" s="542" customFormat="1">
      <c r="B710" s="543"/>
      <c r="C710" s="632">
        <v>1</v>
      </c>
      <c r="D710" s="528" t="s">
        <v>710</v>
      </c>
      <c r="E710" s="528" t="s">
        <v>711</v>
      </c>
      <c r="F710" s="528" t="s">
        <v>711</v>
      </c>
      <c r="G710" s="528" t="s">
        <v>210</v>
      </c>
      <c r="H710" s="528"/>
      <c r="I710" s="544"/>
      <c r="J710" s="545"/>
      <c r="K710" s="545"/>
      <c r="L710" s="545"/>
      <c r="M710" s="545"/>
      <c r="N710" s="545"/>
      <c r="O710" s="545"/>
      <c r="P710" s="546"/>
      <c r="Q710" s="547"/>
      <c r="R710" s="547"/>
      <c r="S710" s="547"/>
      <c r="T710" s="548"/>
      <c r="U710" s="548"/>
      <c r="V710" s="548"/>
      <c r="W710" s="548"/>
      <c r="X710" s="548"/>
      <c r="Y710" s="548"/>
      <c r="Z710" s="548"/>
      <c r="AA710" s="548"/>
      <c r="AB710" s="548"/>
      <c r="AC710" s="548"/>
      <c r="AD710" s="548"/>
      <c r="AE710" s="548"/>
      <c r="AF710" s="548"/>
      <c r="AG710" s="548"/>
      <c r="AH710" s="548"/>
      <c r="AI710" s="548"/>
      <c r="AJ710" s="548"/>
      <c r="AK710" s="548"/>
      <c r="AL710" s="548"/>
      <c r="AM710" s="548"/>
      <c r="AN710" s="548"/>
      <c r="AO710" s="548"/>
      <c r="AP710" s="548"/>
      <c r="AQ710" s="548"/>
      <c r="AR710" s="548"/>
      <c r="AS710" s="548"/>
      <c r="AT710" s="548"/>
      <c r="AU710" s="548"/>
      <c r="AV710" s="548"/>
      <c r="AW710" s="548"/>
      <c r="AX710" s="548"/>
      <c r="AY710" s="548"/>
      <c r="AZ710" s="548"/>
      <c r="BA710" s="548"/>
      <c r="BB710" s="548"/>
      <c r="BC710" s="548"/>
      <c r="BD710" s="548"/>
      <c r="BE710" s="548"/>
      <c r="BF710" s="548"/>
      <c r="BG710" s="548"/>
      <c r="BH710" s="548"/>
      <c r="BI710" s="548"/>
      <c r="BJ710" s="548"/>
    </row>
    <row r="711" spans="1:62" s="542" customFormat="1">
      <c r="B711" s="543"/>
      <c r="C711" s="632">
        <v>5</v>
      </c>
      <c r="D711" s="528" t="s">
        <v>710</v>
      </c>
      <c r="E711" s="528" t="s">
        <v>1258</v>
      </c>
      <c r="F711" s="528" t="s">
        <v>1043</v>
      </c>
      <c r="G711" s="528" t="s">
        <v>210</v>
      </c>
      <c r="H711" s="528"/>
      <c r="I711" s="544"/>
      <c r="J711" s="545"/>
      <c r="K711" s="545"/>
      <c r="L711" s="545"/>
      <c r="M711" s="545"/>
      <c r="N711" s="545"/>
      <c r="O711" s="545"/>
      <c r="P711" s="546"/>
      <c r="Q711" s="547"/>
      <c r="R711" s="547"/>
      <c r="S711" s="547"/>
      <c r="T711" s="548"/>
      <c r="U711" s="548"/>
      <c r="V711" s="548"/>
      <c r="W711" s="548"/>
      <c r="X711" s="548"/>
      <c r="Y711" s="548"/>
      <c r="Z711" s="548"/>
      <c r="AA711" s="548"/>
      <c r="AB711" s="548"/>
      <c r="AC711" s="548"/>
      <c r="AD711" s="548"/>
      <c r="AE711" s="548"/>
      <c r="AF711" s="548"/>
      <c r="AG711" s="548"/>
      <c r="AH711" s="548"/>
      <c r="AI711" s="548"/>
      <c r="AJ711" s="548"/>
      <c r="AK711" s="548"/>
      <c r="AL711" s="548"/>
      <c r="AM711" s="548"/>
      <c r="AN711" s="548"/>
      <c r="AO711" s="548"/>
      <c r="AP711" s="548"/>
      <c r="AQ711" s="548"/>
      <c r="AR711" s="548"/>
      <c r="AS711" s="548"/>
      <c r="AT711" s="548"/>
      <c r="AU711" s="548"/>
      <c r="AV711" s="548"/>
      <c r="AW711" s="548"/>
      <c r="AX711" s="548"/>
      <c r="AY711" s="548"/>
      <c r="AZ711" s="548"/>
      <c r="BA711" s="548"/>
      <c r="BB711" s="548"/>
      <c r="BC711" s="548"/>
      <c r="BD711" s="548"/>
      <c r="BE711" s="548"/>
      <c r="BF711" s="548"/>
      <c r="BG711" s="548"/>
      <c r="BH711" s="548"/>
      <c r="BI711" s="548"/>
      <c r="BJ711" s="548"/>
    </row>
    <row r="712" spans="1:62" s="542" customFormat="1">
      <c r="B712" s="543"/>
      <c r="C712" s="632">
        <v>8</v>
      </c>
      <c r="D712" s="528" t="s">
        <v>710</v>
      </c>
      <c r="E712" s="528" t="s">
        <v>1619</v>
      </c>
      <c r="F712" s="528" t="s">
        <v>1064</v>
      </c>
      <c r="G712" s="528" t="s">
        <v>210</v>
      </c>
      <c r="H712" s="528"/>
      <c r="I712" s="544"/>
      <c r="J712" s="545"/>
      <c r="K712" s="545"/>
      <c r="L712" s="545"/>
      <c r="M712" s="545"/>
      <c r="N712" s="545"/>
      <c r="O712" s="545"/>
      <c r="P712" s="546"/>
      <c r="Q712" s="547"/>
      <c r="R712" s="547"/>
      <c r="S712" s="547"/>
      <c r="T712" s="548"/>
      <c r="U712" s="548"/>
      <c r="V712" s="548"/>
      <c r="W712" s="548"/>
      <c r="X712" s="548"/>
      <c r="Y712" s="548"/>
      <c r="Z712" s="548"/>
      <c r="AA712" s="548"/>
      <c r="AB712" s="548"/>
      <c r="AC712" s="548"/>
      <c r="AD712" s="548"/>
      <c r="AE712" s="548"/>
      <c r="AF712" s="548"/>
      <c r="AG712" s="548"/>
      <c r="AH712" s="548"/>
      <c r="AI712" s="548"/>
      <c r="AJ712" s="548"/>
      <c r="AK712" s="548"/>
      <c r="AL712" s="548"/>
      <c r="AM712" s="548"/>
      <c r="AN712" s="548"/>
      <c r="AO712" s="548"/>
      <c r="AP712" s="548"/>
      <c r="AQ712" s="548"/>
      <c r="AR712" s="548"/>
      <c r="AS712" s="548"/>
      <c r="AT712" s="548"/>
      <c r="AU712" s="548"/>
      <c r="AV712" s="548"/>
      <c r="AW712" s="548"/>
      <c r="AX712" s="548"/>
      <c r="AY712" s="548"/>
      <c r="AZ712" s="548"/>
      <c r="BA712" s="548"/>
      <c r="BB712" s="548"/>
      <c r="BC712" s="548"/>
      <c r="BD712" s="548"/>
      <c r="BE712" s="548"/>
      <c r="BF712" s="548"/>
      <c r="BG712" s="548"/>
      <c r="BH712" s="548"/>
      <c r="BI712" s="548"/>
      <c r="BJ712" s="548"/>
    </row>
    <row r="713" spans="1:62" s="542" customFormat="1">
      <c r="B713" s="543"/>
      <c r="C713" s="632"/>
      <c r="D713" s="528"/>
      <c r="E713" s="528"/>
      <c r="F713" s="528"/>
      <c r="G713" s="528"/>
      <c r="H713" s="528"/>
      <c r="I713" s="544"/>
      <c r="J713" s="545"/>
      <c r="K713" s="545"/>
      <c r="L713" s="545"/>
      <c r="M713" s="545"/>
      <c r="N713" s="545"/>
      <c r="O713" s="545"/>
      <c r="P713" s="546"/>
      <c r="Q713" s="547"/>
      <c r="R713" s="547"/>
      <c r="S713" s="547"/>
      <c r="T713" s="548"/>
      <c r="U713" s="548"/>
      <c r="V713" s="548"/>
      <c r="W713" s="548"/>
      <c r="X713" s="548"/>
      <c r="Y713" s="548"/>
      <c r="Z713" s="548"/>
      <c r="AA713" s="548"/>
      <c r="AB713" s="548"/>
      <c r="AC713" s="548"/>
      <c r="AD713" s="548"/>
      <c r="AE713" s="548"/>
      <c r="AF713" s="548"/>
      <c r="AG713" s="548"/>
      <c r="AH713" s="548"/>
      <c r="AI713" s="548"/>
      <c r="AJ713" s="548"/>
      <c r="AK713" s="548"/>
      <c r="AL713" s="548"/>
      <c r="AM713" s="548"/>
      <c r="AN713" s="548"/>
      <c r="AO713" s="548"/>
      <c r="AP713" s="548"/>
      <c r="AQ713" s="548"/>
      <c r="AR713" s="548"/>
      <c r="AS713" s="548"/>
      <c r="AT713" s="548"/>
      <c r="AU713" s="548"/>
      <c r="AV713" s="548"/>
      <c r="AW713" s="548"/>
      <c r="AX713" s="548"/>
      <c r="AY713" s="548"/>
      <c r="AZ713" s="548"/>
      <c r="BA713" s="548"/>
      <c r="BB713" s="548"/>
      <c r="BC713" s="548"/>
      <c r="BD713" s="548"/>
      <c r="BE713" s="548"/>
      <c r="BF713" s="548"/>
      <c r="BG713" s="548"/>
      <c r="BH713" s="548"/>
      <c r="BI713" s="548"/>
      <c r="BJ713" s="548"/>
    </row>
    <row r="714" spans="1:62" s="542" customFormat="1">
      <c r="B714" s="543"/>
      <c r="C714" s="632"/>
      <c r="D714" s="528"/>
      <c r="E714" s="528"/>
      <c r="F714" s="528"/>
      <c r="G714" s="528"/>
      <c r="H714" s="528"/>
      <c r="I714" s="544"/>
      <c r="J714" s="545"/>
      <c r="K714" s="545"/>
      <c r="L714" s="545"/>
      <c r="M714" s="545"/>
      <c r="N714" s="545"/>
      <c r="O714" s="545"/>
      <c r="P714" s="546"/>
      <c r="Q714" s="547"/>
      <c r="R714" s="547"/>
      <c r="S714" s="547"/>
      <c r="T714" s="548"/>
      <c r="U714" s="548"/>
      <c r="V714" s="548"/>
      <c r="W714" s="548"/>
      <c r="X714" s="548"/>
      <c r="Y714" s="548"/>
      <c r="Z714" s="548"/>
      <c r="AA714" s="548"/>
      <c r="AB714" s="548"/>
      <c r="AC714" s="548"/>
      <c r="AD714" s="548"/>
      <c r="AE714" s="548"/>
      <c r="AF714" s="548"/>
      <c r="AG714" s="548"/>
      <c r="AH714" s="548"/>
      <c r="AI714" s="548"/>
      <c r="AJ714" s="548"/>
      <c r="AK714" s="548"/>
      <c r="AL714" s="548"/>
      <c r="AM714" s="548"/>
      <c r="AN714" s="548"/>
      <c r="AO714" s="548"/>
      <c r="AP714" s="548"/>
      <c r="AQ714" s="548"/>
      <c r="AR714" s="548"/>
      <c r="AS714" s="548"/>
      <c r="AT714" s="548"/>
      <c r="AU714" s="548"/>
      <c r="AV714" s="548"/>
      <c r="AW714" s="548"/>
      <c r="AX714" s="548"/>
      <c r="AY714" s="548"/>
      <c r="AZ714" s="548"/>
      <c r="BA714" s="548"/>
      <c r="BB714" s="548"/>
      <c r="BC714" s="548"/>
      <c r="BD714" s="548"/>
      <c r="BE714" s="548"/>
      <c r="BF714" s="548"/>
      <c r="BG714" s="548"/>
      <c r="BH714" s="548"/>
      <c r="BI714" s="548"/>
      <c r="BJ714" s="548"/>
    </row>
    <row r="715" spans="1:62" s="542" customFormat="1">
      <c r="B715" s="543"/>
      <c r="C715" s="632"/>
      <c r="D715" s="528"/>
      <c r="E715" s="528"/>
      <c r="F715" s="528"/>
      <c r="G715" s="528"/>
      <c r="H715" s="528"/>
      <c r="I715" s="544"/>
      <c r="J715" s="545"/>
      <c r="K715" s="545"/>
      <c r="L715" s="545"/>
      <c r="M715" s="545"/>
      <c r="N715" s="545"/>
      <c r="O715" s="545"/>
      <c r="P715" s="546"/>
      <c r="Q715" s="547"/>
      <c r="R715" s="547"/>
      <c r="S715" s="547"/>
      <c r="T715" s="548"/>
      <c r="U715" s="548"/>
      <c r="V715" s="548"/>
      <c r="W715" s="548"/>
      <c r="X715" s="548"/>
      <c r="Y715" s="548"/>
      <c r="Z715" s="548"/>
      <c r="AA715" s="548"/>
      <c r="AB715" s="548"/>
      <c r="AC715" s="548"/>
      <c r="AD715" s="548"/>
      <c r="AE715" s="548"/>
      <c r="AF715" s="548"/>
      <c r="AG715" s="548"/>
      <c r="AH715" s="548"/>
      <c r="AI715" s="548"/>
      <c r="AJ715" s="548"/>
      <c r="AK715" s="548"/>
      <c r="AL715" s="548"/>
      <c r="AM715" s="548"/>
      <c r="AN715" s="548"/>
      <c r="AO715" s="548"/>
      <c r="AP715" s="548"/>
      <c r="AQ715" s="548"/>
      <c r="AR715" s="548"/>
      <c r="AS715" s="548"/>
      <c r="AT715" s="548"/>
      <c r="AU715" s="548"/>
      <c r="AV715" s="548"/>
      <c r="AW715" s="548"/>
      <c r="AX715" s="548"/>
      <c r="AY715" s="548"/>
      <c r="AZ715" s="548"/>
      <c r="BA715" s="548"/>
      <c r="BB715" s="548"/>
      <c r="BC715" s="548"/>
      <c r="BD715" s="548"/>
      <c r="BE715" s="548"/>
      <c r="BF715" s="548"/>
      <c r="BG715" s="548"/>
      <c r="BH715" s="548"/>
      <c r="BI715" s="548"/>
      <c r="BJ715" s="548"/>
    </row>
    <row r="716" spans="1:62" s="542" customFormat="1">
      <c r="B716" s="543"/>
      <c r="C716" s="632"/>
      <c r="D716" s="528"/>
      <c r="E716" s="528"/>
      <c r="F716" s="528"/>
      <c r="G716" s="528"/>
      <c r="H716" s="528"/>
      <c r="I716" s="544"/>
      <c r="J716" s="545"/>
      <c r="K716" s="545"/>
      <c r="L716" s="545"/>
      <c r="M716" s="545"/>
      <c r="N716" s="545"/>
      <c r="O716" s="545"/>
      <c r="P716" s="546"/>
      <c r="Q716" s="547"/>
      <c r="R716" s="547"/>
      <c r="S716" s="547"/>
      <c r="T716" s="548"/>
      <c r="U716" s="548"/>
      <c r="V716" s="548"/>
      <c r="W716" s="548"/>
      <c r="X716" s="548"/>
      <c r="Y716" s="548"/>
      <c r="Z716" s="548"/>
      <c r="AA716" s="548"/>
      <c r="AB716" s="548"/>
      <c r="AC716" s="548"/>
      <c r="AD716" s="548"/>
      <c r="AE716" s="548"/>
      <c r="AF716" s="548"/>
      <c r="AG716" s="548"/>
      <c r="AH716" s="548"/>
      <c r="AI716" s="548"/>
      <c r="AJ716" s="548"/>
      <c r="AK716" s="548"/>
      <c r="AL716" s="548"/>
      <c r="AM716" s="548"/>
      <c r="AN716" s="548"/>
      <c r="AO716" s="548"/>
      <c r="AP716" s="548"/>
      <c r="AQ716" s="548"/>
      <c r="AR716" s="548"/>
      <c r="AS716" s="548"/>
      <c r="AT716" s="548"/>
      <c r="AU716" s="548"/>
      <c r="AV716" s="548"/>
      <c r="AW716" s="548"/>
      <c r="AX716" s="548"/>
      <c r="AY716" s="548"/>
      <c r="AZ716" s="548"/>
      <c r="BA716" s="548"/>
      <c r="BB716" s="548"/>
      <c r="BC716" s="548"/>
      <c r="BD716" s="548"/>
      <c r="BE716" s="548"/>
      <c r="BF716" s="548"/>
      <c r="BG716" s="548"/>
      <c r="BH716" s="548"/>
      <c r="BI716" s="548"/>
      <c r="BJ716" s="548"/>
    </row>
    <row r="717" spans="1:62">
      <c r="A717" s="136"/>
      <c r="C717" s="632"/>
      <c r="D717" s="528"/>
      <c r="E717" s="528"/>
      <c r="F717" s="528"/>
      <c r="G717" s="528"/>
      <c r="H717" s="528"/>
      <c r="J717" s="255"/>
      <c r="K717" s="255"/>
      <c r="L717" s="255"/>
      <c r="M717" s="255"/>
      <c r="N717" s="255"/>
      <c r="O717" s="255"/>
      <c r="P717" s="181"/>
      <c r="Q717" s="170"/>
      <c r="R717" s="170"/>
      <c r="S717" s="17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  <c r="AD717" s="140"/>
      <c r="AE717" s="140"/>
      <c r="AF717" s="140"/>
      <c r="AG717" s="140"/>
      <c r="AH717" s="140"/>
      <c r="AI717" s="140"/>
      <c r="AJ717" s="140"/>
      <c r="AK717" s="140"/>
      <c r="AL717" s="140"/>
      <c r="AM717" s="140"/>
      <c r="AN717" s="140"/>
      <c r="AO717" s="140"/>
      <c r="AP717" s="140"/>
      <c r="AQ717" s="140"/>
      <c r="AR717" s="140"/>
      <c r="AS717" s="140"/>
      <c r="AT717" s="140"/>
      <c r="AU717" s="140"/>
      <c r="AV717" s="140"/>
      <c r="AW717" s="140"/>
      <c r="AX717" s="140"/>
      <c r="AY717" s="140"/>
      <c r="AZ717" s="140"/>
      <c r="BA717" s="140"/>
      <c r="BB717" s="140"/>
      <c r="BC717" s="140"/>
      <c r="BD717" s="140"/>
      <c r="BE717" s="140"/>
      <c r="BF717" s="140"/>
      <c r="BG717" s="140"/>
      <c r="BH717" s="140"/>
      <c r="BI717" s="140"/>
      <c r="BJ717" s="140"/>
    </row>
    <row r="718" spans="1:62">
      <c r="A718" s="136"/>
      <c r="C718" s="632"/>
      <c r="D718" s="528"/>
      <c r="E718" s="528"/>
      <c r="F718" s="528"/>
      <c r="G718" s="528"/>
      <c r="H718" s="528"/>
      <c r="J718" s="255"/>
      <c r="K718" s="255"/>
      <c r="L718" s="255"/>
      <c r="M718" s="255"/>
      <c r="N718" s="255"/>
      <c r="O718" s="255"/>
      <c r="P718" s="181"/>
      <c r="Q718" s="170"/>
      <c r="R718" s="170"/>
      <c r="S718" s="17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  <c r="AD718" s="140"/>
      <c r="AE718" s="140"/>
      <c r="AF718" s="140"/>
      <c r="AG718" s="140"/>
      <c r="AH718" s="140"/>
      <c r="AI718" s="140"/>
      <c r="AJ718" s="140"/>
      <c r="AK718" s="140"/>
      <c r="AL718" s="140"/>
      <c r="AM718" s="140"/>
      <c r="AN718" s="140"/>
      <c r="AO718" s="140"/>
      <c r="AP718" s="140"/>
      <c r="AQ718" s="140"/>
      <c r="AR718" s="140"/>
      <c r="AS718" s="140"/>
      <c r="AT718" s="140"/>
      <c r="AU718" s="140"/>
      <c r="AV718" s="140"/>
      <c r="AW718" s="140"/>
      <c r="AX718" s="140"/>
      <c r="AY718" s="140"/>
      <c r="AZ718" s="140"/>
      <c r="BA718" s="140"/>
      <c r="BB718" s="140"/>
      <c r="BC718" s="140"/>
      <c r="BD718" s="140"/>
      <c r="BE718" s="140"/>
      <c r="BF718" s="140"/>
      <c r="BG718" s="140"/>
      <c r="BH718" s="140"/>
      <c r="BI718" s="140"/>
      <c r="BJ718" s="140"/>
    </row>
    <row r="719" spans="1:62">
      <c r="A719" s="136"/>
      <c r="C719" s="632"/>
      <c r="D719" s="528"/>
      <c r="E719" s="528"/>
      <c r="F719" s="528"/>
      <c r="G719" s="528"/>
      <c r="H719" s="528"/>
      <c r="J719" s="255"/>
      <c r="K719" s="255"/>
      <c r="L719" s="255"/>
      <c r="M719" s="255"/>
      <c r="N719" s="255"/>
      <c r="O719" s="255"/>
      <c r="P719" s="181"/>
      <c r="Q719" s="170"/>
      <c r="R719" s="170"/>
      <c r="S719" s="17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  <c r="AD719" s="140"/>
      <c r="AE719" s="140"/>
      <c r="AF719" s="140"/>
      <c r="AG719" s="140"/>
      <c r="AH719" s="140"/>
      <c r="AI719" s="140"/>
      <c r="AJ719" s="140"/>
      <c r="AK719" s="140"/>
      <c r="AL719" s="140"/>
      <c r="AM719" s="140"/>
      <c r="AN719" s="140"/>
      <c r="AO719" s="140"/>
      <c r="AP719" s="140"/>
      <c r="AQ719" s="140"/>
      <c r="AR719" s="140"/>
      <c r="AS719" s="140"/>
      <c r="AT719" s="140"/>
      <c r="AU719" s="140"/>
      <c r="AV719" s="140"/>
      <c r="AW719" s="140"/>
      <c r="AX719" s="140"/>
      <c r="AY719" s="140"/>
      <c r="AZ719" s="140"/>
      <c r="BA719" s="140"/>
      <c r="BB719" s="140"/>
      <c r="BC719" s="140"/>
      <c r="BD719" s="140"/>
      <c r="BE719" s="140"/>
      <c r="BF719" s="140"/>
      <c r="BG719" s="140"/>
      <c r="BH719" s="140"/>
      <c r="BI719" s="140"/>
      <c r="BJ719" s="140"/>
    </row>
    <row r="720" spans="1:62">
      <c r="A720" s="136"/>
      <c r="C720" s="632"/>
      <c r="D720" s="528"/>
      <c r="E720" s="528"/>
      <c r="F720" s="528"/>
      <c r="G720" s="528"/>
      <c r="H720" s="528"/>
      <c r="J720" s="255"/>
      <c r="K720" s="255"/>
      <c r="L720" s="255"/>
      <c r="M720" s="255"/>
      <c r="N720" s="255"/>
      <c r="O720" s="255"/>
      <c r="P720" s="181"/>
      <c r="Q720" s="170"/>
      <c r="R720" s="170"/>
      <c r="S720" s="17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  <c r="AD720" s="140"/>
      <c r="AE720" s="140"/>
      <c r="AF720" s="140"/>
      <c r="AG720" s="140"/>
      <c r="AH720" s="140"/>
      <c r="AI720" s="140"/>
      <c r="AJ720" s="140"/>
      <c r="AK720" s="140"/>
      <c r="AL720" s="140"/>
      <c r="AM720" s="140"/>
      <c r="AN720" s="140"/>
      <c r="AO720" s="140"/>
      <c r="AP720" s="140"/>
      <c r="AQ720" s="140"/>
      <c r="AR720" s="140"/>
      <c r="AS720" s="140"/>
      <c r="AT720" s="140"/>
      <c r="AU720" s="140"/>
      <c r="AV720" s="140"/>
      <c r="AW720" s="140"/>
      <c r="AX720" s="140"/>
      <c r="AY720" s="140"/>
      <c r="AZ720" s="140"/>
      <c r="BA720" s="140"/>
      <c r="BB720" s="140"/>
      <c r="BC720" s="140"/>
      <c r="BD720" s="140"/>
      <c r="BE720" s="140"/>
      <c r="BF720" s="140"/>
      <c r="BG720" s="140"/>
      <c r="BH720" s="140"/>
      <c r="BI720" s="140"/>
      <c r="BJ720" s="140"/>
    </row>
    <row r="721" spans="1:62">
      <c r="A721" s="136"/>
      <c r="C721" s="632"/>
      <c r="D721" s="528"/>
      <c r="E721" s="528"/>
      <c r="F721" s="528"/>
      <c r="G721" s="528"/>
      <c r="H721" s="528"/>
      <c r="J721" s="255"/>
      <c r="K721" s="255"/>
      <c r="L721" s="255"/>
      <c r="M721" s="255"/>
      <c r="N721" s="255"/>
      <c r="O721" s="255"/>
      <c r="P721" s="181"/>
      <c r="Q721" s="170"/>
      <c r="R721" s="170"/>
      <c r="S721" s="17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  <c r="AD721" s="140"/>
      <c r="AE721" s="140"/>
      <c r="AF721" s="140"/>
      <c r="AG721" s="140"/>
      <c r="AH721" s="140"/>
      <c r="AI721" s="140"/>
      <c r="AJ721" s="140"/>
      <c r="AK721" s="140"/>
      <c r="AL721" s="140"/>
      <c r="AM721" s="140"/>
      <c r="AN721" s="140"/>
      <c r="AO721" s="140"/>
      <c r="AP721" s="140"/>
      <c r="AQ721" s="140"/>
      <c r="AR721" s="140"/>
      <c r="AS721" s="140"/>
      <c r="AT721" s="140"/>
      <c r="AU721" s="140"/>
      <c r="AV721" s="140"/>
      <c r="AW721" s="140"/>
      <c r="AX721" s="140"/>
      <c r="AY721" s="140"/>
      <c r="AZ721" s="140"/>
      <c r="BA721" s="140"/>
      <c r="BB721" s="140"/>
      <c r="BC721" s="140"/>
      <c r="BD721" s="140"/>
      <c r="BE721" s="140"/>
      <c r="BF721" s="140"/>
      <c r="BG721" s="140"/>
      <c r="BH721" s="140"/>
      <c r="BI721" s="140"/>
      <c r="BJ721" s="140"/>
    </row>
    <row r="722" spans="1:62">
      <c r="A722" s="136"/>
      <c r="C722" s="632"/>
      <c r="D722" s="528"/>
      <c r="E722" s="528"/>
      <c r="F722" s="528"/>
      <c r="G722" s="528"/>
      <c r="H722" s="528"/>
      <c r="J722" s="255"/>
      <c r="K722" s="255"/>
      <c r="L722" s="255"/>
      <c r="M722" s="255"/>
      <c r="N722" s="255"/>
      <c r="O722" s="255"/>
      <c r="P722" s="181"/>
      <c r="Q722" s="170"/>
      <c r="R722" s="170"/>
      <c r="S722" s="17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  <c r="AD722" s="140"/>
      <c r="AE722" s="140"/>
      <c r="AF722" s="140"/>
      <c r="AG722" s="140"/>
      <c r="AH722" s="140"/>
      <c r="AI722" s="140"/>
      <c r="AJ722" s="140"/>
      <c r="AK722" s="140"/>
      <c r="AL722" s="140"/>
      <c r="AM722" s="140"/>
      <c r="AN722" s="140"/>
      <c r="AO722" s="140"/>
      <c r="AP722" s="140"/>
      <c r="AQ722" s="140"/>
      <c r="AR722" s="140"/>
      <c r="AS722" s="140"/>
      <c r="AT722" s="140"/>
      <c r="AU722" s="140"/>
      <c r="AV722" s="140"/>
      <c r="AW722" s="140"/>
      <c r="AX722" s="140"/>
      <c r="AY722" s="140"/>
      <c r="AZ722" s="140"/>
      <c r="BA722" s="140"/>
      <c r="BB722" s="140"/>
      <c r="BC722" s="140"/>
      <c r="BD722" s="140"/>
      <c r="BE722" s="140"/>
      <c r="BF722" s="140"/>
      <c r="BG722" s="140"/>
      <c r="BH722" s="140"/>
      <c r="BI722" s="140"/>
      <c r="BJ722" s="140"/>
    </row>
    <row r="723" spans="1:62" s="571" customFormat="1" ht="12.5" customHeight="1">
      <c r="A723" s="398"/>
      <c r="B723" s="389"/>
      <c r="C723" s="308"/>
      <c r="D723" s="308"/>
      <c r="E723" s="308"/>
      <c r="F723" s="308"/>
      <c r="G723" s="308"/>
      <c r="H723" s="308"/>
      <c r="I723" s="308"/>
      <c r="J723" s="308"/>
      <c r="K723" s="308"/>
      <c r="L723" s="308"/>
      <c r="M723" s="308"/>
      <c r="N723" s="308"/>
      <c r="O723" s="308"/>
      <c r="P723" s="308"/>
      <c r="Q723" s="308"/>
      <c r="R723" s="308"/>
      <c r="S723" s="308"/>
      <c r="T723" s="308"/>
      <c r="U723" s="311"/>
      <c r="V723" s="311"/>
      <c r="W723" s="311"/>
      <c r="X723" s="311"/>
      <c r="Y723" s="311"/>
      <c r="Z723" s="311"/>
      <c r="AA723" s="311"/>
      <c r="AB723" s="311"/>
      <c r="AC723" s="311"/>
      <c r="AD723" s="311"/>
      <c r="AE723" s="311"/>
      <c r="AF723" s="311"/>
      <c r="AG723" s="311"/>
    </row>
    <row r="724" spans="1:62" s="571" customFormat="1" ht="12.75" customHeight="1">
      <c r="A724" s="398"/>
      <c r="B724" s="389"/>
      <c r="C724" s="308"/>
      <c r="D724" s="308"/>
      <c r="E724" s="308"/>
      <c r="F724" s="308"/>
      <c r="G724" s="308"/>
      <c r="H724" s="308"/>
      <c r="I724" s="308"/>
      <c r="J724" s="308"/>
      <c r="K724" s="308"/>
      <c r="L724" s="308"/>
      <c r="M724" s="308"/>
      <c r="N724" s="308"/>
      <c r="O724" s="308"/>
      <c r="P724" s="308"/>
      <c r="Q724" s="308"/>
      <c r="R724" s="308"/>
      <c r="S724" s="308"/>
      <c r="T724" s="308"/>
      <c r="U724" s="311"/>
      <c r="V724" s="311"/>
      <c r="W724" s="311"/>
      <c r="X724" s="311"/>
      <c r="Y724" s="311"/>
      <c r="Z724" s="311"/>
      <c r="AA724" s="311"/>
      <c r="AB724" s="311"/>
      <c r="AC724" s="311"/>
      <c r="AD724" s="311"/>
      <c r="AE724" s="311"/>
      <c r="AF724" s="311"/>
      <c r="AG724" s="311"/>
    </row>
    <row r="725" spans="1:62">
      <c r="A725" s="136"/>
      <c r="C725" s="408" t="s">
        <v>1016</v>
      </c>
      <c r="D725" s="340"/>
      <c r="E725" s="212"/>
      <c r="F725" s="212"/>
      <c r="G725" s="256"/>
      <c r="H725" s="256"/>
      <c r="J725" s="255"/>
      <c r="K725" s="255"/>
      <c r="L725" s="255"/>
      <c r="M725" s="255"/>
      <c r="N725" s="255"/>
      <c r="O725" s="255"/>
      <c r="P725" s="181"/>
      <c r="Q725" s="170"/>
      <c r="R725" s="170"/>
      <c r="S725" s="17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  <c r="AD725" s="140"/>
      <c r="AE725" s="140"/>
      <c r="AF725" s="140"/>
      <c r="AG725" s="140"/>
      <c r="AH725" s="140"/>
      <c r="AI725" s="140"/>
      <c r="AJ725" s="140"/>
      <c r="AK725" s="140"/>
      <c r="AL725" s="140"/>
      <c r="AM725" s="140"/>
      <c r="AN725" s="140"/>
      <c r="AO725" s="140"/>
      <c r="AP725" s="140"/>
      <c r="AQ725" s="140"/>
      <c r="AR725" s="140"/>
      <c r="AS725" s="140"/>
      <c r="AT725" s="140"/>
      <c r="AU725" s="140"/>
      <c r="AV725" s="140"/>
      <c r="AW725" s="140"/>
      <c r="AX725" s="140"/>
      <c r="AY725" s="140"/>
      <c r="AZ725" s="140"/>
      <c r="BA725" s="140"/>
      <c r="BB725" s="140"/>
      <c r="BC725" s="140"/>
      <c r="BD725" s="140"/>
      <c r="BE725" s="140"/>
      <c r="BF725" s="140"/>
      <c r="BG725" s="140"/>
      <c r="BH725" s="140"/>
      <c r="BI725" s="140"/>
      <c r="BJ725" s="140"/>
    </row>
    <row r="726" spans="1:62">
      <c r="C726" s="549" t="s">
        <v>1105</v>
      </c>
      <c r="D726" s="633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  <c r="AD726" s="140"/>
      <c r="AE726" s="140"/>
      <c r="AF726" s="140"/>
      <c r="AG726" s="140"/>
      <c r="AH726" s="140"/>
      <c r="AI726" s="140"/>
      <c r="AJ726" s="140"/>
      <c r="AK726" s="140"/>
      <c r="AL726" s="140"/>
      <c r="AM726" s="140"/>
      <c r="AN726" s="140"/>
      <c r="AO726" s="140"/>
      <c r="AP726" s="140"/>
      <c r="AQ726" s="140"/>
      <c r="AR726" s="140"/>
      <c r="AS726" s="140"/>
      <c r="AT726" s="140"/>
      <c r="AU726" s="140"/>
      <c r="AV726" s="140"/>
      <c r="AW726" s="140"/>
      <c r="AX726" s="140"/>
      <c r="AY726" s="140"/>
      <c r="AZ726" s="140"/>
      <c r="BA726" s="140"/>
      <c r="BB726" s="140"/>
      <c r="BC726" s="140"/>
      <c r="BD726" s="140"/>
      <c r="BE726" s="140"/>
      <c r="BF726" s="140"/>
      <c r="BG726" s="140"/>
      <c r="BH726" s="140"/>
      <c r="BI726" s="140"/>
      <c r="BJ726" s="140"/>
    </row>
    <row r="727" spans="1:62">
      <c r="C727" s="549" t="s">
        <v>1105</v>
      </c>
      <c r="D727" s="633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  <c r="AD727" s="140"/>
      <c r="AE727" s="140"/>
      <c r="AF727" s="140"/>
      <c r="AG727" s="140"/>
      <c r="AH727" s="140"/>
      <c r="AI727" s="140"/>
      <c r="AJ727" s="140"/>
      <c r="AK727" s="140"/>
      <c r="AL727" s="140"/>
      <c r="AM727" s="140"/>
      <c r="AN727" s="140"/>
      <c r="AO727" s="140"/>
      <c r="AP727" s="140"/>
      <c r="AQ727" s="140"/>
      <c r="AR727" s="140"/>
      <c r="AS727" s="140"/>
      <c r="AT727" s="140"/>
      <c r="AU727" s="140"/>
      <c r="AV727" s="140"/>
      <c r="AW727" s="140"/>
      <c r="AX727" s="140"/>
      <c r="AY727" s="140"/>
      <c r="AZ727" s="140"/>
      <c r="BA727" s="140"/>
      <c r="BB727" s="140"/>
      <c r="BC727" s="140"/>
      <c r="BD727" s="140"/>
      <c r="BE727" s="140"/>
      <c r="BF727" s="140"/>
      <c r="BG727" s="140"/>
      <c r="BH727" s="140"/>
      <c r="BI727" s="140"/>
      <c r="BJ727" s="140"/>
    </row>
    <row r="728" spans="1:62" ht="14.5">
      <c r="C728" s="549" t="s">
        <v>1105</v>
      </c>
      <c r="D728" s="634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  <c r="AD728" s="140"/>
      <c r="AE728" s="140"/>
      <c r="AF728" s="140"/>
      <c r="AG728" s="140"/>
      <c r="AH728" s="140"/>
      <c r="AI728" s="140"/>
      <c r="AJ728" s="140"/>
      <c r="AK728" s="140"/>
      <c r="AL728" s="140"/>
      <c r="AM728" s="140"/>
      <c r="AN728" s="140"/>
      <c r="AO728" s="140"/>
      <c r="AP728" s="140"/>
      <c r="AQ728" s="140"/>
      <c r="AR728" s="140"/>
      <c r="AS728" s="140"/>
      <c r="AT728" s="140"/>
      <c r="AU728" s="140"/>
      <c r="AV728" s="140"/>
      <c r="AW728" s="140"/>
      <c r="AX728" s="140"/>
      <c r="AY728" s="140"/>
      <c r="AZ728" s="140"/>
      <c r="BA728" s="140"/>
      <c r="BB728" s="140"/>
      <c r="BC728" s="140"/>
      <c r="BD728" s="140"/>
      <c r="BE728" s="140"/>
      <c r="BF728" s="140"/>
      <c r="BG728" s="140"/>
      <c r="BH728" s="140"/>
      <c r="BI728" s="140"/>
      <c r="BJ728" s="140"/>
    </row>
    <row r="729" spans="1:62" ht="14.5">
      <c r="C729" s="549" t="s">
        <v>1105</v>
      </c>
      <c r="D729" s="634"/>
      <c r="E729" s="9"/>
      <c r="F729" s="533"/>
      <c r="G729" s="533"/>
      <c r="H729" s="533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  <c r="AD729" s="140"/>
      <c r="AE729" s="140"/>
      <c r="AF729" s="140"/>
      <c r="AG729" s="140"/>
      <c r="AH729" s="140"/>
      <c r="AI729" s="140"/>
      <c r="AJ729" s="140"/>
      <c r="AK729" s="140"/>
      <c r="AL729" s="140"/>
      <c r="AM729" s="140"/>
      <c r="AN729" s="140"/>
      <c r="AO729" s="140"/>
      <c r="AP729" s="140"/>
      <c r="AQ729" s="140"/>
      <c r="AR729" s="140"/>
      <c r="AS729" s="140"/>
      <c r="AT729" s="140"/>
      <c r="AU729" s="140"/>
      <c r="AV729" s="140"/>
      <c r="AW729" s="140"/>
      <c r="AX729" s="140"/>
      <c r="AY729" s="140"/>
      <c r="AZ729" s="140"/>
      <c r="BA729" s="140"/>
      <c r="BB729" s="140"/>
      <c r="BC729" s="140"/>
      <c r="BD729" s="140"/>
      <c r="BE729" s="140"/>
      <c r="BF729" s="140"/>
      <c r="BG729" s="140"/>
      <c r="BH729" s="140"/>
      <c r="BI729" s="140"/>
      <c r="BJ729" s="140"/>
    </row>
    <row r="730" spans="1:62" ht="14.5">
      <c r="D730" s="533"/>
      <c r="E730" s="9"/>
      <c r="F730" s="533"/>
      <c r="G730" s="533"/>
      <c r="H730" s="533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  <c r="AD730" s="140"/>
      <c r="AE730" s="140"/>
      <c r="AF730" s="140"/>
      <c r="AG730" s="140"/>
      <c r="AH730" s="140"/>
      <c r="AI730" s="140"/>
      <c r="AJ730" s="140"/>
      <c r="AK730" s="140"/>
      <c r="AL730" s="140"/>
      <c r="AM730" s="140"/>
      <c r="AN730" s="140"/>
      <c r="AO730" s="140"/>
      <c r="AP730" s="140"/>
      <c r="AQ730" s="140"/>
      <c r="AR730" s="140"/>
      <c r="AS730" s="140"/>
      <c r="AT730" s="140"/>
      <c r="AU730" s="140"/>
      <c r="AV730" s="140"/>
      <c r="AW730" s="140"/>
      <c r="AX730" s="140"/>
      <c r="AY730" s="140"/>
      <c r="AZ730" s="140"/>
      <c r="BA730" s="140"/>
      <c r="BB730" s="140"/>
      <c r="BC730" s="140"/>
      <c r="BD730" s="140"/>
      <c r="BE730" s="140"/>
      <c r="BF730" s="140"/>
      <c r="BG730" s="140"/>
      <c r="BH730" s="140"/>
      <c r="BI730" s="140"/>
      <c r="BJ730" s="140"/>
    </row>
    <row r="731" spans="1:62" ht="14.5">
      <c r="C731" s="533"/>
      <c r="D731" s="533"/>
      <c r="E731" s="9"/>
      <c r="F731" s="533"/>
      <c r="G731" s="533"/>
      <c r="H731" s="533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  <c r="AD731" s="140"/>
      <c r="AE731" s="140"/>
      <c r="AF731" s="140"/>
      <c r="AG731" s="140"/>
      <c r="AH731" s="140"/>
      <c r="AI731" s="140"/>
      <c r="AJ731" s="140"/>
      <c r="AK731" s="140"/>
      <c r="AL731" s="140"/>
      <c r="AM731" s="140"/>
      <c r="AN731" s="140"/>
      <c r="AO731" s="140"/>
      <c r="AP731" s="140"/>
      <c r="AQ731" s="140"/>
      <c r="AR731" s="140"/>
      <c r="AS731" s="140"/>
      <c r="AT731" s="140"/>
      <c r="AU731" s="140"/>
      <c r="AV731" s="140"/>
      <c r="AW731" s="140"/>
      <c r="AX731" s="140"/>
      <c r="AY731" s="140"/>
      <c r="AZ731" s="140"/>
      <c r="BA731" s="140"/>
      <c r="BB731" s="140"/>
      <c r="BC731" s="140"/>
      <c r="BD731" s="140"/>
      <c r="BE731" s="140"/>
      <c r="BF731" s="140"/>
      <c r="BG731" s="140"/>
      <c r="BH731" s="140"/>
      <c r="BI731" s="140"/>
      <c r="BJ731" s="140"/>
    </row>
    <row r="732" spans="1:62" ht="14.5">
      <c r="C732" s="571"/>
      <c r="D732" s="571"/>
      <c r="E732" s="9"/>
      <c r="F732" s="571"/>
      <c r="G732" s="571"/>
      <c r="H732" s="571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0"/>
      <c r="AQ732" s="140"/>
      <c r="AR732" s="140"/>
      <c r="AS732" s="140"/>
      <c r="AT732" s="140"/>
      <c r="AU732" s="140"/>
      <c r="AV732" s="140"/>
      <c r="AW732" s="140"/>
      <c r="AX732" s="140"/>
      <c r="AY732" s="140"/>
      <c r="AZ732" s="140"/>
      <c r="BA732" s="140"/>
      <c r="BB732" s="140"/>
      <c r="BC732" s="140"/>
      <c r="BD732" s="140"/>
      <c r="BE732" s="140"/>
      <c r="BF732" s="140"/>
      <c r="BG732" s="140"/>
      <c r="BH732" s="140"/>
      <c r="BI732" s="140"/>
      <c r="BJ732" s="140"/>
    </row>
    <row r="733" spans="1:62" ht="20">
      <c r="C733" s="522" t="s">
        <v>1169</v>
      </c>
      <c r="D733" s="571"/>
      <c r="E733" s="9"/>
      <c r="F733" s="571"/>
      <c r="G733" s="571"/>
      <c r="H733" s="571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  <c r="AD733" s="140"/>
      <c r="AE733" s="140"/>
      <c r="AF733" s="140"/>
      <c r="AG733" s="140"/>
      <c r="AH733" s="140"/>
      <c r="AI733" s="140"/>
      <c r="AJ733" s="140"/>
      <c r="AK733" s="140"/>
      <c r="AL733" s="140"/>
      <c r="AM733" s="140"/>
      <c r="AN733" s="140"/>
      <c r="AO733" s="140"/>
      <c r="AP733" s="140"/>
      <c r="AQ733" s="140"/>
      <c r="AR733" s="140"/>
      <c r="AS733" s="140"/>
      <c r="AT733" s="140"/>
      <c r="AU733" s="140"/>
      <c r="AV733" s="140"/>
      <c r="AW733" s="140"/>
      <c r="AX733" s="140"/>
      <c r="AY733" s="140"/>
      <c r="AZ733" s="140"/>
      <c r="BA733" s="140"/>
      <c r="BB733" s="140"/>
      <c r="BC733" s="140"/>
      <c r="BD733" s="140"/>
      <c r="BE733" s="140"/>
      <c r="BF733" s="140"/>
      <c r="BG733" s="140"/>
      <c r="BH733" s="140"/>
      <c r="BI733" s="140"/>
      <c r="BJ733" s="140"/>
    </row>
    <row r="734" spans="1:62" ht="14.5">
      <c r="C734" s="571"/>
      <c r="D734" s="571"/>
      <c r="E734" s="9"/>
      <c r="F734" s="571"/>
      <c r="G734" s="571"/>
      <c r="H734" s="571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  <c r="AD734" s="140"/>
      <c r="AE734" s="140"/>
      <c r="AF734" s="140"/>
      <c r="AG734" s="140"/>
      <c r="AH734" s="140"/>
      <c r="AI734" s="140"/>
      <c r="AJ734" s="140"/>
      <c r="AK734" s="140"/>
      <c r="AL734" s="140"/>
      <c r="AM734" s="140"/>
      <c r="AN734" s="140"/>
      <c r="AO734" s="140"/>
      <c r="AP734" s="140"/>
      <c r="AQ734" s="140"/>
      <c r="AR734" s="140"/>
      <c r="AS734" s="140"/>
      <c r="AT734" s="140"/>
      <c r="AU734" s="140"/>
      <c r="AV734" s="140"/>
      <c r="AW734" s="140"/>
      <c r="AX734" s="140"/>
      <c r="AY734" s="140"/>
      <c r="AZ734" s="140"/>
      <c r="BA734" s="140"/>
      <c r="BB734" s="140"/>
      <c r="BC734" s="140"/>
      <c r="BD734" s="140"/>
      <c r="BE734" s="140"/>
      <c r="BF734" s="140"/>
      <c r="BG734" s="140"/>
      <c r="BH734" s="140"/>
      <c r="BI734" s="140"/>
      <c r="BJ734" s="140"/>
    </row>
    <row r="735" spans="1:62" ht="14.5">
      <c r="C735" s="408" t="s">
        <v>1170</v>
      </c>
      <c r="D735" s="456" t="s">
        <v>700</v>
      </c>
      <c r="E735" s="9"/>
      <c r="F735" s="571"/>
      <c r="G735" s="571"/>
      <c r="H735" s="571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  <c r="AD735" s="140"/>
      <c r="AE735" s="140"/>
      <c r="AF735" s="140"/>
      <c r="AG735" s="140"/>
      <c r="AH735" s="140"/>
      <c r="AI735" s="140"/>
      <c r="AJ735" s="140"/>
      <c r="AK735" s="140"/>
      <c r="AL735" s="140"/>
      <c r="AM735" s="140"/>
      <c r="AN735" s="140"/>
      <c r="AO735" s="140"/>
      <c r="AP735" s="140"/>
      <c r="AQ735" s="140"/>
      <c r="AR735" s="140"/>
      <c r="AS735" s="140"/>
      <c r="AT735" s="140"/>
      <c r="AU735" s="140"/>
      <c r="AV735" s="140"/>
      <c r="AW735" s="140"/>
      <c r="AX735" s="140"/>
      <c r="AY735" s="140"/>
      <c r="AZ735" s="140"/>
      <c r="BA735" s="140"/>
      <c r="BB735" s="140"/>
      <c r="BC735" s="140"/>
      <c r="BD735" s="140"/>
      <c r="BE735" s="140"/>
      <c r="BF735" s="140"/>
      <c r="BG735" s="140"/>
      <c r="BH735" s="140"/>
      <c r="BI735" s="140"/>
      <c r="BJ735" s="140"/>
    </row>
    <row r="736" spans="1:62" ht="14.5">
      <c r="C736" s="1113" t="s">
        <v>896</v>
      </c>
      <c r="D736" s="456">
        <v>1</v>
      </c>
      <c r="E736" s="9"/>
      <c r="F736" s="571"/>
      <c r="G736" s="571"/>
      <c r="H736" s="571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  <c r="AD736" s="140"/>
      <c r="AE736" s="140"/>
      <c r="AF736" s="140"/>
      <c r="AG736" s="140"/>
      <c r="AH736" s="140"/>
      <c r="AI736" s="140"/>
      <c r="AJ736" s="140"/>
      <c r="AK736" s="140"/>
      <c r="AL736" s="140"/>
      <c r="AM736" s="140"/>
      <c r="AN736" s="140"/>
      <c r="AO736" s="140"/>
      <c r="AP736" s="140"/>
      <c r="AQ736" s="140"/>
      <c r="AR736" s="140"/>
      <c r="AS736" s="140"/>
      <c r="AT736" s="140"/>
      <c r="AU736" s="140"/>
      <c r="AV736" s="140"/>
      <c r="AW736" s="140"/>
      <c r="AX736" s="140"/>
      <c r="AY736" s="140"/>
      <c r="AZ736" s="140"/>
      <c r="BA736" s="140"/>
      <c r="BB736" s="140"/>
      <c r="BC736" s="140"/>
      <c r="BD736" s="140"/>
      <c r="BE736" s="140"/>
      <c r="BF736" s="140"/>
      <c r="BG736" s="140"/>
      <c r="BH736" s="140"/>
      <c r="BI736" s="140"/>
      <c r="BJ736" s="140"/>
    </row>
    <row r="737" spans="3:62" ht="14.5">
      <c r="C737" s="1114"/>
      <c r="D737" s="456">
        <v>2</v>
      </c>
      <c r="E737" s="9"/>
      <c r="F737" s="571"/>
      <c r="G737" s="571"/>
      <c r="H737" s="571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  <c r="AD737" s="140"/>
      <c r="AE737" s="140"/>
      <c r="AF737" s="140"/>
      <c r="AG737" s="140"/>
      <c r="AH737" s="140"/>
      <c r="AI737" s="140"/>
      <c r="AJ737" s="140"/>
      <c r="AK737" s="140"/>
      <c r="AL737" s="140"/>
      <c r="AM737" s="140"/>
      <c r="AN737" s="140"/>
      <c r="AO737" s="140"/>
      <c r="AP737" s="140"/>
      <c r="AQ737" s="140"/>
      <c r="AR737" s="140"/>
      <c r="AS737" s="140"/>
      <c r="AT737" s="140"/>
      <c r="AU737" s="140"/>
      <c r="AV737" s="140"/>
      <c r="AW737" s="140"/>
      <c r="AX737" s="140"/>
      <c r="AY737" s="140"/>
      <c r="AZ737" s="140"/>
      <c r="BA737" s="140"/>
      <c r="BB737" s="140"/>
      <c r="BC737" s="140"/>
      <c r="BD737" s="140"/>
      <c r="BE737" s="140"/>
      <c r="BF737" s="140"/>
      <c r="BG737" s="140"/>
      <c r="BH737" s="140"/>
      <c r="BI737" s="140"/>
      <c r="BJ737" s="140"/>
    </row>
    <row r="738" spans="3:62" ht="14.5">
      <c r="C738" s="1114"/>
      <c r="D738" s="456">
        <v>3</v>
      </c>
      <c r="E738" s="9"/>
      <c r="F738" s="571"/>
      <c r="G738" s="571"/>
      <c r="H738" s="571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  <c r="AD738" s="140"/>
      <c r="AE738" s="140"/>
      <c r="AF738" s="140"/>
      <c r="AG738" s="140"/>
      <c r="AH738" s="140"/>
      <c r="AI738" s="140"/>
      <c r="AJ738" s="140"/>
      <c r="AK738" s="140"/>
      <c r="AL738" s="140"/>
      <c r="AM738" s="140"/>
      <c r="AN738" s="140"/>
      <c r="AO738" s="140"/>
      <c r="AP738" s="140"/>
      <c r="AQ738" s="140"/>
      <c r="AR738" s="140"/>
      <c r="AS738" s="140"/>
      <c r="AT738" s="140"/>
      <c r="AU738" s="140"/>
      <c r="AV738" s="140"/>
      <c r="AW738" s="140"/>
      <c r="AX738" s="140"/>
      <c r="AY738" s="140"/>
      <c r="AZ738" s="140"/>
      <c r="BA738" s="140"/>
      <c r="BB738" s="140"/>
      <c r="BC738" s="140"/>
      <c r="BD738" s="140"/>
      <c r="BE738" s="140"/>
      <c r="BF738" s="140"/>
      <c r="BG738" s="140"/>
      <c r="BH738" s="140"/>
      <c r="BI738" s="140"/>
      <c r="BJ738" s="140"/>
    </row>
    <row r="739" spans="3:62" ht="14.5">
      <c r="C739" s="1114"/>
      <c r="D739" s="456">
        <v>4</v>
      </c>
      <c r="E739" s="9"/>
      <c r="F739" s="571"/>
      <c r="G739" s="571"/>
      <c r="H739" s="571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  <c r="AD739" s="140"/>
      <c r="AE739" s="140"/>
      <c r="AF739" s="140"/>
      <c r="AG739" s="140"/>
      <c r="AH739" s="140"/>
      <c r="AI739" s="140"/>
      <c r="AJ739" s="140"/>
      <c r="AK739" s="140"/>
      <c r="AL739" s="140"/>
      <c r="AM739" s="140"/>
      <c r="AN739" s="140"/>
      <c r="AO739" s="140"/>
      <c r="AP739" s="140"/>
      <c r="AQ739" s="140"/>
      <c r="AR739" s="140"/>
      <c r="AS739" s="140"/>
      <c r="AT739" s="140"/>
      <c r="AU739" s="140"/>
      <c r="AV739" s="140"/>
      <c r="AW739" s="140"/>
      <c r="AX739" s="140"/>
      <c r="AY739" s="140"/>
      <c r="AZ739" s="140"/>
      <c r="BA739" s="140"/>
      <c r="BB739" s="140"/>
      <c r="BC739" s="140"/>
      <c r="BD739" s="140"/>
      <c r="BE739" s="140"/>
      <c r="BF739" s="140"/>
      <c r="BG739" s="140"/>
      <c r="BH739" s="140"/>
      <c r="BI739" s="140"/>
      <c r="BJ739" s="140"/>
    </row>
    <row r="740" spans="3:62" ht="14.5">
      <c r="C740" s="1114"/>
      <c r="D740" s="456">
        <v>5</v>
      </c>
      <c r="E740" s="9"/>
      <c r="F740" s="571"/>
      <c r="G740" s="571"/>
      <c r="H740" s="571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  <c r="AD740" s="140"/>
      <c r="AE740" s="140"/>
      <c r="AF740" s="140"/>
      <c r="AG740" s="140"/>
      <c r="AH740" s="140"/>
      <c r="AI740" s="140"/>
      <c r="AJ740" s="140"/>
      <c r="AK740" s="140"/>
      <c r="AL740" s="140"/>
      <c r="AM740" s="140"/>
      <c r="AN740" s="140"/>
      <c r="AO740" s="140"/>
      <c r="AP740" s="140"/>
      <c r="AQ740" s="140"/>
      <c r="AR740" s="140"/>
      <c r="AS740" s="140"/>
      <c r="AT740" s="140"/>
      <c r="AU740" s="140"/>
      <c r="AV740" s="140"/>
      <c r="AW740" s="140"/>
      <c r="AX740" s="140"/>
      <c r="AY740" s="140"/>
      <c r="AZ740" s="140"/>
      <c r="BA740" s="140"/>
      <c r="BB740" s="140"/>
      <c r="BC740" s="140"/>
      <c r="BD740" s="140"/>
      <c r="BE740" s="140"/>
      <c r="BF740" s="140"/>
      <c r="BG740" s="140"/>
      <c r="BH740" s="140"/>
      <c r="BI740" s="140"/>
      <c r="BJ740" s="140"/>
    </row>
    <row r="741" spans="3:62" ht="14.5">
      <c r="C741" s="1114"/>
      <c r="D741" s="456">
        <v>6</v>
      </c>
      <c r="E741" s="9"/>
      <c r="F741" s="571"/>
      <c r="G741" s="571"/>
      <c r="H741" s="571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  <c r="AD741" s="140"/>
      <c r="AE741" s="140"/>
      <c r="AF741" s="140"/>
      <c r="AG741" s="140"/>
      <c r="AH741" s="140"/>
      <c r="AI741" s="140"/>
      <c r="AJ741" s="140"/>
      <c r="AK741" s="140"/>
      <c r="AL741" s="140"/>
      <c r="AM741" s="140"/>
      <c r="AN741" s="140"/>
      <c r="AO741" s="140"/>
      <c r="AP741" s="140"/>
      <c r="AQ741" s="140"/>
      <c r="AR741" s="140"/>
      <c r="AS741" s="140"/>
      <c r="AT741" s="140"/>
      <c r="AU741" s="140"/>
      <c r="AV741" s="140"/>
      <c r="AW741" s="140"/>
      <c r="AX741" s="140"/>
      <c r="AY741" s="140"/>
      <c r="AZ741" s="140"/>
      <c r="BA741" s="140"/>
      <c r="BB741" s="140"/>
      <c r="BC741" s="140"/>
      <c r="BD741" s="140"/>
      <c r="BE741" s="140"/>
      <c r="BF741" s="140"/>
      <c r="BG741" s="140"/>
      <c r="BH741" s="140"/>
      <c r="BI741" s="140"/>
      <c r="BJ741" s="140"/>
    </row>
    <row r="742" spans="3:62" ht="14.5">
      <c r="C742" s="1114"/>
      <c r="D742" s="456">
        <v>7</v>
      </c>
      <c r="E742" s="9"/>
      <c r="F742" s="571"/>
      <c r="G742" s="571"/>
      <c r="H742" s="571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  <c r="AD742" s="140"/>
      <c r="AE742" s="140"/>
      <c r="AF742" s="140"/>
      <c r="AG742" s="140"/>
      <c r="AH742" s="140"/>
      <c r="AI742" s="140"/>
      <c r="AJ742" s="140"/>
      <c r="AK742" s="140"/>
      <c r="AL742" s="140"/>
      <c r="AM742" s="140"/>
      <c r="AN742" s="140"/>
      <c r="AO742" s="140"/>
      <c r="AP742" s="140"/>
      <c r="AQ742" s="140"/>
      <c r="AR742" s="140"/>
      <c r="AS742" s="140"/>
      <c r="AT742" s="140"/>
      <c r="AU742" s="140"/>
      <c r="AV742" s="140"/>
      <c r="AW742" s="140"/>
      <c r="AX742" s="140"/>
      <c r="AY742" s="140"/>
      <c r="AZ742" s="140"/>
      <c r="BA742" s="140"/>
      <c r="BB742" s="140"/>
      <c r="BC742" s="140"/>
      <c r="BD742" s="140"/>
      <c r="BE742" s="140"/>
      <c r="BF742" s="140"/>
      <c r="BG742" s="140"/>
      <c r="BH742" s="140"/>
      <c r="BI742" s="140"/>
      <c r="BJ742" s="140"/>
    </row>
    <row r="743" spans="3:62" ht="14.5">
      <c r="C743" s="1114"/>
      <c r="D743" s="456">
        <v>8</v>
      </c>
      <c r="E743" s="9"/>
      <c r="F743" s="571"/>
      <c r="G743" s="571"/>
      <c r="H743" s="571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  <c r="AD743" s="140"/>
      <c r="AE743" s="140"/>
      <c r="AF743" s="140"/>
      <c r="AG743" s="140"/>
      <c r="AH743" s="140"/>
      <c r="AI743" s="140"/>
      <c r="AJ743" s="140"/>
      <c r="AK743" s="140"/>
      <c r="AL743" s="140"/>
      <c r="AM743" s="140"/>
      <c r="AN743" s="140"/>
      <c r="AO743" s="140"/>
      <c r="AP743" s="140"/>
      <c r="AQ743" s="140"/>
      <c r="AR743" s="140"/>
      <c r="AS743" s="140"/>
      <c r="AT743" s="140"/>
      <c r="AU743" s="140"/>
      <c r="AV743" s="140"/>
      <c r="AW743" s="140"/>
      <c r="AX743" s="140"/>
      <c r="AY743" s="140"/>
      <c r="AZ743" s="140"/>
      <c r="BA743" s="140"/>
      <c r="BB743" s="140"/>
      <c r="BC743" s="140"/>
      <c r="BD743" s="140"/>
      <c r="BE743" s="140"/>
      <c r="BF743" s="140"/>
      <c r="BG743" s="140"/>
      <c r="BH743" s="140"/>
      <c r="BI743" s="140"/>
      <c r="BJ743" s="140"/>
    </row>
    <row r="744" spans="3:62" ht="14.5">
      <c r="C744" s="1115"/>
      <c r="D744" s="456">
        <v>9</v>
      </c>
      <c r="E744" s="9"/>
      <c r="F744" s="571"/>
      <c r="G744" s="571"/>
      <c r="H744" s="571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  <c r="AD744" s="140"/>
      <c r="AE744" s="140"/>
      <c r="AF744" s="140"/>
      <c r="AG744" s="140"/>
      <c r="AH744" s="140"/>
      <c r="AI744" s="140"/>
      <c r="AJ744" s="140"/>
      <c r="AK744" s="140"/>
      <c r="AL744" s="140"/>
      <c r="AM744" s="140"/>
      <c r="AN744" s="140"/>
      <c r="AO744" s="140"/>
      <c r="AP744" s="140"/>
      <c r="AQ744" s="140"/>
      <c r="AR744" s="140"/>
      <c r="AS744" s="140"/>
      <c r="AT744" s="140"/>
      <c r="AU744" s="140"/>
      <c r="AV744" s="140"/>
      <c r="AW744" s="140"/>
      <c r="AX744" s="140"/>
      <c r="AY744" s="140"/>
      <c r="AZ744" s="140"/>
      <c r="BA744" s="140"/>
      <c r="BB744" s="140"/>
      <c r="BC744" s="140"/>
      <c r="BD744" s="140"/>
      <c r="BE744" s="140"/>
      <c r="BF744" s="140"/>
      <c r="BG744" s="140"/>
      <c r="BH744" s="140"/>
      <c r="BI744" s="140"/>
      <c r="BJ744" s="140"/>
    </row>
    <row r="745" spans="3:62" ht="14.5">
      <c r="C745" s="571"/>
      <c r="D745" s="571"/>
      <c r="E745" s="9"/>
      <c r="F745" s="571"/>
      <c r="G745" s="571"/>
      <c r="H745" s="571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  <c r="AD745" s="140"/>
      <c r="AE745" s="140"/>
      <c r="AF745" s="140"/>
      <c r="AG745" s="140"/>
      <c r="AH745" s="140"/>
      <c r="AI745" s="140"/>
      <c r="AJ745" s="140"/>
      <c r="AK745" s="140"/>
      <c r="AL745" s="140"/>
      <c r="AM745" s="140"/>
      <c r="AN745" s="140"/>
      <c r="AO745" s="140"/>
      <c r="AP745" s="140"/>
      <c r="AQ745" s="140"/>
      <c r="AR745" s="140"/>
      <c r="AS745" s="140"/>
      <c r="AT745" s="140"/>
      <c r="AU745" s="140"/>
      <c r="AV745" s="140"/>
      <c r="AW745" s="140"/>
      <c r="AX745" s="140"/>
      <c r="AY745" s="140"/>
      <c r="AZ745" s="140"/>
      <c r="BA745" s="140"/>
      <c r="BB745" s="140"/>
      <c r="BC745" s="140"/>
      <c r="BD745" s="140"/>
      <c r="BE745" s="140"/>
      <c r="BF745" s="140"/>
      <c r="BG745" s="140"/>
      <c r="BH745" s="140"/>
      <c r="BI745" s="140"/>
      <c r="BJ745" s="140"/>
    </row>
    <row r="746" spans="3:62" ht="14.5">
      <c r="C746" s="571"/>
      <c r="D746" s="571"/>
      <c r="E746" s="9"/>
      <c r="F746" s="571"/>
      <c r="G746" s="571"/>
      <c r="H746" s="571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  <c r="AD746" s="140"/>
      <c r="AE746" s="140"/>
      <c r="AF746" s="140"/>
      <c r="AG746" s="140"/>
      <c r="AH746" s="140"/>
      <c r="AI746" s="140"/>
      <c r="AJ746" s="140"/>
      <c r="AK746" s="140"/>
      <c r="AL746" s="140"/>
      <c r="AM746" s="140"/>
      <c r="AN746" s="140"/>
      <c r="AO746" s="140"/>
      <c r="AP746" s="140"/>
      <c r="AQ746" s="140"/>
      <c r="AR746" s="140"/>
      <c r="AS746" s="140"/>
      <c r="AT746" s="140"/>
      <c r="AU746" s="140"/>
      <c r="AV746" s="140"/>
      <c r="AW746" s="140"/>
      <c r="AX746" s="140"/>
      <c r="AY746" s="140"/>
      <c r="AZ746" s="140"/>
      <c r="BA746" s="140"/>
      <c r="BB746" s="140"/>
      <c r="BC746" s="140"/>
      <c r="BD746" s="140"/>
      <c r="BE746" s="140"/>
      <c r="BF746" s="140"/>
      <c r="BG746" s="140"/>
      <c r="BH746" s="140"/>
      <c r="BI746" s="140"/>
      <c r="BJ746" s="140"/>
    </row>
    <row r="747" spans="3:62" ht="14.5">
      <c r="C747" s="591" t="s">
        <v>1171</v>
      </c>
      <c r="D747" s="456"/>
      <c r="E747" s="9"/>
      <c r="F747" s="571"/>
      <c r="G747" s="571"/>
      <c r="H747" s="571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  <c r="AD747" s="140"/>
      <c r="AE747" s="140"/>
      <c r="AF747" s="140"/>
      <c r="AG747" s="140"/>
      <c r="AH747" s="140"/>
      <c r="AI747" s="140"/>
      <c r="AJ747" s="140"/>
      <c r="AK747" s="140"/>
      <c r="AL747" s="140"/>
      <c r="AM747" s="140"/>
      <c r="AN747" s="140"/>
      <c r="AO747" s="140"/>
      <c r="AP747" s="140"/>
      <c r="AQ747" s="140"/>
      <c r="AR747" s="140"/>
      <c r="AS747" s="140"/>
      <c r="AT747" s="140"/>
      <c r="AU747" s="140"/>
      <c r="AV747" s="140"/>
      <c r="AW747" s="140"/>
      <c r="AX747" s="140"/>
      <c r="AY747" s="140"/>
      <c r="AZ747" s="140"/>
      <c r="BA747" s="140"/>
      <c r="BB747" s="140"/>
      <c r="BC747" s="140"/>
      <c r="BD747" s="140"/>
      <c r="BE747" s="140"/>
      <c r="BF747" s="140"/>
      <c r="BG747" s="140"/>
      <c r="BH747" s="140"/>
      <c r="BI747" s="140"/>
      <c r="BJ747" s="140"/>
    </row>
    <row r="748" spans="3:62" ht="14.5">
      <c r="C748" s="591" t="s">
        <v>896</v>
      </c>
      <c r="D748" s="592"/>
      <c r="E748" s="9"/>
      <c r="F748" s="571"/>
      <c r="G748" s="571"/>
      <c r="H748" s="571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  <c r="AD748" s="140"/>
      <c r="AE748" s="140"/>
      <c r="AF748" s="140"/>
      <c r="AG748" s="140"/>
      <c r="AH748" s="140"/>
      <c r="AI748" s="140"/>
      <c r="AJ748" s="140"/>
      <c r="AK748" s="140"/>
      <c r="AL748" s="140"/>
      <c r="AM748" s="140"/>
      <c r="AN748" s="140"/>
      <c r="AO748" s="140"/>
      <c r="AP748" s="140"/>
      <c r="AQ748" s="140"/>
      <c r="AR748" s="140"/>
      <c r="AS748" s="140"/>
      <c r="AT748" s="140"/>
      <c r="AU748" s="140"/>
      <c r="AV748" s="140"/>
      <c r="AW748" s="140"/>
      <c r="AX748" s="140"/>
      <c r="AY748" s="140"/>
      <c r="AZ748" s="140"/>
      <c r="BA748" s="140"/>
      <c r="BB748" s="140"/>
      <c r="BC748" s="140"/>
      <c r="BD748" s="140"/>
      <c r="BE748" s="140"/>
      <c r="BF748" s="140"/>
      <c r="BG748" s="140"/>
      <c r="BH748" s="140"/>
      <c r="BI748" s="140"/>
      <c r="BJ748" s="140"/>
    </row>
    <row r="749" spans="3:62" ht="14.5">
      <c r="C749" s="591" t="s">
        <v>1172</v>
      </c>
      <c r="D749" s="592"/>
      <c r="E749" s="9"/>
      <c r="F749" s="571"/>
      <c r="G749" s="571"/>
      <c r="H749" s="571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  <c r="AD749" s="140"/>
      <c r="AE749" s="140"/>
      <c r="AF749" s="140"/>
      <c r="AG749" s="140"/>
      <c r="AH749" s="140"/>
      <c r="AI749" s="140"/>
      <c r="AJ749" s="140"/>
      <c r="AK749" s="140"/>
      <c r="AL749" s="140"/>
      <c r="AM749" s="140"/>
      <c r="AN749" s="140"/>
      <c r="AO749" s="140"/>
      <c r="AP749" s="140"/>
      <c r="AQ749" s="140"/>
      <c r="AR749" s="140"/>
      <c r="AS749" s="140"/>
      <c r="AT749" s="140"/>
      <c r="AU749" s="140"/>
      <c r="AV749" s="140"/>
      <c r="AW749" s="140"/>
      <c r="AX749" s="140"/>
      <c r="AY749" s="140"/>
      <c r="AZ749" s="140"/>
      <c r="BA749" s="140"/>
      <c r="BB749" s="140"/>
      <c r="BC749" s="140"/>
      <c r="BD749" s="140"/>
      <c r="BE749" s="140"/>
      <c r="BF749" s="140"/>
      <c r="BG749" s="140"/>
      <c r="BH749" s="140"/>
      <c r="BI749" s="140"/>
      <c r="BJ749" s="140"/>
    </row>
    <row r="750" spans="3:62" ht="14.5">
      <c r="C750" s="571"/>
      <c r="D750" s="571"/>
      <c r="E750" s="9"/>
      <c r="F750" s="571"/>
      <c r="G750" s="571"/>
      <c r="H750" s="571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  <c r="AU750" s="140"/>
      <c r="AV750" s="140"/>
      <c r="AW750" s="140"/>
      <c r="AX750" s="140"/>
      <c r="AY750" s="140"/>
      <c r="AZ750" s="140"/>
      <c r="BA750" s="140"/>
      <c r="BB750" s="140"/>
      <c r="BC750" s="140"/>
      <c r="BD750" s="140"/>
      <c r="BE750" s="140"/>
      <c r="BF750" s="140"/>
      <c r="BG750" s="140"/>
      <c r="BH750" s="140"/>
      <c r="BI750" s="140"/>
      <c r="BJ750" s="140"/>
    </row>
    <row r="751" spans="3:62" ht="14.5">
      <c r="C751" s="571"/>
      <c r="D751" s="571"/>
      <c r="E751" s="9"/>
      <c r="F751" s="571"/>
      <c r="G751" s="571"/>
      <c r="H751" s="571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  <c r="AD751" s="140"/>
      <c r="AE751" s="140"/>
      <c r="AF751" s="140"/>
      <c r="AG751" s="140"/>
      <c r="AH751" s="140"/>
      <c r="AI751" s="140"/>
      <c r="AJ751" s="140"/>
      <c r="AK751" s="140"/>
      <c r="AL751" s="140"/>
      <c r="AM751" s="140"/>
      <c r="AN751" s="140"/>
      <c r="AO751" s="140"/>
      <c r="AP751" s="140"/>
      <c r="AQ751" s="140"/>
      <c r="AR751" s="140"/>
      <c r="AS751" s="140"/>
      <c r="AT751" s="140"/>
      <c r="AU751" s="140"/>
      <c r="AV751" s="140"/>
      <c r="AW751" s="140"/>
      <c r="AX751" s="140"/>
      <c r="AY751" s="140"/>
      <c r="AZ751" s="140"/>
      <c r="BA751" s="140"/>
      <c r="BB751" s="140"/>
      <c r="BC751" s="140"/>
      <c r="BD751" s="140"/>
      <c r="BE751" s="140"/>
      <c r="BF751" s="140"/>
      <c r="BG751" s="140"/>
      <c r="BH751" s="140"/>
      <c r="BI751" s="140"/>
      <c r="BJ751" s="140"/>
    </row>
    <row r="752" spans="3:62" ht="14.5">
      <c r="C752" s="533"/>
      <c r="D752" s="533"/>
      <c r="E752" s="9"/>
      <c r="F752" s="533"/>
      <c r="G752" s="533"/>
      <c r="H752" s="533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  <c r="AD752" s="140"/>
      <c r="AE752" s="140"/>
      <c r="AF752" s="140"/>
      <c r="AG752" s="140"/>
      <c r="AH752" s="140"/>
      <c r="AI752" s="140"/>
      <c r="AJ752" s="140"/>
      <c r="AK752" s="140"/>
      <c r="AL752" s="140"/>
      <c r="AM752" s="140"/>
      <c r="AN752" s="140"/>
      <c r="AO752" s="140"/>
      <c r="AP752" s="140"/>
      <c r="AQ752" s="140"/>
      <c r="AR752" s="140"/>
      <c r="AS752" s="140"/>
      <c r="AT752" s="140"/>
      <c r="AU752" s="140"/>
      <c r="AV752" s="140"/>
      <c r="AW752" s="140"/>
      <c r="AX752" s="140"/>
      <c r="AY752" s="140"/>
      <c r="AZ752" s="140"/>
      <c r="BA752" s="140"/>
      <c r="BB752" s="140"/>
      <c r="BC752" s="140"/>
      <c r="BD752" s="140"/>
      <c r="BE752" s="140"/>
      <c r="BF752" s="140"/>
      <c r="BG752" s="140"/>
      <c r="BH752" s="140"/>
      <c r="BI752" s="140"/>
      <c r="BJ752" s="140"/>
    </row>
    <row r="753" spans="3:62" ht="20">
      <c r="C753" s="522" t="s">
        <v>1106</v>
      </c>
      <c r="D753" s="522"/>
      <c r="E753" s="9"/>
      <c r="F753" s="533"/>
      <c r="G753" s="533"/>
      <c r="H753" s="533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  <c r="AD753" s="140"/>
      <c r="AE753" s="140"/>
      <c r="AF753" s="140"/>
      <c r="AG753" s="140"/>
      <c r="AH753" s="140"/>
      <c r="AI753" s="140"/>
      <c r="AJ753" s="140"/>
      <c r="AK753" s="140"/>
      <c r="AL753" s="140"/>
      <c r="AM753" s="140"/>
      <c r="AN753" s="140"/>
      <c r="AO753" s="140"/>
      <c r="AP753" s="140"/>
      <c r="AQ753" s="140"/>
      <c r="AR753" s="140"/>
      <c r="AS753" s="140"/>
      <c r="AT753" s="140"/>
      <c r="AU753" s="140"/>
      <c r="AV753" s="140"/>
      <c r="AW753" s="140"/>
      <c r="AX753" s="140"/>
      <c r="AY753" s="140"/>
      <c r="AZ753" s="140"/>
      <c r="BA753" s="140"/>
      <c r="BB753" s="140"/>
      <c r="BC753" s="140"/>
      <c r="BD753" s="140"/>
      <c r="BE753" s="140"/>
      <c r="BF753" s="140"/>
      <c r="BG753" s="140"/>
      <c r="BH753" s="140"/>
      <c r="BI753" s="140"/>
      <c r="BJ753" s="140"/>
    </row>
    <row r="754" spans="3:62" ht="14.5">
      <c r="C754" s="533"/>
      <c r="D754" s="533"/>
      <c r="E754" s="9"/>
      <c r="F754" s="533"/>
      <c r="G754" s="533"/>
      <c r="H754" s="533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  <c r="AD754" s="140"/>
      <c r="AE754" s="140"/>
      <c r="AF754" s="140"/>
      <c r="AG754" s="140"/>
      <c r="AH754" s="140"/>
      <c r="AI754" s="140"/>
      <c r="AJ754" s="140"/>
      <c r="AK754" s="140"/>
      <c r="AL754" s="140"/>
      <c r="AM754" s="140"/>
      <c r="AN754" s="140"/>
      <c r="AO754" s="140"/>
      <c r="AP754" s="140"/>
      <c r="AQ754" s="140"/>
      <c r="AR754" s="140"/>
      <c r="AS754" s="140"/>
      <c r="AT754" s="140"/>
      <c r="AU754" s="140"/>
      <c r="AV754" s="140"/>
      <c r="AW754" s="140"/>
      <c r="AX754" s="140"/>
      <c r="AY754" s="140"/>
      <c r="AZ754" s="140"/>
      <c r="BA754" s="140"/>
      <c r="BB754" s="140"/>
      <c r="BC754" s="140"/>
      <c r="BD754" s="140"/>
      <c r="BE754" s="140"/>
      <c r="BF754" s="140"/>
      <c r="BG754" s="140"/>
      <c r="BH754" s="140"/>
      <c r="BI754" s="140"/>
      <c r="BJ754" s="140"/>
    </row>
    <row r="755" spans="3:62" ht="14.5">
      <c r="C755" s="533"/>
      <c r="D755" s="533"/>
      <c r="E755" s="9"/>
      <c r="F755" s="533"/>
      <c r="G755" s="533"/>
      <c r="H755" s="533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  <c r="AD755" s="140"/>
      <c r="AE755" s="140"/>
      <c r="AF755" s="140"/>
      <c r="AG755" s="140"/>
      <c r="AH755" s="140"/>
      <c r="AI755" s="140"/>
      <c r="AJ755" s="140"/>
      <c r="AK755" s="140"/>
      <c r="AL755" s="140"/>
      <c r="AM755" s="140"/>
      <c r="AN755" s="140"/>
      <c r="AO755" s="140"/>
      <c r="AP755" s="140"/>
      <c r="AQ755" s="140"/>
      <c r="AR755" s="140"/>
      <c r="AS755" s="140"/>
      <c r="AT755" s="140"/>
      <c r="AU755" s="140"/>
      <c r="AV755" s="140"/>
      <c r="AW755" s="140"/>
      <c r="AX755" s="140"/>
      <c r="AY755" s="140"/>
      <c r="AZ755" s="140"/>
      <c r="BA755" s="140"/>
      <c r="BB755" s="140"/>
      <c r="BC755" s="140"/>
      <c r="BD755" s="140"/>
      <c r="BE755" s="140"/>
      <c r="BF755" s="140"/>
      <c r="BG755" s="140"/>
      <c r="BH755" s="140"/>
      <c r="BI755" s="140"/>
      <c r="BJ755" s="140"/>
    </row>
    <row r="756" spans="3:62" ht="14.5">
      <c r="C756" s="408" t="s">
        <v>1107</v>
      </c>
      <c r="D756" s="556" t="s">
        <v>1141</v>
      </c>
      <c r="E756" s="9"/>
      <c r="F756" s="533"/>
      <c r="G756" s="533"/>
      <c r="H756" s="533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  <c r="AD756" s="140"/>
      <c r="AE756" s="140"/>
      <c r="AF756" s="140"/>
      <c r="AG756" s="140"/>
      <c r="AH756" s="140"/>
      <c r="AI756" s="140"/>
      <c r="AJ756" s="140"/>
      <c r="AK756" s="140"/>
      <c r="AL756" s="140"/>
      <c r="AM756" s="140"/>
      <c r="AN756" s="140"/>
      <c r="AO756" s="140"/>
      <c r="AP756" s="140"/>
      <c r="AQ756" s="140"/>
      <c r="AR756" s="140"/>
      <c r="AS756" s="140"/>
      <c r="AT756" s="140"/>
      <c r="AU756" s="140"/>
      <c r="AV756" s="140"/>
      <c r="AW756" s="140"/>
      <c r="AX756" s="140"/>
      <c r="AY756" s="140"/>
      <c r="AZ756" s="140"/>
      <c r="BA756" s="140"/>
      <c r="BB756" s="140"/>
      <c r="BC756" s="140"/>
      <c r="BD756" s="140"/>
      <c r="BE756" s="140"/>
      <c r="BF756" s="140"/>
      <c r="BG756" s="140"/>
      <c r="BH756" s="140"/>
      <c r="BI756" s="140"/>
      <c r="BJ756" s="140"/>
    </row>
    <row r="757" spans="3:62" ht="14.5">
      <c r="C757" s="533"/>
      <c r="D757" s="533"/>
      <c r="E757" s="9"/>
      <c r="F757" s="533"/>
      <c r="G757" s="533"/>
      <c r="H757" s="533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  <c r="AD757" s="140"/>
      <c r="AE757" s="140"/>
      <c r="AF757" s="140"/>
      <c r="AG757" s="140"/>
      <c r="AH757" s="140"/>
      <c r="AI757" s="140"/>
      <c r="AJ757" s="140"/>
      <c r="AK757" s="140"/>
      <c r="AL757" s="140"/>
      <c r="AM757" s="140"/>
      <c r="AN757" s="140"/>
      <c r="AO757" s="140"/>
      <c r="AP757" s="140"/>
      <c r="AQ757" s="140"/>
      <c r="AR757" s="140"/>
      <c r="AS757" s="140"/>
      <c r="AT757" s="140"/>
      <c r="AU757" s="140"/>
      <c r="AV757" s="140"/>
      <c r="AW757" s="140"/>
      <c r="AX757" s="140"/>
      <c r="AY757" s="140"/>
      <c r="AZ757" s="140"/>
      <c r="BA757" s="140"/>
      <c r="BB757" s="140"/>
      <c r="BC757" s="140"/>
      <c r="BD757" s="140"/>
      <c r="BE757" s="140"/>
      <c r="BF757" s="140"/>
      <c r="BG757" s="140"/>
      <c r="BH757" s="140"/>
      <c r="BI757" s="140"/>
      <c r="BJ757" s="140"/>
    </row>
    <row r="758" spans="3:62" ht="14.5">
      <c r="C758" s="533"/>
      <c r="D758" s="533"/>
      <c r="E758" s="9"/>
      <c r="F758" s="533"/>
      <c r="G758" s="533"/>
      <c r="H758" s="533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  <c r="AD758" s="140"/>
      <c r="AE758" s="140"/>
      <c r="AF758" s="140"/>
      <c r="AG758" s="140"/>
      <c r="AH758" s="140"/>
      <c r="AI758" s="140"/>
      <c r="AJ758" s="140"/>
      <c r="AK758" s="140"/>
      <c r="AL758" s="140"/>
      <c r="AM758" s="140"/>
      <c r="AN758" s="140"/>
      <c r="AO758" s="140"/>
      <c r="AP758" s="140"/>
      <c r="AQ758" s="140"/>
      <c r="AR758" s="140"/>
      <c r="AS758" s="140"/>
      <c r="AT758" s="140"/>
      <c r="AU758" s="140"/>
      <c r="AV758" s="140"/>
      <c r="AW758" s="140"/>
      <c r="AX758" s="140"/>
      <c r="AY758" s="140"/>
      <c r="AZ758" s="140"/>
      <c r="BA758" s="140"/>
      <c r="BB758" s="140"/>
      <c r="BC758" s="140"/>
      <c r="BD758" s="140"/>
      <c r="BE758" s="140"/>
      <c r="BF758" s="140"/>
      <c r="BG758" s="140"/>
      <c r="BH758" s="140"/>
      <c r="BI758" s="140"/>
      <c r="BJ758" s="140"/>
    </row>
    <row r="759" spans="3:62" ht="14.5">
      <c r="C759" s="408" t="s">
        <v>1108</v>
      </c>
      <c r="D759" s="408" t="s">
        <v>295</v>
      </c>
      <c r="E759" s="408" t="s">
        <v>527</v>
      </c>
      <c r="F759" s="408" t="s">
        <v>265</v>
      </c>
      <c r="G759" s="408" t="s">
        <v>1109</v>
      </c>
      <c r="H759" s="533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  <c r="AD759" s="140"/>
      <c r="AE759" s="140"/>
      <c r="AF759" s="140"/>
      <c r="AG759" s="140"/>
      <c r="AH759" s="140"/>
      <c r="AI759" s="140"/>
      <c r="AJ759" s="140"/>
      <c r="AK759" s="140"/>
      <c r="AL759" s="140"/>
      <c r="AM759" s="140"/>
      <c r="AN759" s="140"/>
      <c r="AO759" s="140"/>
      <c r="AP759" s="140"/>
      <c r="AQ759" s="140"/>
      <c r="AR759" s="140"/>
      <c r="AS759" s="140"/>
      <c r="AT759" s="140"/>
      <c r="AU759" s="140"/>
      <c r="AV759" s="140"/>
      <c r="AW759" s="140"/>
      <c r="AX759" s="140"/>
      <c r="AY759" s="140"/>
      <c r="AZ759" s="140"/>
      <c r="BA759" s="140"/>
      <c r="BB759" s="140"/>
      <c r="BC759" s="140"/>
      <c r="BD759" s="140"/>
      <c r="BE759" s="140"/>
      <c r="BF759" s="140"/>
      <c r="BG759" s="140"/>
      <c r="BH759" s="140"/>
      <c r="BI759" s="140"/>
      <c r="BJ759" s="140"/>
    </row>
    <row r="760" spans="3:62" ht="14.5">
      <c r="C760" s="456">
        <v>1</v>
      </c>
      <c r="D760" s="456" t="s">
        <v>1112</v>
      </c>
      <c r="E760" s="456">
        <v>1</v>
      </c>
      <c r="F760" s="456">
        <v>1</v>
      </c>
      <c r="G760" s="456">
        <v>1</v>
      </c>
      <c r="H760" s="533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  <c r="AD760" s="140"/>
      <c r="AE760" s="140"/>
      <c r="AF760" s="140"/>
      <c r="AG760" s="140"/>
      <c r="AH760" s="140"/>
      <c r="AI760" s="140"/>
      <c r="AJ760" s="140"/>
      <c r="AK760" s="140"/>
      <c r="AL760" s="140"/>
      <c r="AM760" s="140"/>
      <c r="AN760" s="140"/>
      <c r="AO760" s="140"/>
      <c r="AP760" s="140"/>
      <c r="AQ760" s="140"/>
      <c r="AR760" s="140"/>
      <c r="AS760" s="140"/>
      <c r="AT760" s="140"/>
      <c r="AU760" s="140"/>
      <c r="AV760" s="140"/>
      <c r="AW760" s="140"/>
      <c r="AX760" s="140"/>
      <c r="AY760" s="140"/>
      <c r="AZ760" s="140"/>
      <c r="BA760" s="140"/>
      <c r="BB760" s="140"/>
      <c r="BC760" s="140"/>
      <c r="BD760" s="140"/>
      <c r="BE760" s="140"/>
      <c r="BF760" s="140"/>
      <c r="BG760" s="140"/>
      <c r="BH760" s="140"/>
      <c r="BI760" s="140"/>
      <c r="BJ760" s="140"/>
    </row>
    <row r="761" spans="3:62" ht="14.5">
      <c r="C761" s="456">
        <v>1</v>
      </c>
      <c r="D761" s="456" t="s">
        <v>1112</v>
      </c>
      <c r="E761" s="456">
        <v>1</v>
      </c>
      <c r="F761" s="456">
        <v>2</v>
      </c>
      <c r="G761" s="456">
        <v>1</v>
      </c>
      <c r="H761" s="533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  <c r="AD761" s="140"/>
      <c r="AE761" s="140"/>
      <c r="AF761" s="140"/>
      <c r="AG761" s="140"/>
      <c r="AH761" s="140"/>
      <c r="AI761" s="140"/>
      <c r="AJ761" s="140"/>
      <c r="AK761" s="140"/>
      <c r="AL761" s="140"/>
      <c r="AM761" s="140"/>
      <c r="AN761" s="140"/>
      <c r="AO761" s="140"/>
      <c r="AP761" s="140"/>
      <c r="AQ761" s="140"/>
      <c r="AR761" s="140"/>
      <c r="AS761" s="140"/>
      <c r="AT761" s="140"/>
      <c r="AU761" s="140"/>
      <c r="AV761" s="140"/>
      <c r="AW761" s="140"/>
      <c r="AX761" s="140"/>
      <c r="AY761" s="140"/>
      <c r="AZ761" s="140"/>
      <c r="BA761" s="140"/>
      <c r="BB761" s="140"/>
      <c r="BC761" s="140"/>
      <c r="BD761" s="140"/>
      <c r="BE761" s="140"/>
      <c r="BF761" s="140"/>
      <c r="BG761" s="140"/>
      <c r="BH761" s="140"/>
      <c r="BI761" s="140"/>
      <c r="BJ761" s="140"/>
    </row>
    <row r="762" spans="3:62" ht="14.5">
      <c r="C762" s="456"/>
      <c r="D762" s="456"/>
      <c r="E762" s="456"/>
      <c r="F762" s="456"/>
      <c r="G762" s="456"/>
      <c r="H762" s="533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  <c r="AD762" s="140"/>
      <c r="AE762" s="140"/>
      <c r="AF762" s="140"/>
      <c r="AG762" s="140"/>
      <c r="AH762" s="140"/>
      <c r="AI762" s="140"/>
      <c r="AJ762" s="140"/>
      <c r="AK762" s="140"/>
      <c r="AL762" s="140"/>
      <c r="AM762" s="140"/>
      <c r="AN762" s="140"/>
      <c r="AO762" s="140"/>
      <c r="AP762" s="140"/>
      <c r="AQ762" s="140"/>
      <c r="AR762" s="140"/>
      <c r="AS762" s="140"/>
      <c r="AT762" s="140"/>
      <c r="AU762" s="140"/>
      <c r="AV762" s="140"/>
      <c r="AW762" s="140"/>
      <c r="AX762" s="140"/>
      <c r="AY762" s="140"/>
      <c r="AZ762" s="140"/>
      <c r="BA762" s="140"/>
      <c r="BB762" s="140"/>
      <c r="BC762" s="140"/>
      <c r="BD762" s="140"/>
      <c r="BE762" s="140"/>
      <c r="BF762" s="140"/>
      <c r="BG762" s="140"/>
      <c r="BH762" s="140"/>
      <c r="BI762" s="140"/>
      <c r="BJ762" s="140"/>
    </row>
    <row r="763" spans="3:62" ht="14.5">
      <c r="C763" s="456"/>
      <c r="D763" s="456"/>
      <c r="E763" s="456"/>
      <c r="F763" s="456"/>
      <c r="G763" s="456"/>
      <c r="H763" s="533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  <c r="AD763" s="140"/>
      <c r="AE763" s="140"/>
      <c r="AF763" s="140"/>
      <c r="AG763" s="140"/>
      <c r="AH763" s="140"/>
      <c r="AI763" s="140"/>
      <c r="AJ763" s="140"/>
      <c r="AK763" s="140"/>
      <c r="AL763" s="140"/>
      <c r="AM763" s="140"/>
      <c r="AN763" s="140"/>
      <c r="AO763" s="140"/>
      <c r="AP763" s="140"/>
      <c r="AQ763" s="140"/>
      <c r="AR763" s="140"/>
      <c r="AS763" s="140"/>
      <c r="AT763" s="140"/>
      <c r="AU763" s="140"/>
      <c r="AV763" s="140"/>
      <c r="AW763" s="140"/>
      <c r="AX763" s="140"/>
      <c r="AY763" s="140"/>
      <c r="AZ763" s="140"/>
      <c r="BA763" s="140"/>
      <c r="BB763" s="140"/>
      <c r="BC763" s="140"/>
      <c r="BD763" s="140"/>
      <c r="BE763" s="140"/>
      <c r="BF763" s="140"/>
      <c r="BG763" s="140"/>
      <c r="BH763" s="140"/>
      <c r="BI763" s="140"/>
      <c r="BJ763" s="140"/>
    </row>
    <row r="764" spans="3:62" ht="14.5">
      <c r="C764" s="456"/>
      <c r="D764" s="456"/>
      <c r="E764" s="456"/>
      <c r="F764" s="456"/>
      <c r="G764" s="456"/>
      <c r="H764" s="533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  <c r="AD764" s="140"/>
      <c r="AE764" s="140"/>
      <c r="AF764" s="140"/>
      <c r="AG764" s="140"/>
      <c r="AH764" s="140"/>
      <c r="AI764" s="140"/>
      <c r="AJ764" s="140"/>
      <c r="AK764" s="140"/>
      <c r="AL764" s="140"/>
      <c r="AM764" s="140"/>
      <c r="AN764" s="140"/>
      <c r="AO764" s="140"/>
      <c r="AP764" s="140"/>
      <c r="AQ764" s="140"/>
      <c r="AR764" s="140"/>
      <c r="AS764" s="140"/>
      <c r="AT764" s="140"/>
      <c r="AU764" s="140"/>
      <c r="AV764" s="140"/>
      <c r="AW764" s="140"/>
      <c r="AX764" s="140"/>
      <c r="AY764" s="140"/>
      <c r="AZ764" s="140"/>
      <c r="BA764" s="140"/>
      <c r="BB764" s="140"/>
      <c r="BC764" s="140"/>
      <c r="BD764" s="140"/>
      <c r="BE764" s="140"/>
      <c r="BF764" s="140"/>
      <c r="BG764" s="140"/>
      <c r="BH764" s="140"/>
      <c r="BI764" s="140"/>
      <c r="BJ764" s="140"/>
    </row>
    <row r="765" spans="3:62" ht="14.5">
      <c r="C765" s="456"/>
      <c r="D765" s="456"/>
      <c r="E765" s="456"/>
      <c r="F765" s="456"/>
      <c r="G765" s="456"/>
      <c r="H765" s="533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  <c r="AD765" s="140"/>
      <c r="AE765" s="140"/>
      <c r="AF765" s="140"/>
      <c r="AG765" s="140"/>
      <c r="AH765" s="140"/>
      <c r="AI765" s="140"/>
      <c r="AJ765" s="140"/>
      <c r="AK765" s="140"/>
      <c r="AL765" s="140"/>
      <c r="AM765" s="140"/>
      <c r="AN765" s="140"/>
      <c r="AO765" s="140"/>
      <c r="AP765" s="140"/>
      <c r="AQ765" s="140"/>
      <c r="AR765" s="140"/>
      <c r="AS765" s="140"/>
      <c r="AT765" s="140"/>
      <c r="AU765" s="140"/>
      <c r="AV765" s="140"/>
      <c r="AW765" s="140"/>
      <c r="AX765" s="140"/>
      <c r="AY765" s="140"/>
      <c r="AZ765" s="140"/>
      <c r="BA765" s="140"/>
      <c r="BB765" s="140"/>
      <c r="BC765" s="140"/>
      <c r="BD765" s="140"/>
      <c r="BE765" s="140"/>
      <c r="BF765" s="140"/>
      <c r="BG765" s="140"/>
      <c r="BH765" s="140"/>
      <c r="BI765" s="140"/>
      <c r="BJ765" s="140"/>
    </row>
    <row r="766" spans="3:62" ht="14.5">
      <c r="C766" s="456"/>
      <c r="D766" s="456"/>
      <c r="E766" s="456"/>
      <c r="F766" s="456"/>
      <c r="G766" s="456"/>
      <c r="H766" s="533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  <c r="AE766" s="140"/>
      <c r="AF766" s="140"/>
      <c r="AG766" s="140"/>
      <c r="AH766" s="140"/>
      <c r="AI766" s="140"/>
      <c r="AJ766" s="140"/>
      <c r="AK766" s="140"/>
      <c r="AL766" s="140"/>
      <c r="AM766" s="140"/>
      <c r="AN766" s="140"/>
      <c r="AO766" s="140"/>
      <c r="AP766" s="140"/>
      <c r="AQ766" s="140"/>
      <c r="AR766" s="140"/>
      <c r="AS766" s="140"/>
      <c r="AT766" s="140"/>
      <c r="AU766" s="140"/>
      <c r="AV766" s="140"/>
      <c r="AW766" s="140"/>
      <c r="AX766" s="140"/>
      <c r="AY766" s="140"/>
      <c r="AZ766" s="140"/>
      <c r="BA766" s="140"/>
      <c r="BB766" s="140"/>
      <c r="BC766" s="140"/>
      <c r="BD766" s="140"/>
      <c r="BE766" s="140"/>
      <c r="BF766" s="140"/>
      <c r="BG766" s="140"/>
      <c r="BH766" s="140"/>
      <c r="BI766" s="140"/>
      <c r="BJ766" s="140"/>
    </row>
    <row r="767" spans="3:62" ht="14.5">
      <c r="C767" s="456"/>
      <c r="D767" s="456"/>
      <c r="E767" s="456"/>
      <c r="F767" s="456"/>
      <c r="G767" s="456"/>
      <c r="H767" s="533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  <c r="AE767" s="140"/>
      <c r="AF767" s="140"/>
      <c r="AG767" s="140"/>
      <c r="AH767" s="140"/>
      <c r="AI767" s="140"/>
      <c r="AJ767" s="140"/>
      <c r="AK767" s="140"/>
      <c r="AL767" s="140"/>
      <c r="AM767" s="140"/>
      <c r="AN767" s="140"/>
      <c r="AO767" s="140"/>
      <c r="AP767" s="140"/>
      <c r="AQ767" s="140"/>
      <c r="AR767" s="140"/>
      <c r="AS767" s="140"/>
      <c r="AT767" s="140"/>
      <c r="AU767" s="140"/>
      <c r="AV767" s="140"/>
      <c r="AW767" s="140"/>
      <c r="AX767" s="140"/>
      <c r="AY767" s="140"/>
      <c r="AZ767" s="140"/>
      <c r="BA767" s="140"/>
      <c r="BB767" s="140"/>
      <c r="BC767" s="140"/>
      <c r="BD767" s="140"/>
      <c r="BE767" s="140"/>
      <c r="BF767" s="140"/>
      <c r="BG767" s="140"/>
      <c r="BH767" s="140"/>
      <c r="BI767" s="140"/>
      <c r="BJ767" s="140"/>
    </row>
    <row r="768" spans="3:62" ht="14.5">
      <c r="C768" s="456"/>
      <c r="D768" s="456"/>
      <c r="E768" s="456"/>
      <c r="F768" s="456"/>
      <c r="G768" s="456"/>
      <c r="H768" s="533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  <c r="AD768" s="140"/>
      <c r="AE768" s="140"/>
      <c r="AF768" s="140"/>
      <c r="AG768" s="140"/>
      <c r="AH768" s="140"/>
      <c r="AI768" s="140"/>
      <c r="AJ768" s="140"/>
      <c r="AK768" s="140"/>
      <c r="AL768" s="140"/>
      <c r="AM768" s="140"/>
      <c r="AN768" s="140"/>
      <c r="AO768" s="140"/>
      <c r="AP768" s="140"/>
      <c r="AQ768" s="140"/>
      <c r="AR768" s="140"/>
      <c r="AS768" s="140"/>
      <c r="AT768" s="140"/>
      <c r="AU768" s="140"/>
      <c r="AV768" s="140"/>
      <c r="AW768" s="140"/>
      <c r="AX768" s="140"/>
      <c r="AY768" s="140"/>
      <c r="AZ768" s="140"/>
      <c r="BA768" s="140"/>
      <c r="BB768" s="140"/>
      <c r="BC768" s="140"/>
      <c r="BD768" s="140"/>
      <c r="BE768" s="140"/>
      <c r="BF768" s="140"/>
      <c r="BG768" s="140"/>
      <c r="BH768" s="140"/>
      <c r="BI768" s="140"/>
      <c r="BJ768" s="140"/>
    </row>
    <row r="769" spans="3:62" ht="14.5">
      <c r="C769" s="533"/>
      <c r="D769" s="533"/>
      <c r="E769" s="9"/>
      <c r="F769" s="533"/>
      <c r="G769" s="533"/>
      <c r="H769" s="533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  <c r="AD769" s="140"/>
      <c r="AE769" s="140"/>
      <c r="AF769" s="140"/>
      <c r="AG769" s="140"/>
      <c r="AH769" s="140"/>
      <c r="AI769" s="140"/>
      <c r="AJ769" s="140"/>
      <c r="AK769" s="140"/>
      <c r="AL769" s="140"/>
      <c r="AM769" s="140"/>
      <c r="AN769" s="140"/>
      <c r="AO769" s="140"/>
      <c r="AP769" s="140"/>
      <c r="AQ769" s="140"/>
      <c r="AR769" s="140"/>
      <c r="AS769" s="140"/>
      <c r="AT769" s="140"/>
      <c r="AU769" s="140"/>
      <c r="AV769" s="140"/>
      <c r="AW769" s="140"/>
      <c r="AX769" s="140"/>
      <c r="AY769" s="140"/>
      <c r="AZ769" s="140"/>
      <c r="BA769" s="140"/>
      <c r="BB769" s="140"/>
      <c r="BC769" s="140"/>
      <c r="BD769" s="140"/>
      <c r="BE769" s="140"/>
      <c r="BF769" s="140"/>
      <c r="BG769" s="140"/>
      <c r="BH769" s="140"/>
      <c r="BI769" s="140"/>
      <c r="BJ769" s="140"/>
    </row>
    <row r="770" spans="3:62" ht="14.5">
      <c r="C770" s="533"/>
      <c r="D770" s="533"/>
      <c r="E770" s="9"/>
      <c r="F770" s="533"/>
      <c r="G770" s="533"/>
      <c r="H770" s="533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  <c r="AD770" s="140"/>
      <c r="AE770" s="140"/>
      <c r="AF770" s="140"/>
      <c r="AG770" s="140"/>
      <c r="AH770" s="140"/>
      <c r="AI770" s="140"/>
      <c r="AJ770" s="140"/>
      <c r="AK770" s="140"/>
      <c r="AL770" s="140"/>
      <c r="AM770" s="140"/>
      <c r="AN770" s="140"/>
      <c r="AO770" s="140"/>
      <c r="AP770" s="140"/>
      <c r="AQ770" s="140"/>
      <c r="AR770" s="140"/>
      <c r="AS770" s="140"/>
      <c r="AT770" s="140"/>
      <c r="AU770" s="140"/>
      <c r="AV770" s="140"/>
      <c r="AW770" s="140"/>
      <c r="AX770" s="140"/>
      <c r="AY770" s="140"/>
      <c r="AZ770" s="140"/>
      <c r="BA770" s="140"/>
      <c r="BB770" s="140"/>
      <c r="BC770" s="140"/>
      <c r="BD770" s="140"/>
      <c r="BE770" s="140"/>
      <c r="BF770" s="140"/>
      <c r="BG770" s="140"/>
      <c r="BH770" s="140"/>
      <c r="BI770" s="140"/>
      <c r="BJ770" s="140"/>
    </row>
    <row r="771" spans="3:62">
      <c r="C771" s="408" t="s">
        <v>1109</v>
      </c>
      <c r="D771" s="408" t="s">
        <v>295</v>
      </c>
      <c r="E771" s="408" t="s">
        <v>527</v>
      </c>
      <c r="F771" s="408" t="s">
        <v>1110</v>
      </c>
      <c r="G771" s="408" t="s">
        <v>1111</v>
      </c>
      <c r="H771" s="408" t="s">
        <v>1047</v>
      </c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  <c r="AD771" s="140"/>
      <c r="AE771" s="140"/>
      <c r="AF771" s="140"/>
      <c r="AG771" s="140"/>
      <c r="AH771" s="140"/>
      <c r="AI771" s="140"/>
      <c r="AJ771" s="140"/>
      <c r="AK771" s="140"/>
      <c r="AL771" s="140"/>
      <c r="AM771" s="140"/>
      <c r="AN771" s="140"/>
      <c r="AO771" s="140"/>
      <c r="AP771" s="140"/>
      <c r="AQ771" s="140"/>
      <c r="AR771" s="140"/>
      <c r="AS771" s="140"/>
      <c r="AT771" s="140"/>
      <c r="AU771" s="140"/>
      <c r="AV771" s="140"/>
      <c r="AW771" s="140"/>
      <c r="AX771" s="140"/>
      <c r="AY771" s="140"/>
      <c r="AZ771" s="140"/>
      <c r="BA771" s="140"/>
      <c r="BB771" s="140"/>
      <c r="BC771" s="140"/>
      <c r="BD771" s="140"/>
      <c r="BE771" s="140"/>
      <c r="BF771" s="140"/>
      <c r="BG771" s="140"/>
      <c r="BH771" s="140"/>
      <c r="BI771" s="140"/>
      <c r="BJ771" s="140"/>
    </row>
    <row r="772" spans="3:62" ht="14.5">
      <c r="C772" s="557">
        <v>1</v>
      </c>
      <c r="D772" s="557" t="s">
        <v>1112</v>
      </c>
      <c r="E772" s="557">
        <v>1</v>
      </c>
      <c r="F772" s="557">
        <v>1</v>
      </c>
      <c r="G772" s="557">
        <v>2</v>
      </c>
      <c r="H772" s="557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40"/>
      <c r="AM772" s="140"/>
      <c r="AN772" s="140"/>
      <c r="AO772" s="140"/>
      <c r="AP772" s="140"/>
      <c r="AQ772" s="140"/>
      <c r="AR772" s="140"/>
      <c r="AS772" s="140"/>
      <c r="AT772" s="140"/>
      <c r="AU772" s="140"/>
      <c r="AV772" s="140"/>
      <c r="AW772" s="140"/>
      <c r="AX772" s="140"/>
      <c r="AY772" s="140"/>
      <c r="AZ772" s="140"/>
      <c r="BA772" s="140"/>
      <c r="BB772" s="140"/>
      <c r="BC772" s="140"/>
      <c r="BD772" s="140"/>
      <c r="BE772" s="140"/>
      <c r="BF772" s="140"/>
      <c r="BG772" s="140"/>
      <c r="BH772" s="140"/>
      <c r="BI772" s="140"/>
      <c r="BJ772" s="140"/>
    </row>
    <row r="773" spans="3:62" ht="14.5">
      <c r="C773" s="557"/>
      <c r="D773" s="557"/>
      <c r="E773" s="557"/>
      <c r="F773" s="557"/>
      <c r="G773" s="557"/>
      <c r="H773" s="557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  <c r="AD773" s="140"/>
      <c r="AE773" s="140"/>
      <c r="AF773" s="140"/>
      <c r="AG773" s="140"/>
      <c r="AH773" s="140"/>
      <c r="AI773" s="140"/>
      <c r="AJ773" s="140"/>
      <c r="AK773" s="140"/>
      <c r="AL773" s="140"/>
      <c r="AM773" s="140"/>
      <c r="AN773" s="140"/>
      <c r="AO773" s="140"/>
      <c r="AP773" s="140"/>
      <c r="AQ773" s="140"/>
      <c r="AR773" s="140"/>
      <c r="AS773" s="140"/>
      <c r="AT773" s="140"/>
      <c r="AU773" s="140"/>
      <c r="AV773" s="140"/>
      <c r="AW773" s="140"/>
      <c r="AX773" s="140"/>
      <c r="AY773" s="140"/>
      <c r="AZ773" s="140"/>
      <c r="BA773" s="140"/>
      <c r="BB773" s="140"/>
      <c r="BC773" s="140"/>
      <c r="BD773" s="140"/>
      <c r="BE773" s="140"/>
      <c r="BF773" s="140"/>
      <c r="BG773" s="140"/>
      <c r="BH773" s="140"/>
      <c r="BI773" s="140"/>
      <c r="BJ773" s="140"/>
    </row>
    <row r="774" spans="3:62" ht="14.5">
      <c r="C774" s="557"/>
      <c r="D774" s="557"/>
      <c r="E774" s="557"/>
      <c r="F774" s="557"/>
      <c r="G774" s="557"/>
      <c r="H774" s="557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  <c r="AD774" s="140"/>
      <c r="AE774" s="140"/>
      <c r="AF774" s="140"/>
      <c r="AG774" s="140"/>
      <c r="AH774" s="140"/>
      <c r="AI774" s="140"/>
      <c r="AJ774" s="140"/>
      <c r="AK774" s="140"/>
      <c r="AL774" s="140"/>
      <c r="AM774" s="140"/>
      <c r="AN774" s="140"/>
      <c r="AO774" s="140"/>
      <c r="AP774" s="140"/>
      <c r="AQ774" s="140"/>
      <c r="AR774" s="140"/>
      <c r="AS774" s="140"/>
      <c r="AT774" s="140"/>
      <c r="AU774" s="140"/>
      <c r="AV774" s="140"/>
      <c r="AW774" s="140"/>
      <c r="AX774" s="140"/>
      <c r="AY774" s="140"/>
      <c r="AZ774" s="140"/>
      <c r="BA774" s="140"/>
      <c r="BB774" s="140"/>
      <c r="BC774" s="140"/>
      <c r="BD774" s="140"/>
      <c r="BE774" s="140"/>
      <c r="BF774" s="140"/>
      <c r="BG774" s="140"/>
      <c r="BH774" s="140"/>
      <c r="BI774" s="140"/>
      <c r="BJ774" s="140"/>
    </row>
    <row r="775" spans="3:62" ht="14.5">
      <c r="C775" s="557"/>
      <c r="D775" s="557"/>
      <c r="E775" s="557"/>
      <c r="F775" s="557"/>
      <c r="G775" s="557"/>
      <c r="H775" s="557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  <c r="AD775" s="140"/>
      <c r="AE775" s="140"/>
      <c r="AF775" s="140"/>
      <c r="AG775" s="140"/>
      <c r="AH775" s="140"/>
      <c r="AI775" s="140"/>
      <c r="AJ775" s="140"/>
      <c r="AK775" s="140"/>
      <c r="AL775" s="140"/>
      <c r="AM775" s="140"/>
      <c r="AN775" s="140"/>
      <c r="AO775" s="140"/>
      <c r="AP775" s="140"/>
      <c r="AQ775" s="140"/>
      <c r="AR775" s="140"/>
      <c r="AS775" s="140"/>
      <c r="AT775" s="140"/>
      <c r="AU775" s="140"/>
      <c r="AV775" s="140"/>
      <c r="AW775" s="140"/>
      <c r="AX775" s="140"/>
      <c r="AY775" s="140"/>
      <c r="AZ775" s="140"/>
      <c r="BA775" s="140"/>
      <c r="BB775" s="140"/>
      <c r="BC775" s="140"/>
      <c r="BD775" s="140"/>
      <c r="BE775" s="140"/>
      <c r="BF775" s="140"/>
      <c r="BG775" s="140"/>
      <c r="BH775" s="140"/>
      <c r="BI775" s="140"/>
      <c r="BJ775" s="140"/>
    </row>
    <row r="776" spans="3:62" ht="14.5">
      <c r="C776" s="557"/>
      <c r="D776" s="557"/>
      <c r="E776" s="557"/>
      <c r="F776" s="557"/>
      <c r="G776" s="557"/>
      <c r="H776" s="557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  <c r="AD776" s="140"/>
      <c r="AE776" s="140"/>
      <c r="AF776" s="140"/>
      <c r="AG776" s="140"/>
      <c r="AH776" s="140"/>
      <c r="AI776" s="140"/>
      <c r="AJ776" s="140"/>
      <c r="AK776" s="140"/>
      <c r="AL776" s="140"/>
      <c r="AM776" s="140"/>
      <c r="AN776" s="140"/>
      <c r="AO776" s="140"/>
      <c r="AP776" s="140"/>
      <c r="AQ776" s="140"/>
      <c r="AR776" s="140"/>
      <c r="AS776" s="140"/>
      <c r="AT776" s="140"/>
      <c r="AU776" s="140"/>
      <c r="AV776" s="140"/>
      <c r="AW776" s="140"/>
      <c r="AX776" s="140"/>
      <c r="AY776" s="140"/>
      <c r="AZ776" s="140"/>
      <c r="BA776" s="140"/>
      <c r="BB776" s="140"/>
      <c r="BC776" s="140"/>
      <c r="BD776" s="140"/>
      <c r="BE776" s="140"/>
      <c r="BF776" s="140"/>
      <c r="BG776" s="140"/>
      <c r="BH776" s="140"/>
      <c r="BI776" s="140"/>
      <c r="BJ776" s="140"/>
    </row>
    <row r="777" spans="3:62" ht="14.5">
      <c r="C777" s="557"/>
      <c r="D777" s="557"/>
      <c r="E777" s="557"/>
      <c r="F777" s="557"/>
      <c r="G777" s="557"/>
      <c r="H777" s="557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  <c r="AD777" s="140"/>
      <c r="AE777" s="140"/>
      <c r="AF777" s="140"/>
      <c r="AG777" s="140"/>
      <c r="AH777" s="140"/>
      <c r="AI777" s="140"/>
      <c r="AJ777" s="140"/>
      <c r="AK777" s="140"/>
      <c r="AL777" s="140"/>
      <c r="AM777" s="140"/>
      <c r="AN777" s="140"/>
      <c r="AO777" s="140"/>
      <c r="AP777" s="140"/>
      <c r="AQ777" s="140"/>
      <c r="AR777" s="140"/>
      <c r="AS777" s="140"/>
      <c r="AT777" s="140"/>
      <c r="AU777" s="140"/>
      <c r="AV777" s="140"/>
      <c r="AW777" s="140"/>
      <c r="AX777" s="140"/>
      <c r="AY777" s="140"/>
      <c r="AZ777" s="140"/>
      <c r="BA777" s="140"/>
      <c r="BB777" s="140"/>
      <c r="BC777" s="140"/>
      <c r="BD777" s="140"/>
      <c r="BE777" s="140"/>
      <c r="BF777" s="140"/>
      <c r="BG777" s="140"/>
      <c r="BH777" s="140"/>
      <c r="BI777" s="140"/>
      <c r="BJ777" s="140"/>
    </row>
    <row r="778" spans="3:62" ht="14.5">
      <c r="C778" s="557"/>
      <c r="D778" s="557"/>
      <c r="E778" s="557"/>
      <c r="F778" s="557"/>
      <c r="G778" s="557"/>
      <c r="H778" s="557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  <c r="AD778" s="140"/>
      <c r="AE778" s="140"/>
      <c r="AF778" s="140"/>
      <c r="AG778" s="140"/>
      <c r="AH778" s="140"/>
      <c r="AI778" s="140"/>
      <c r="AJ778" s="140"/>
      <c r="AK778" s="140"/>
      <c r="AL778" s="140"/>
      <c r="AM778" s="140"/>
      <c r="AN778" s="140"/>
      <c r="AO778" s="140"/>
      <c r="AP778" s="140"/>
      <c r="AQ778" s="140"/>
      <c r="AR778" s="140"/>
      <c r="AS778" s="140"/>
      <c r="AT778" s="140"/>
      <c r="AU778" s="140"/>
      <c r="AV778" s="140"/>
      <c r="AW778" s="140"/>
      <c r="AX778" s="140"/>
      <c r="AY778" s="140"/>
      <c r="AZ778" s="140"/>
      <c r="BA778" s="140"/>
      <c r="BB778" s="140"/>
      <c r="BC778" s="140"/>
      <c r="BD778" s="140"/>
      <c r="BE778" s="140"/>
      <c r="BF778" s="140"/>
      <c r="BG778" s="140"/>
      <c r="BH778" s="140"/>
      <c r="BI778" s="140"/>
      <c r="BJ778" s="140"/>
    </row>
    <row r="779" spans="3:62"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  <c r="AD779" s="140"/>
      <c r="AE779" s="140"/>
      <c r="AF779" s="140"/>
      <c r="AG779" s="140"/>
      <c r="AH779" s="140"/>
      <c r="AI779" s="140"/>
      <c r="AJ779" s="140"/>
      <c r="AK779" s="140"/>
      <c r="AL779" s="140"/>
      <c r="AM779" s="140"/>
      <c r="AN779" s="140"/>
      <c r="AO779" s="140"/>
      <c r="AP779" s="140"/>
      <c r="AQ779" s="140"/>
      <c r="AR779" s="140"/>
      <c r="AS779" s="140"/>
      <c r="AT779" s="140"/>
      <c r="AU779" s="140"/>
      <c r="AV779" s="140"/>
      <c r="AW779" s="140"/>
      <c r="AX779" s="140"/>
      <c r="AY779" s="140"/>
      <c r="AZ779" s="140"/>
      <c r="BA779" s="140"/>
      <c r="BB779" s="140"/>
      <c r="BC779" s="140"/>
      <c r="BD779" s="140"/>
      <c r="BE779" s="140"/>
      <c r="BF779" s="140"/>
      <c r="BG779" s="140"/>
      <c r="BH779" s="140"/>
      <c r="BI779" s="140"/>
      <c r="BJ779" s="140"/>
    </row>
    <row r="780" spans="3:62"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  <c r="AD780" s="140"/>
      <c r="AE780" s="140"/>
      <c r="AF780" s="140"/>
      <c r="AG780" s="140"/>
      <c r="AH780" s="140"/>
      <c r="AI780" s="140"/>
      <c r="AJ780" s="140"/>
      <c r="AK780" s="140"/>
      <c r="AL780" s="140"/>
      <c r="AM780" s="140"/>
      <c r="AN780" s="140"/>
      <c r="AO780" s="140"/>
      <c r="AP780" s="140"/>
      <c r="AQ780" s="140"/>
      <c r="AR780" s="140"/>
      <c r="AS780" s="140"/>
      <c r="AT780" s="140"/>
      <c r="AU780" s="140"/>
      <c r="AV780" s="140"/>
      <c r="AW780" s="140"/>
      <c r="AX780" s="140"/>
      <c r="AY780" s="140"/>
      <c r="AZ780" s="140"/>
      <c r="BA780" s="140"/>
      <c r="BB780" s="140"/>
      <c r="BC780" s="140"/>
      <c r="BD780" s="140"/>
      <c r="BE780" s="140"/>
      <c r="BF780" s="140"/>
      <c r="BG780" s="140"/>
      <c r="BH780" s="140"/>
      <c r="BI780" s="140"/>
      <c r="BJ780" s="140"/>
    </row>
    <row r="781" spans="3:62"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  <c r="AD781" s="140"/>
      <c r="AE781" s="140"/>
      <c r="AF781" s="140"/>
      <c r="AG781" s="140"/>
      <c r="AH781" s="140"/>
      <c r="AI781" s="140"/>
      <c r="AJ781" s="140"/>
      <c r="AK781" s="140"/>
      <c r="AL781" s="140"/>
      <c r="AM781" s="140"/>
      <c r="AN781" s="140"/>
      <c r="AO781" s="140"/>
      <c r="AP781" s="140"/>
      <c r="AQ781" s="140"/>
      <c r="AR781" s="140"/>
      <c r="AS781" s="140"/>
      <c r="AT781" s="140"/>
      <c r="AU781" s="140"/>
      <c r="AV781" s="140"/>
      <c r="AW781" s="140"/>
      <c r="AX781" s="140"/>
      <c r="AY781" s="140"/>
      <c r="AZ781" s="140"/>
      <c r="BA781" s="140"/>
      <c r="BB781" s="140"/>
      <c r="BC781" s="140"/>
      <c r="BD781" s="140"/>
      <c r="BE781" s="140"/>
      <c r="BF781" s="140"/>
      <c r="BG781" s="140"/>
      <c r="BH781" s="140"/>
      <c r="BI781" s="140"/>
      <c r="BJ781" s="140"/>
    </row>
    <row r="782" spans="3:62"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  <c r="AD782" s="140"/>
      <c r="AE782" s="140"/>
      <c r="AF782" s="140"/>
      <c r="AG782" s="140"/>
      <c r="AH782" s="140"/>
      <c r="AI782" s="140"/>
      <c r="AJ782" s="140"/>
      <c r="AK782" s="140"/>
      <c r="AL782" s="140"/>
      <c r="AM782" s="140"/>
      <c r="AN782" s="140"/>
      <c r="AO782" s="140"/>
      <c r="AP782" s="140"/>
      <c r="AQ782" s="140"/>
      <c r="AR782" s="140"/>
      <c r="AS782" s="140"/>
      <c r="AT782" s="140"/>
      <c r="AU782" s="140"/>
      <c r="AV782" s="140"/>
      <c r="AW782" s="140"/>
      <c r="AX782" s="140"/>
      <c r="AY782" s="140"/>
      <c r="AZ782" s="140"/>
      <c r="BA782" s="140"/>
      <c r="BB782" s="140"/>
      <c r="BC782" s="140"/>
      <c r="BD782" s="140"/>
      <c r="BE782" s="140"/>
      <c r="BF782" s="140"/>
      <c r="BG782" s="140"/>
      <c r="BH782" s="140"/>
      <c r="BI782" s="140"/>
      <c r="BJ782" s="140"/>
    </row>
    <row r="783" spans="3:62">
      <c r="E783" s="464"/>
      <c r="H783" s="465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  <c r="AD783" s="140"/>
      <c r="AE783" s="140"/>
      <c r="AF783" s="140"/>
      <c r="AG783" s="140"/>
      <c r="AH783" s="140"/>
      <c r="AI783" s="140"/>
      <c r="AJ783" s="140"/>
      <c r="AK783" s="140"/>
      <c r="AL783" s="140"/>
      <c r="AM783" s="140"/>
      <c r="AN783" s="140"/>
      <c r="AO783" s="140"/>
      <c r="AP783" s="140"/>
      <c r="AQ783" s="140"/>
      <c r="AR783" s="140"/>
      <c r="AS783" s="140"/>
      <c r="AT783" s="140"/>
      <c r="AU783" s="140"/>
      <c r="AV783" s="140"/>
      <c r="AW783" s="140"/>
      <c r="AX783" s="140"/>
      <c r="AY783" s="140"/>
      <c r="AZ783" s="140"/>
      <c r="BA783" s="140"/>
      <c r="BB783" s="140"/>
      <c r="BC783" s="140"/>
      <c r="BD783" s="140"/>
      <c r="BE783" s="140"/>
      <c r="BF783" s="140"/>
      <c r="BG783" s="140"/>
      <c r="BH783" s="140"/>
      <c r="BI783" s="140"/>
      <c r="BJ783" s="140"/>
    </row>
    <row r="784" spans="3:62">
      <c r="E784" s="465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  <c r="AD784" s="140"/>
      <c r="AE784" s="140"/>
      <c r="AF784" s="140"/>
      <c r="AG784" s="140"/>
      <c r="AH784" s="140"/>
      <c r="AI784" s="140"/>
      <c r="AJ784" s="140"/>
      <c r="AK784" s="140"/>
      <c r="AL784" s="140"/>
      <c r="AM784" s="140"/>
      <c r="AN784" s="140"/>
      <c r="AO784" s="140"/>
      <c r="AP784" s="140"/>
      <c r="AQ784" s="140"/>
      <c r="AR784" s="140"/>
      <c r="AS784" s="140"/>
      <c r="AT784" s="140"/>
      <c r="AU784" s="140"/>
      <c r="AV784" s="140"/>
      <c r="AW784" s="140"/>
      <c r="AX784" s="140"/>
      <c r="AY784" s="140"/>
      <c r="AZ784" s="140"/>
      <c r="BA784" s="140"/>
      <c r="BB784" s="140"/>
      <c r="BC784" s="140"/>
      <c r="BD784" s="140"/>
      <c r="BE784" s="140"/>
      <c r="BF784" s="140"/>
      <c r="BG784" s="140"/>
      <c r="BH784" s="140"/>
      <c r="BI784" s="140"/>
      <c r="BJ784" s="140"/>
    </row>
    <row r="785" spans="8:62">
      <c r="H785" s="465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  <c r="AD785" s="140"/>
      <c r="AE785" s="140"/>
      <c r="AF785" s="140"/>
      <c r="AG785" s="140"/>
      <c r="AH785" s="140"/>
      <c r="AI785" s="140"/>
      <c r="AJ785" s="140"/>
      <c r="AK785" s="140"/>
      <c r="AL785" s="140"/>
      <c r="AM785" s="140"/>
      <c r="AN785" s="140"/>
      <c r="AO785" s="140"/>
      <c r="AP785" s="140"/>
      <c r="AQ785" s="140"/>
      <c r="AR785" s="140"/>
      <c r="AS785" s="140"/>
      <c r="AT785" s="140"/>
      <c r="AU785" s="140"/>
      <c r="AV785" s="140"/>
      <c r="AW785" s="140"/>
      <c r="AX785" s="140"/>
      <c r="AY785" s="140"/>
      <c r="AZ785" s="140"/>
      <c r="BA785" s="140"/>
      <c r="BB785" s="140"/>
      <c r="BC785" s="140"/>
      <c r="BD785" s="140"/>
      <c r="BE785" s="140"/>
      <c r="BF785" s="140"/>
      <c r="BG785" s="140"/>
      <c r="BH785" s="140"/>
      <c r="BI785" s="140"/>
      <c r="BJ785" s="140"/>
    </row>
    <row r="786" spans="8:62"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  <c r="AD786" s="140"/>
      <c r="AE786" s="140"/>
      <c r="AF786" s="140"/>
      <c r="AG786" s="140"/>
      <c r="AH786" s="140"/>
      <c r="AI786" s="140"/>
      <c r="AJ786" s="140"/>
      <c r="AK786" s="140"/>
      <c r="AL786" s="140"/>
      <c r="AM786" s="140"/>
      <c r="AN786" s="140"/>
      <c r="AO786" s="140"/>
      <c r="AP786" s="140"/>
      <c r="AQ786" s="140"/>
      <c r="AR786" s="140"/>
      <c r="AS786" s="140"/>
      <c r="AT786" s="140"/>
      <c r="AU786" s="140"/>
      <c r="AV786" s="140"/>
      <c r="AW786" s="140"/>
      <c r="AX786" s="140"/>
      <c r="AY786" s="140"/>
      <c r="AZ786" s="140"/>
      <c r="BA786" s="140"/>
      <c r="BB786" s="140"/>
      <c r="BC786" s="140"/>
      <c r="BD786" s="140"/>
      <c r="BE786" s="140"/>
      <c r="BF786" s="140"/>
      <c r="BG786" s="140"/>
      <c r="BH786" s="140"/>
      <c r="BI786" s="140"/>
      <c r="BJ786" s="140"/>
    </row>
    <row r="787" spans="8:62"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  <c r="AD787" s="140"/>
      <c r="AE787" s="140"/>
      <c r="AF787" s="140"/>
      <c r="AG787" s="140"/>
      <c r="AH787" s="140"/>
      <c r="AI787" s="140"/>
      <c r="AJ787" s="140"/>
      <c r="AK787" s="140"/>
      <c r="AL787" s="140"/>
      <c r="AM787" s="140"/>
      <c r="AN787" s="140"/>
      <c r="AO787" s="140"/>
      <c r="AP787" s="140"/>
      <c r="AQ787" s="140"/>
      <c r="AR787" s="140"/>
      <c r="AS787" s="140"/>
      <c r="AT787" s="140"/>
      <c r="AU787" s="140"/>
      <c r="AV787" s="140"/>
      <c r="AW787" s="140"/>
      <c r="AX787" s="140"/>
      <c r="AY787" s="140"/>
      <c r="AZ787" s="140"/>
      <c r="BA787" s="140"/>
      <c r="BB787" s="140"/>
      <c r="BC787" s="140"/>
      <c r="BD787" s="140"/>
      <c r="BE787" s="140"/>
      <c r="BF787" s="140"/>
      <c r="BG787" s="140"/>
      <c r="BH787" s="140"/>
      <c r="BI787" s="140"/>
      <c r="BJ787" s="140"/>
    </row>
    <row r="788" spans="8:62"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  <c r="AD788" s="140"/>
      <c r="AE788" s="140"/>
      <c r="AF788" s="140"/>
      <c r="AG788" s="140"/>
      <c r="AH788" s="140"/>
      <c r="AI788" s="140"/>
      <c r="AJ788" s="140"/>
      <c r="AK788" s="140"/>
      <c r="AL788" s="140"/>
      <c r="AM788" s="140"/>
      <c r="AN788" s="140"/>
      <c r="AO788" s="140"/>
      <c r="AP788" s="140"/>
      <c r="AQ788" s="140"/>
      <c r="AR788" s="140"/>
      <c r="AS788" s="140"/>
      <c r="AT788" s="140"/>
      <c r="AU788" s="140"/>
      <c r="AV788" s="140"/>
      <c r="AW788" s="140"/>
      <c r="AX788" s="140"/>
      <c r="AY788" s="140"/>
      <c r="AZ788" s="140"/>
      <c r="BA788" s="140"/>
      <c r="BB788" s="140"/>
      <c r="BC788" s="140"/>
      <c r="BD788" s="140"/>
      <c r="BE788" s="140"/>
      <c r="BF788" s="140"/>
      <c r="BG788" s="140"/>
      <c r="BH788" s="140"/>
      <c r="BI788" s="140"/>
      <c r="BJ788" s="140"/>
    </row>
    <row r="789" spans="8:62"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  <c r="AD789" s="140"/>
      <c r="AE789" s="140"/>
      <c r="AF789" s="140"/>
      <c r="AG789" s="140"/>
      <c r="AH789" s="140"/>
      <c r="AI789" s="140"/>
      <c r="AJ789" s="140"/>
      <c r="AK789" s="140"/>
      <c r="AL789" s="140"/>
      <c r="AM789" s="140"/>
      <c r="AN789" s="140"/>
      <c r="AO789" s="140"/>
      <c r="AP789" s="140"/>
      <c r="AQ789" s="140"/>
      <c r="AR789" s="140"/>
      <c r="AS789" s="140"/>
      <c r="AT789" s="140"/>
      <c r="AU789" s="140"/>
      <c r="AV789" s="140"/>
      <c r="AW789" s="140"/>
      <c r="AX789" s="140"/>
      <c r="AY789" s="140"/>
      <c r="AZ789" s="140"/>
      <c r="BA789" s="140"/>
      <c r="BB789" s="140"/>
      <c r="BC789" s="140"/>
      <c r="BD789" s="140"/>
      <c r="BE789" s="140"/>
      <c r="BF789" s="140"/>
      <c r="BG789" s="140"/>
      <c r="BH789" s="140"/>
      <c r="BI789" s="140"/>
      <c r="BJ789" s="140"/>
    </row>
    <row r="790" spans="8:62"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  <c r="AD790" s="140"/>
      <c r="AE790" s="140"/>
      <c r="AF790" s="140"/>
      <c r="AG790" s="140"/>
      <c r="AH790" s="140"/>
      <c r="AI790" s="140"/>
      <c r="AJ790" s="140"/>
      <c r="AK790" s="140"/>
      <c r="AL790" s="140"/>
      <c r="AM790" s="140"/>
      <c r="AN790" s="140"/>
      <c r="AO790" s="140"/>
      <c r="AP790" s="140"/>
      <c r="AQ790" s="140"/>
      <c r="AR790" s="140"/>
      <c r="AS790" s="140"/>
      <c r="AT790" s="140"/>
      <c r="AU790" s="140"/>
      <c r="AV790" s="140"/>
      <c r="AW790" s="140"/>
      <c r="AX790" s="140"/>
      <c r="AY790" s="140"/>
      <c r="AZ790" s="140"/>
      <c r="BA790" s="140"/>
      <c r="BB790" s="140"/>
      <c r="BC790" s="140"/>
      <c r="BD790" s="140"/>
      <c r="BE790" s="140"/>
      <c r="BF790" s="140"/>
      <c r="BG790" s="140"/>
      <c r="BH790" s="140"/>
      <c r="BI790" s="140"/>
      <c r="BJ790" s="140"/>
    </row>
    <row r="791" spans="8:62"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  <c r="AD791" s="140"/>
      <c r="AE791" s="140"/>
      <c r="AF791" s="140"/>
      <c r="AG791" s="140"/>
      <c r="AH791" s="140"/>
      <c r="AI791" s="140"/>
      <c r="AJ791" s="140"/>
      <c r="AK791" s="140"/>
      <c r="AL791" s="140"/>
      <c r="AM791" s="140"/>
      <c r="AN791" s="140"/>
      <c r="AO791" s="140"/>
      <c r="AP791" s="140"/>
      <c r="AQ791" s="140"/>
      <c r="AR791" s="140"/>
      <c r="AS791" s="140"/>
      <c r="AT791" s="140"/>
      <c r="AU791" s="140"/>
      <c r="AV791" s="140"/>
      <c r="AW791" s="140"/>
      <c r="AX791" s="140"/>
      <c r="AY791" s="140"/>
      <c r="AZ791" s="140"/>
      <c r="BA791" s="140"/>
      <c r="BB791" s="140"/>
      <c r="BC791" s="140"/>
      <c r="BD791" s="140"/>
      <c r="BE791" s="140"/>
      <c r="BF791" s="140"/>
      <c r="BG791" s="140"/>
      <c r="BH791" s="140"/>
      <c r="BI791" s="140"/>
      <c r="BJ791" s="140"/>
    </row>
    <row r="792" spans="8:62"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  <c r="AD792" s="140"/>
      <c r="AE792" s="140"/>
      <c r="AF792" s="140"/>
      <c r="AG792" s="140"/>
      <c r="AH792" s="140"/>
      <c r="AI792" s="140"/>
      <c r="AJ792" s="140"/>
      <c r="AK792" s="140"/>
      <c r="AL792" s="140"/>
      <c r="AM792" s="140"/>
      <c r="AN792" s="140"/>
      <c r="AO792" s="140"/>
      <c r="AP792" s="140"/>
      <c r="AQ792" s="140"/>
      <c r="AR792" s="140"/>
      <c r="AS792" s="140"/>
      <c r="AT792" s="140"/>
      <c r="AU792" s="140"/>
      <c r="AV792" s="140"/>
      <c r="AW792" s="140"/>
      <c r="AX792" s="140"/>
      <c r="AY792" s="140"/>
      <c r="AZ792" s="140"/>
      <c r="BA792" s="140"/>
      <c r="BB792" s="140"/>
      <c r="BC792" s="140"/>
      <c r="BD792" s="140"/>
      <c r="BE792" s="140"/>
      <c r="BF792" s="140"/>
      <c r="BG792" s="140"/>
      <c r="BH792" s="140"/>
      <c r="BI792" s="140"/>
      <c r="BJ792" s="140"/>
    </row>
    <row r="793" spans="8:62"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  <c r="AD793" s="140"/>
      <c r="AE793" s="140"/>
      <c r="AF793" s="140"/>
      <c r="AG793" s="140"/>
      <c r="AH793" s="140"/>
      <c r="AI793" s="140"/>
      <c r="AJ793" s="140"/>
      <c r="AK793" s="140"/>
      <c r="AL793" s="140"/>
      <c r="AM793" s="140"/>
      <c r="AN793" s="140"/>
      <c r="AO793" s="140"/>
      <c r="AP793" s="140"/>
      <c r="AQ793" s="140"/>
      <c r="AR793" s="140"/>
      <c r="AS793" s="140"/>
      <c r="AT793" s="140"/>
      <c r="AU793" s="140"/>
      <c r="AV793" s="140"/>
      <c r="AW793" s="140"/>
      <c r="AX793" s="140"/>
      <c r="AY793" s="140"/>
      <c r="AZ793" s="140"/>
      <c r="BA793" s="140"/>
      <c r="BB793" s="140"/>
      <c r="BC793" s="140"/>
      <c r="BD793" s="140"/>
      <c r="BE793" s="140"/>
      <c r="BF793" s="140"/>
      <c r="BG793" s="140"/>
      <c r="BH793" s="140"/>
      <c r="BI793" s="140"/>
      <c r="BJ793" s="140"/>
    </row>
    <row r="794" spans="8:62"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  <c r="AD794" s="140"/>
      <c r="AE794" s="140"/>
      <c r="AF794" s="140"/>
      <c r="AG794" s="140"/>
      <c r="AH794" s="140"/>
      <c r="AI794" s="140"/>
      <c r="AJ794" s="140"/>
      <c r="AK794" s="140"/>
      <c r="AL794" s="140"/>
      <c r="AM794" s="140"/>
      <c r="AN794" s="140"/>
      <c r="AO794" s="140"/>
      <c r="AP794" s="140"/>
      <c r="AQ794" s="140"/>
      <c r="AR794" s="140"/>
      <c r="AS794" s="140"/>
      <c r="AT794" s="140"/>
      <c r="AU794" s="140"/>
      <c r="AV794" s="140"/>
      <c r="AW794" s="140"/>
      <c r="AX794" s="140"/>
      <c r="AY794" s="140"/>
      <c r="AZ794" s="140"/>
      <c r="BA794" s="140"/>
      <c r="BB794" s="140"/>
      <c r="BC794" s="140"/>
      <c r="BD794" s="140"/>
      <c r="BE794" s="140"/>
      <c r="BF794" s="140"/>
      <c r="BG794" s="140"/>
      <c r="BH794" s="140"/>
      <c r="BI794" s="140"/>
      <c r="BJ794" s="140"/>
    </row>
    <row r="795" spans="8:62"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  <c r="AD795" s="140"/>
      <c r="AE795" s="140"/>
      <c r="AF795" s="140"/>
      <c r="AG795" s="140"/>
      <c r="AH795" s="140"/>
      <c r="AI795" s="140"/>
      <c r="AJ795" s="140"/>
      <c r="AK795" s="140"/>
      <c r="AL795" s="140"/>
      <c r="AM795" s="140"/>
      <c r="AN795" s="140"/>
      <c r="AO795" s="140"/>
      <c r="AP795" s="140"/>
      <c r="AQ795" s="140"/>
      <c r="AR795" s="140"/>
      <c r="AS795" s="140"/>
      <c r="AT795" s="140"/>
      <c r="AU795" s="140"/>
      <c r="AV795" s="140"/>
      <c r="AW795" s="140"/>
      <c r="AX795" s="140"/>
      <c r="AY795" s="140"/>
      <c r="AZ795" s="140"/>
      <c r="BA795" s="140"/>
      <c r="BB795" s="140"/>
      <c r="BC795" s="140"/>
      <c r="BD795" s="140"/>
      <c r="BE795" s="140"/>
      <c r="BF795" s="140"/>
      <c r="BG795" s="140"/>
      <c r="BH795" s="140"/>
      <c r="BI795" s="140"/>
      <c r="BJ795" s="140"/>
    </row>
    <row r="796" spans="8:62"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  <c r="AD796" s="140"/>
      <c r="AE796" s="140"/>
      <c r="AF796" s="140"/>
      <c r="AG796" s="140"/>
      <c r="AH796" s="140"/>
      <c r="AI796" s="140"/>
      <c r="AJ796" s="140"/>
      <c r="AK796" s="140"/>
      <c r="AL796" s="140"/>
      <c r="AM796" s="140"/>
      <c r="AN796" s="140"/>
      <c r="AO796" s="140"/>
      <c r="AP796" s="140"/>
      <c r="AQ796" s="140"/>
      <c r="AR796" s="140"/>
      <c r="AS796" s="140"/>
      <c r="AT796" s="140"/>
      <c r="AU796" s="140"/>
      <c r="AV796" s="140"/>
      <c r="AW796" s="140"/>
      <c r="AX796" s="140"/>
      <c r="AY796" s="140"/>
      <c r="AZ796" s="140"/>
      <c r="BA796" s="140"/>
      <c r="BB796" s="140"/>
      <c r="BC796" s="140"/>
      <c r="BD796" s="140"/>
      <c r="BE796" s="140"/>
      <c r="BF796" s="140"/>
      <c r="BG796" s="140"/>
      <c r="BH796" s="140"/>
      <c r="BI796" s="140"/>
      <c r="BJ796" s="140"/>
    </row>
    <row r="797" spans="8:62"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140"/>
      <c r="AV797" s="140"/>
      <c r="AW797" s="140"/>
      <c r="AX797" s="140"/>
      <c r="AY797" s="140"/>
      <c r="AZ797" s="140"/>
      <c r="BA797" s="140"/>
      <c r="BB797" s="140"/>
      <c r="BC797" s="140"/>
      <c r="BD797" s="140"/>
      <c r="BE797" s="140"/>
      <c r="BF797" s="140"/>
      <c r="BG797" s="140"/>
      <c r="BH797" s="140"/>
      <c r="BI797" s="140"/>
      <c r="BJ797" s="140"/>
    </row>
    <row r="798" spans="8:62"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  <c r="AD798" s="140"/>
      <c r="AE798" s="140"/>
      <c r="AF798" s="140"/>
      <c r="AG798" s="140"/>
      <c r="AH798" s="140"/>
      <c r="AI798" s="140"/>
      <c r="AJ798" s="140"/>
      <c r="AK798" s="140"/>
      <c r="AL798" s="140"/>
      <c r="AM798" s="140"/>
      <c r="AN798" s="140"/>
      <c r="AO798" s="140"/>
      <c r="AP798" s="140"/>
      <c r="AQ798" s="140"/>
      <c r="AR798" s="140"/>
      <c r="AS798" s="140"/>
      <c r="AT798" s="140"/>
      <c r="AU798" s="140"/>
      <c r="AV798" s="140"/>
      <c r="AW798" s="140"/>
      <c r="AX798" s="140"/>
      <c r="AY798" s="140"/>
      <c r="AZ798" s="140"/>
      <c r="BA798" s="140"/>
      <c r="BB798" s="140"/>
      <c r="BC798" s="140"/>
      <c r="BD798" s="140"/>
      <c r="BE798" s="140"/>
      <c r="BF798" s="140"/>
      <c r="BG798" s="140"/>
      <c r="BH798" s="140"/>
      <c r="BI798" s="140"/>
      <c r="BJ798" s="140"/>
    </row>
    <row r="799" spans="8:62"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  <c r="AD799" s="140"/>
      <c r="AE799" s="140"/>
      <c r="AF799" s="140"/>
      <c r="AG799" s="140"/>
      <c r="AH799" s="140"/>
      <c r="AI799" s="140"/>
      <c r="AJ799" s="140"/>
      <c r="AK799" s="140"/>
      <c r="AL799" s="140"/>
      <c r="AM799" s="140"/>
      <c r="AN799" s="140"/>
      <c r="AO799" s="140"/>
      <c r="AP799" s="140"/>
      <c r="AQ799" s="140"/>
      <c r="AR799" s="140"/>
      <c r="AS799" s="140"/>
      <c r="AT799" s="140"/>
      <c r="AU799" s="140"/>
      <c r="AV799" s="140"/>
      <c r="AW799" s="140"/>
      <c r="AX799" s="140"/>
      <c r="AY799" s="140"/>
      <c r="AZ799" s="140"/>
      <c r="BA799" s="140"/>
      <c r="BB799" s="140"/>
      <c r="BC799" s="140"/>
      <c r="BD799" s="140"/>
      <c r="BE799" s="140"/>
      <c r="BF799" s="140"/>
      <c r="BG799" s="140"/>
      <c r="BH799" s="140"/>
      <c r="BI799" s="140"/>
      <c r="BJ799" s="140"/>
    </row>
    <row r="800" spans="8:62"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  <c r="AD800" s="140"/>
      <c r="AE800" s="140"/>
      <c r="AF800" s="140"/>
      <c r="AG800" s="140"/>
      <c r="AH800" s="140"/>
      <c r="AI800" s="140"/>
      <c r="AJ800" s="140"/>
      <c r="AK800" s="140"/>
      <c r="AL800" s="140"/>
      <c r="AM800" s="140"/>
      <c r="AN800" s="140"/>
      <c r="AO800" s="140"/>
      <c r="AP800" s="140"/>
      <c r="AQ800" s="140"/>
      <c r="AR800" s="140"/>
      <c r="AS800" s="140"/>
      <c r="AT800" s="140"/>
      <c r="AU800" s="140"/>
      <c r="AV800" s="140"/>
      <c r="AW800" s="140"/>
      <c r="AX800" s="140"/>
      <c r="AY800" s="140"/>
      <c r="AZ800" s="140"/>
      <c r="BA800" s="140"/>
      <c r="BB800" s="140"/>
      <c r="BC800" s="140"/>
      <c r="BD800" s="140"/>
      <c r="BE800" s="140"/>
      <c r="BF800" s="140"/>
      <c r="BG800" s="140"/>
      <c r="BH800" s="140"/>
      <c r="BI800" s="140"/>
      <c r="BJ800" s="140"/>
    </row>
    <row r="801" spans="20:62"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  <c r="AD801" s="140"/>
      <c r="AE801" s="140"/>
      <c r="AF801" s="140"/>
      <c r="AG801" s="140"/>
      <c r="AH801" s="140"/>
      <c r="AI801" s="140"/>
      <c r="AJ801" s="140"/>
      <c r="AK801" s="140"/>
      <c r="AL801" s="140"/>
      <c r="AM801" s="140"/>
      <c r="AN801" s="140"/>
      <c r="AO801" s="140"/>
      <c r="AP801" s="140"/>
      <c r="AQ801" s="140"/>
      <c r="AR801" s="140"/>
      <c r="AS801" s="140"/>
      <c r="AT801" s="140"/>
      <c r="AU801" s="140"/>
      <c r="AV801" s="140"/>
      <c r="AW801" s="140"/>
      <c r="AX801" s="140"/>
      <c r="AY801" s="140"/>
      <c r="AZ801" s="140"/>
      <c r="BA801" s="140"/>
      <c r="BB801" s="140"/>
      <c r="BC801" s="140"/>
      <c r="BD801" s="140"/>
      <c r="BE801" s="140"/>
      <c r="BF801" s="140"/>
      <c r="BG801" s="140"/>
      <c r="BH801" s="140"/>
      <c r="BI801" s="140"/>
      <c r="BJ801" s="140"/>
    </row>
    <row r="802" spans="20:62"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  <c r="AD802" s="140"/>
      <c r="AE802" s="140"/>
      <c r="AF802" s="140"/>
      <c r="AG802" s="140"/>
      <c r="AH802" s="140"/>
      <c r="AI802" s="140"/>
      <c r="AJ802" s="140"/>
      <c r="AK802" s="140"/>
      <c r="AL802" s="140"/>
      <c r="AM802" s="140"/>
      <c r="AN802" s="140"/>
      <c r="AO802" s="140"/>
      <c r="AP802" s="140"/>
      <c r="AQ802" s="140"/>
      <c r="AR802" s="140"/>
      <c r="AS802" s="140"/>
      <c r="AT802" s="140"/>
      <c r="AU802" s="140"/>
      <c r="AV802" s="140"/>
      <c r="AW802" s="140"/>
      <c r="AX802" s="140"/>
      <c r="AY802" s="140"/>
      <c r="AZ802" s="140"/>
      <c r="BA802" s="140"/>
      <c r="BB802" s="140"/>
      <c r="BC802" s="140"/>
      <c r="BD802" s="140"/>
      <c r="BE802" s="140"/>
      <c r="BF802" s="140"/>
      <c r="BG802" s="140"/>
      <c r="BH802" s="140"/>
      <c r="BI802" s="140"/>
      <c r="BJ802" s="140"/>
    </row>
    <row r="803" spans="20:62"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40"/>
      <c r="AM803" s="140"/>
      <c r="AN803" s="140"/>
      <c r="AO803" s="140"/>
      <c r="AP803" s="140"/>
      <c r="AQ803" s="140"/>
      <c r="AR803" s="140"/>
      <c r="AS803" s="140"/>
      <c r="AT803" s="140"/>
      <c r="AU803" s="140"/>
      <c r="AV803" s="140"/>
      <c r="AW803" s="140"/>
      <c r="AX803" s="140"/>
      <c r="AY803" s="140"/>
      <c r="AZ803" s="140"/>
      <c r="BA803" s="140"/>
      <c r="BB803" s="140"/>
      <c r="BC803" s="140"/>
      <c r="BD803" s="140"/>
      <c r="BE803" s="140"/>
      <c r="BF803" s="140"/>
      <c r="BG803" s="140"/>
      <c r="BH803" s="140"/>
      <c r="BI803" s="140"/>
      <c r="BJ803" s="140"/>
    </row>
    <row r="804" spans="20:62"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40"/>
      <c r="AM804" s="140"/>
      <c r="AN804" s="140"/>
      <c r="AO804" s="140"/>
      <c r="AP804" s="140"/>
      <c r="AQ804" s="140"/>
      <c r="AR804" s="140"/>
      <c r="AS804" s="140"/>
      <c r="AT804" s="140"/>
      <c r="AU804" s="140"/>
      <c r="AV804" s="140"/>
      <c r="AW804" s="140"/>
      <c r="AX804" s="140"/>
      <c r="AY804" s="140"/>
      <c r="AZ804" s="140"/>
      <c r="BA804" s="140"/>
      <c r="BB804" s="140"/>
      <c r="BC804" s="140"/>
      <c r="BD804" s="140"/>
      <c r="BE804" s="140"/>
      <c r="BF804" s="140"/>
      <c r="BG804" s="140"/>
      <c r="BH804" s="140"/>
      <c r="BI804" s="140"/>
      <c r="BJ804" s="140"/>
    </row>
    <row r="805" spans="20:62"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40"/>
      <c r="AM805" s="140"/>
      <c r="AN805" s="140"/>
      <c r="AO805" s="140"/>
      <c r="AP805" s="140"/>
      <c r="AQ805" s="140"/>
      <c r="AR805" s="140"/>
      <c r="AS805" s="140"/>
      <c r="AT805" s="140"/>
      <c r="AU805" s="140"/>
      <c r="AV805" s="140"/>
      <c r="AW805" s="140"/>
      <c r="AX805" s="140"/>
      <c r="AY805" s="140"/>
      <c r="AZ805" s="140"/>
      <c r="BA805" s="140"/>
      <c r="BB805" s="140"/>
      <c r="BC805" s="140"/>
      <c r="BD805" s="140"/>
      <c r="BE805" s="140"/>
      <c r="BF805" s="140"/>
      <c r="BG805" s="140"/>
      <c r="BH805" s="140"/>
      <c r="BI805" s="140"/>
      <c r="BJ805" s="140"/>
    </row>
    <row r="806" spans="20:62"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40"/>
      <c r="AM806" s="140"/>
      <c r="AN806" s="140"/>
      <c r="AO806" s="140"/>
      <c r="AP806" s="140"/>
      <c r="AQ806" s="140"/>
      <c r="AR806" s="140"/>
      <c r="AS806" s="140"/>
      <c r="AT806" s="140"/>
      <c r="AU806" s="140"/>
      <c r="AV806" s="140"/>
      <c r="AW806" s="140"/>
      <c r="AX806" s="140"/>
      <c r="AY806" s="140"/>
      <c r="AZ806" s="140"/>
      <c r="BA806" s="140"/>
      <c r="BB806" s="140"/>
      <c r="BC806" s="140"/>
      <c r="BD806" s="140"/>
      <c r="BE806" s="140"/>
      <c r="BF806" s="140"/>
      <c r="BG806" s="140"/>
      <c r="BH806" s="140"/>
      <c r="BI806" s="140"/>
      <c r="BJ806" s="140"/>
    </row>
    <row r="807" spans="20:62"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40"/>
      <c r="AM807" s="140"/>
      <c r="AN807" s="140"/>
      <c r="AO807" s="140"/>
      <c r="AP807" s="140"/>
      <c r="AQ807" s="140"/>
      <c r="AR807" s="140"/>
      <c r="AS807" s="140"/>
      <c r="AT807" s="140"/>
      <c r="AU807" s="140"/>
      <c r="AV807" s="140"/>
      <c r="AW807" s="140"/>
      <c r="AX807" s="140"/>
      <c r="AY807" s="140"/>
      <c r="AZ807" s="140"/>
      <c r="BA807" s="140"/>
      <c r="BB807" s="140"/>
      <c r="BC807" s="140"/>
      <c r="BD807" s="140"/>
      <c r="BE807" s="140"/>
      <c r="BF807" s="140"/>
      <c r="BG807" s="140"/>
      <c r="BH807" s="140"/>
      <c r="BI807" s="140"/>
      <c r="BJ807" s="140"/>
    </row>
    <row r="808" spans="20:62"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40"/>
      <c r="AM808" s="140"/>
      <c r="AN808" s="140"/>
      <c r="AO808" s="140"/>
      <c r="AP808" s="140"/>
      <c r="AQ808" s="140"/>
      <c r="AR808" s="140"/>
      <c r="AS808" s="140"/>
      <c r="AT808" s="140"/>
      <c r="AU808" s="140"/>
      <c r="AV808" s="140"/>
      <c r="AW808" s="140"/>
      <c r="AX808" s="140"/>
      <c r="AY808" s="140"/>
      <c r="AZ808" s="140"/>
      <c r="BA808" s="140"/>
      <c r="BB808" s="140"/>
      <c r="BC808" s="140"/>
      <c r="BD808" s="140"/>
      <c r="BE808" s="140"/>
      <c r="BF808" s="140"/>
      <c r="BG808" s="140"/>
      <c r="BH808" s="140"/>
      <c r="BI808" s="140"/>
      <c r="BJ808" s="140"/>
    </row>
    <row r="809" spans="20:62"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40"/>
      <c r="AM809" s="140"/>
      <c r="AN809" s="140"/>
      <c r="AO809" s="140"/>
      <c r="AP809" s="140"/>
      <c r="AQ809" s="140"/>
      <c r="AR809" s="140"/>
      <c r="AS809" s="140"/>
      <c r="AT809" s="140"/>
      <c r="AU809" s="140"/>
      <c r="AV809" s="140"/>
      <c r="AW809" s="140"/>
      <c r="AX809" s="140"/>
      <c r="AY809" s="140"/>
      <c r="AZ809" s="140"/>
      <c r="BA809" s="140"/>
      <c r="BB809" s="140"/>
      <c r="BC809" s="140"/>
      <c r="BD809" s="140"/>
      <c r="BE809" s="140"/>
      <c r="BF809" s="140"/>
      <c r="BG809" s="140"/>
      <c r="BH809" s="140"/>
      <c r="BI809" s="140"/>
      <c r="BJ809" s="140"/>
    </row>
    <row r="810" spans="20:62"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  <c r="AD810" s="140"/>
      <c r="AE810" s="140"/>
      <c r="AF810" s="140"/>
      <c r="AG810" s="140"/>
      <c r="AH810" s="140"/>
      <c r="AI810" s="140"/>
      <c r="AJ810" s="140"/>
      <c r="AK810" s="140"/>
      <c r="AL810" s="140"/>
      <c r="AM810" s="140"/>
      <c r="AN810" s="140"/>
      <c r="AO810" s="140"/>
      <c r="AP810" s="140"/>
      <c r="AQ810" s="140"/>
      <c r="AR810" s="140"/>
      <c r="AS810" s="140"/>
      <c r="AT810" s="140"/>
      <c r="AU810" s="140"/>
      <c r="AV810" s="140"/>
      <c r="AW810" s="140"/>
      <c r="AX810" s="140"/>
      <c r="AY810" s="140"/>
      <c r="AZ810" s="140"/>
      <c r="BA810" s="140"/>
      <c r="BB810" s="140"/>
      <c r="BC810" s="140"/>
      <c r="BD810" s="140"/>
      <c r="BE810" s="140"/>
      <c r="BF810" s="140"/>
      <c r="BG810" s="140"/>
      <c r="BH810" s="140"/>
      <c r="BI810" s="140"/>
      <c r="BJ810" s="140"/>
    </row>
    <row r="811" spans="20:62"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  <c r="AD811" s="140"/>
      <c r="AE811" s="140"/>
      <c r="AF811" s="140"/>
      <c r="AG811" s="140"/>
      <c r="AH811" s="140"/>
      <c r="AI811" s="140"/>
      <c r="AJ811" s="140"/>
      <c r="AK811" s="140"/>
      <c r="AL811" s="140"/>
      <c r="AM811" s="140"/>
      <c r="AN811" s="140"/>
      <c r="AO811" s="140"/>
      <c r="AP811" s="140"/>
      <c r="AQ811" s="140"/>
      <c r="AR811" s="140"/>
      <c r="AS811" s="140"/>
      <c r="AT811" s="140"/>
      <c r="AU811" s="140"/>
      <c r="AV811" s="140"/>
      <c r="AW811" s="140"/>
      <c r="AX811" s="140"/>
      <c r="AY811" s="140"/>
      <c r="AZ811" s="140"/>
      <c r="BA811" s="140"/>
      <c r="BB811" s="140"/>
      <c r="BC811" s="140"/>
      <c r="BD811" s="140"/>
      <c r="BE811" s="140"/>
      <c r="BF811" s="140"/>
      <c r="BG811" s="140"/>
      <c r="BH811" s="140"/>
      <c r="BI811" s="140"/>
      <c r="BJ811" s="140"/>
    </row>
    <row r="812" spans="20:62"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  <c r="AD812" s="140"/>
      <c r="AE812" s="140"/>
      <c r="AF812" s="140"/>
      <c r="AG812" s="140"/>
      <c r="AH812" s="140"/>
      <c r="AI812" s="140"/>
      <c r="AJ812" s="140"/>
      <c r="AK812" s="140"/>
      <c r="AL812" s="140"/>
      <c r="AM812" s="140"/>
      <c r="AN812" s="140"/>
      <c r="AO812" s="140"/>
      <c r="AP812" s="140"/>
      <c r="AQ812" s="140"/>
      <c r="AR812" s="140"/>
      <c r="AS812" s="140"/>
      <c r="AT812" s="140"/>
      <c r="AU812" s="140"/>
      <c r="AV812" s="140"/>
      <c r="AW812" s="140"/>
      <c r="AX812" s="140"/>
      <c r="AY812" s="140"/>
      <c r="AZ812" s="140"/>
      <c r="BA812" s="140"/>
      <c r="BB812" s="140"/>
      <c r="BC812" s="140"/>
      <c r="BD812" s="140"/>
      <c r="BE812" s="140"/>
      <c r="BF812" s="140"/>
      <c r="BG812" s="140"/>
      <c r="BH812" s="140"/>
      <c r="BI812" s="140"/>
      <c r="BJ812" s="140"/>
    </row>
    <row r="813" spans="20:62"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  <c r="AD813" s="140"/>
      <c r="AE813" s="140"/>
      <c r="AF813" s="140"/>
      <c r="AG813" s="140"/>
      <c r="AH813" s="140"/>
      <c r="AI813" s="140"/>
      <c r="AJ813" s="140"/>
      <c r="AK813" s="140"/>
      <c r="AL813" s="140"/>
      <c r="AM813" s="140"/>
      <c r="AN813" s="140"/>
      <c r="AO813" s="140"/>
      <c r="AP813" s="140"/>
      <c r="AQ813" s="140"/>
      <c r="AR813" s="140"/>
      <c r="AS813" s="140"/>
      <c r="AT813" s="140"/>
      <c r="AU813" s="140"/>
      <c r="AV813" s="140"/>
      <c r="AW813" s="140"/>
      <c r="AX813" s="140"/>
      <c r="AY813" s="140"/>
      <c r="AZ813" s="140"/>
      <c r="BA813" s="140"/>
      <c r="BB813" s="140"/>
      <c r="BC813" s="140"/>
      <c r="BD813" s="140"/>
      <c r="BE813" s="140"/>
      <c r="BF813" s="140"/>
      <c r="BG813" s="140"/>
      <c r="BH813" s="140"/>
      <c r="BI813" s="140"/>
      <c r="BJ813" s="140"/>
    </row>
    <row r="814" spans="20:62"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  <c r="AD814" s="140"/>
      <c r="AE814" s="140"/>
      <c r="AF814" s="140"/>
      <c r="AG814" s="140"/>
      <c r="AH814" s="140"/>
      <c r="AI814" s="140"/>
      <c r="AJ814" s="140"/>
      <c r="AK814" s="140"/>
      <c r="AL814" s="140"/>
      <c r="AM814" s="140"/>
      <c r="AN814" s="140"/>
      <c r="AO814" s="140"/>
      <c r="AP814" s="140"/>
      <c r="AQ814" s="140"/>
      <c r="AR814" s="140"/>
      <c r="AS814" s="140"/>
      <c r="AT814" s="140"/>
      <c r="AU814" s="140"/>
      <c r="AV814" s="140"/>
      <c r="AW814" s="140"/>
      <c r="AX814" s="140"/>
      <c r="AY814" s="140"/>
      <c r="AZ814" s="140"/>
      <c r="BA814" s="140"/>
      <c r="BB814" s="140"/>
      <c r="BC814" s="140"/>
      <c r="BD814" s="140"/>
      <c r="BE814" s="140"/>
      <c r="BF814" s="140"/>
      <c r="BG814" s="140"/>
      <c r="BH814" s="140"/>
      <c r="BI814" s="140"/>
      <c r="BJ814" s="140"/>
    </row>
    <row r="815" spans="20:62"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  <c r="AD815" s="140"/>
      <c r="AE815" s="140"/>
      <c r="AF815" s="140"/>
      <c r="AG815" s="140"/>
      <c r="AH815" s="140"/>
      <c r="AI815" s="140"/>
      <c r="AJ815" s="140"/>
      <c r="AK815" s="140"/>
      <c r="AL815" s="140"/>
      <c r="AM815" s="140"/>
      <c r="AN815" s="140"/>
      <c r="AO815" s="140"/>
      <c r="AP815" s="140"/>
      <c r="AQ815" s="140"/>
      <c r="AR815" s="140"/>
      <c r="AS815" s="140"/>
      <c r="AT815" s="140"/>
      <c r="AU815" s="140"/>
      <c r="AV815" s="140"/>
      <c r="AW815" s="140"/>
      <c r="AX815" s="140"/>
      <c r="AY815" s="140"/>
      <c r="AZ815" s="140"/>
      <c r="BA815" s="140"/>
      <c r="BB815" s="140"/>
      <c r="BC815" s="140"/>
      <c r="BD815" s="140"/>
      <c r="BE815" s="140"/>
      <c r="BF815" s="140"/>
      <c r="BG815" s="140"/>
      <c r="BH815" s="140"/>
      <c r="BI815" s="140"/>
      <c r="BJ815" s="140"/>
    </row>
    <row r="816" spans="20:62"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  <c r="AD816" s="140"/>
      <c r="AE816" s="140"/>
      <c r="AF816" s="140"/>
      <c r="AG816" s="140"/>
      <c r="AH816" s="140"/>
      <c r="AI816" s="140"/>
      <c r="AJ816" s="140"/>
      <c r="AK816" s="140"/>
      <c r="AL816" s="140"/>
      <c r="AM816" s="140"/>
      <c r="AN816" s="140"/>
      <c r="AO816" s="140"/>
      <c r="AP816" s="140"/>
      <c r="AQ816" s="140"/>
      <c r="AR816" s="140"/>
      <c r="AS816" s="140"/>
      <c r="AT816" s="140"/>
      <c r="AU816" s="140"/>
      <c r="AV816" s="140"/>
      <c r="AW816" s="140"/>
      <c r="AX816" s="140"/>
      <c r="AY816" s="140"/>
      <c r="AZ816" s="140"/>
      <c r="BA816" s="140"/>
      <c r="BB816" s="140"/>
      <c r="BC816" s="140"/>
      <c r="BD816" s="140"/>
      <c r="BE816" s="140"/>
      <c r="BF816" s="140"/>
      <c r="BG816" s="140"/>
      <c r="BH816" s="140"/>
      <c r="BI816" s="140"/>
      <c r="BJ816" s="140"/>
    </row>
    <row r="817" spans="20:62"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  <c r="AD817" s="140"/>
      <c r="AE817" s="140"/>
      <c r="AF817" s="140"/>
      <c r="AG817" s="140"/>
      <c r="AH817" s="140"/>
      <c r="AI817" s="140"/>
      <c r="AJ817" s="140"/>
      <c r="AK817" s="140"/>
      <c r="AL817" s="140"/>
      <c r="AM817" s="140"/>
      <c r="AN817" s="140"/>
      <c r="AO817" s="140"/>
      <c r="AP817" s="140"/>
      <c r="AQ817" s="140"/>
      <c r="AR817" s="140"/>
      <c r="AS817" s="140"/>
      <c r="AT817" s="140"/>
      <c r="AU817" s="140"/>
      <c r="AV817" s="140"/>
      <c r="AW817" s="140"/>
      <c r="AX817" s="140"/>
      <c r="AY817" s="140"/>
      <c r="AZ817" s="140"/>
      <c r="BA817" s="140"/>
      <c r="BB817" s="140"/>
      <c r="BC817" s="140"/>
      <c r="BD817" s="140"/>
      <c r="BE817" s="140"/>
      <c r="BF817" s="140"/>
      <c r="BG817" s="140"/>
      <c r="BH817" s="140"/>
      <c r="BI817" s="140"/>
      <c r="BJ817" s="140"/>
    </row>
    <row r="818" spans="20:62"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  <c r="AD818" s="140"/>
      <c r="AE818" s="140"/>
      <c r="AF818" s="140"/>
      <c r="AG818" s="140"/>
      <c r="AH818" s="140"/>
      <c r="AI818" s="140"/>
      <c r="AJ818" s="140"/>
      <c r="AK818" s="140"/>
      <c r="AL818" s="140"/>
      <c r="AM818" s="140"/>
      <c r="AN818" s="140"/>
      <c r="AO818" s="140"/>
      <c r="AP818" s="140"/>
      <c r="AQ818" s="140"/>
      <c r="AR818" s="140"/>
      <c r="AS818" s="140"/>
      <c r="AT818" s="140"/>
      <c r="AU818" s="140"/>
      <c r="AV818" s="140"/>
      <c r="AW818" s="140"/>
      <c r="AX818" s="140"/>
      <c r="AY818" s="140"/>
      <c r="AZ818" s="140"/>
      <c r="BA818" s="140"/>
      <c r="BB818" s="140"/>
      <c r="BC818" s="140"/>
      <c r="BD818" s="140"/>
      <c r="BE818" s="140"/>
      <c r="BF818" s="140"/>
      <c r="BG818" s="140"/>
      <c r="BH818" s="140"/>
      <c r="BI818" s="140"/>
      <c r="BJ818" s="140"/>
    </row>
    <row r="819" spans="20:62"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  <c r="AD819" s="140"/>
      <c r="AE819" s="140"/>
      <c r="AF819" s="140"/>
      <c r="AG819" s="140"/>
      <c r="AH819" s="140"/>
      <c r="AI819" s="140"/>
      <c r="AJ819" s="140"/>
      <c r="AK819" s="140"/>
      <c r="AL819" s="140"/>
      <c r="AM819" s="140"/>
      <c r="AN819" s="140"/>
      <c r="AO819" s="140"/>
      <c r="AP819" s="140"/>
      <c r="AQ819" s="140"/>
      <c r="AR819" s="140"/>
      <c r="AS819" s="140"/>
      <c r="AT819" s="140"/>
      <c r="AU819" s="140"/>
      <c r="AV819" s="140"/>
      <c r="AW819" s="140"/>
      <c r="AX819" s="140"/>
      <c r="AY819" s="140"/>
      <c r="AZ819" s="140"/>
      <c r="BA819" s="140"/>
      <c r="BB819" s="140"/>
      <c r="BC819" s="140"/>
      <c r="BD819" s="140"/>
      <c r="BE819" s="140"/>
      <c r="BF819" s="140"/>
      <c r="BG819" s="140"/>
      <c r="BH819" s="140"/>
      <c r="BI819" s="140"/>
      <c r="BJ819" s="140"/>
    </row>
    <row r="820" spans="20:62"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  <c r="AD820" s="140"/>
      <c r="AE820" s="140"/>
      <c r="AF820" s="140"/>
      <c r="AG820" s="140"/>
      <c r="AH820" s="140"/>
      <c r="AI820" s="140"/>
      <c r="AJ820" s="140"/>
      <c r="AK820" s="140"/>
      <c r="AL820" s="140"/>
      <c r="AM820" s="140"/>
      <c r="AN820" s="140"/>
      <c r="AO820" s="140"/>
      <c r="AP820" s="140"/>
      <c r="AQ820" s="140"/>
      <c r="AR820" s="140"/>
      <c r="AS820" s="140"/>
      <c r="AT820" s="140"/>
      <c r="AU820" s="140"/>
      <c r="AV820" s="140"/>
      <c r="AW820" s="140"/>
      <c r="AX820" s="140"/>
      <c r="AY820" s="140"/>
      <c r="AZ820" s="140"/>
      <c r="BA820" s="140"/>
      <c r="BB820" s="140"/>
      <c r="BC820" s="140"/>
      <c r="BD820" s="140"/>
      <c r="BE820" s="140"/>
      <c r="BF820" s="140"/>
      <c r="BG820" s="140"/>
      <c r="BH820" s="140"/>
      <c r="BI820" s="140"/>
      <c r="BJ820" s="140"/>
    </row>
    <row r="821" spans="20:62"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  <c r="AD821" s="140"/>
      <c r="AE821" s="140"/>
      <c r="AF821" s="140"/>
      <c r="AG821" s="140"/>
      <c r="AH821" s="140"/>
      <c r="AI821" s="140"/>
      <c r="AJ821" s="140"/>
      <c r="AK821" s="140"/>
      <c r="AL821" s="140"/>
      <c r="AM821" s="140"/>
      <c r="AN821" s="140"/>
      <c r="AO821" s="140"/>
      <c r="AP821" s="140"/>
      <c r="AQ821" s="140"/>
      <c r="AR821" s="140"/>
      <c r="AS821" s="140"/>
      <c r="AT821" s="140"/>
      <c r="AU821" s="140"/>
      <c r="AV821" s="140"/>
      <c r="AW821" s="140"/>
      <c r="AX821" s="140"/>
      <c r="AY821" s="140"/>
      <c r="AZ821" s="140"/>
      <c r="BA821" s="140"/>
      <c r="BB821" s="140"/>
      <c r="BC821" s="140"/>
      <c r="BD821" s="140"/>
      <c r="BE821" s="140"/>
      <c r="BF821" s="140"/>
      <c r="BG821" s="140"/>
      <c r="BH821" s="140"/>
      <c r="BI821" s="140"/>
      <c r="BJ821" s="140"/>
    </row>
    <row r="822" spans="20:62"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  <c r="AD822" s="140"/>
      <c r="AE822" s="140"/>
      <c r="AF822" s="140"/>
      <c r="AG822" s="140"/>
      <c r="AH822" s="140"/>
      <c r="AI822" s="140"/>
      <c r="AJ822" s="140"/>
      <c r="AK822" s="140"/>
      <c r="AL822" s="140"/>
      <c r="AM822" s="140"/>
      <c r="AN822" s="140"/>
      <c r="AO822" s="140"/>
      <c r="AP822" s="140"/>
      <c r="AQ822" s="140"/>
      <c r="AR822" s="140"/>
      <c r="AS822" s="140"/>
      <c r="AT822" s="140"/>
      <c r="AU822" s="140"/>
      <c r="AV822" s="140"/>
      <c r="AW822" s="140"/>
      <c r="AX822" s="140"/>
      <c r="AY822" s="140"/>
      <c r="AZ822" s="140"/>
      <c r="BA822" s="140"/>
      <c r="BB822" s="140"/>
      <c r="BC822" s="140"/>
      <c r="BD822" s="140"/>
      <c r="BE822" s="140"/>
      <c r="BF822" s="140"/>
      <c r="BG822" s="140"/>
      <c r="BH822" s="140"/>
      <c r="BI822" s="140"/>
      <c r="BJ822" s="140"/>
    </row>
    <row r="823" spans="20:62"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  <c r="AD823" s="140"/>
      <c r="AE823" s="140"/>
      <c r="AF823" s="140"/>
      <c r="AG823" s="140"/>
      <c r="AH823" s="140"/>
      <c r="AI823" s="140"/>
      <c r="AJ823" s="140"/>
      <c r="AK823" s="140"/>
      <c r="AL823" s="140"/>
      <c r="AM823" s="140"/>
      <c r="AN823" s="140"/>
      <c r="AO823" s="140"/>
      <c r="AP823" s="140"/>
      <c r="AQ823" s="140"/>
      <c r="AR823" s="140"/>
      <c r="AS823" s="140"/>
      <c r="AT823" s="140"/>
      <c r="AU823" s="140"/>
      <c r="AV823" s="140"/>
      <c r="AW823" s="140"/>
      <c r="AX823" s="140"/>
      <c r="AY823" s="140"/>
      <c r="AZ823" s="140"/>
      <c r="BA823" s="140"/>
      <c r="BB823" s="140"/>
      <c r="BC823" s="140"/>
      <c r="BD823" s="140"/>
      <c r="BE823" s="140"/>
      <c r="BF823" s="140"/>
      <c r="BG823" s="140"/>
      <c r="BH823" s="140"/>
      <c r="BI823" s="140"/>
      <c r="BJ823" s="140"/>
    </row>
    <row r="824" spans="20:62"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  <c r="AD824" s="140"/>
      <c r="AE824" s="140"/>
      <c r="AF824" s="140"/>
      <c r="AG824" s="140"/>
      <c r="AH824" s="140"/>
      <c r="AI824" s="140"/>
      <c r="AJ824" s="140"/>
      <c r="AK824" s="140"/>
      <c r="AL824" s="140"/>
      <c r="AM824" s="140"/>
      <c r="AN824" s="140"/>
      <c r="AO824" s="140"/>
      <c r="AP824" s="140"/>
      <c r="AQ824" s="140"/>
      <c r="AR824" s="140"/>
      <c r="AS824" s="140"/>
      <c r="AT824" s="140"/>
      <c r="AU824" s="140"/>
      <c r="AV824" s="140"/>
      <c r="AW824" s="140"/>
      <c r="AX824" s="140"/>
      <c r="AY824" s="140"/>
      <c r="AZ824" s="140"/>
      <c r="BA824" s="140"/>
      <c r="BB824" s="140"/>
      <c r="BC824" s="140"/>
      <c r="BD824" s="140"/>
      <c r="BE824" s="140"/>
      <c r="BF824" s="140"/>
      <c r="BG824" s="140"/>
      <c r="BH824" s="140"/>
      <c r="BI824" s="140"/>
      <c r="BJ824" s="140"/>
    </row>
    <row r="825" spans="20:62"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  <c r="AD825" s="140"/>
      <c r="AE825" s="140"/>
      <c r="AF825" s="140"/>
      <c r="AG825" s="140"/>
      <c r="AH825" s="140"/>
      <c r="AI825" s="140"/>
      <c r="AJ825" s="140"/>
      <c r="AK825" s="140"/>
      <c r="AL825" s="140"/>
      <c r="AM825" s="140"/>
      <c r="AN825" s="140"/>
      <c r="AO825" s="140"/>
      <c r="AP825" s="140"/>
      <c r="AQ825" s="140"/>
      <c r="AR825" s="140"/>
      <c r="AS825" s="140"/>
      <c r="AT825" s="140"/>
      <c r="AU825" s="140"/>
      <c r="AV825" s="140"/>
      <c r="AW825" s="140"/>
      <c r="AX825" s="140"/>
      <c r="AY825" s="140"/>
      <c r="AZ825" s="140"/>
      <c r="BA825" s="140"/>
      <c r="BB825" s="140"/>
      <c r="BC825" s="140"/>
      <c r="BD825" s="140"/>
      <c r="BE825" s="140"/>
      <c r="BF825" s="140"/>
      <c r="BG825" s="140"/>
      <c r="BH825" s="140"/>
      <c r="BI825" s="140"/>
      <c r="BJ825" s="140"/>
    </row>
    <row r="826" spans="20:62"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  <c r="AD826" s="140"/>
      <c r="AE826" s="140"/>
      <c r="AF826" s="140"/>
      <c r="AG826" s="140"/>
      <c r="AH826" s="140"/>
      <c r="AI826" s="140"/>
      <c r="AJ826" s="140"/>
      <c r="AK826" s="140"/>
      <c r="AL826" s="140"/>
      <c r="AM826" s="140"/>
      <c r="AN826" s="140"/>
      <c r="AO826" s="140"/>
      <c r="AP826" s="140"/>
      <c r="AQ826" s="140"/>
      <c r="AR826" s="140"/>
      <c r="AS826" s="140"/>
      <c r="AT826" s="140"/>
      <c r="AU826" s="140"/>
      <c r="AV826" s="140"/>
      <c r="AW826" s="140"/>
      <c r="AX826" s="140"/>
      <c r="AY826" s="140"/>
      <c r="AZ826" s="140"/>
      <c r="BA826" s="140"/>
      <c r="BB826" s="140"/>
      <c r="BC826" s="140"/>
      <c r="BD826" s="140"/>
      <c r="BE826" s="140"/>
      <c r="BF826" s="140"/>
      <c r="BG826" s="140"/>
      <c r="BH826" s="140"/>
      <c r="BI826" s="140"/>
      <c r="BJ826" s="140"/>
    </row>
    <row r="827" spans="20:62"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  <c r="AD827" s="140"/>
      <c r="AE827" s="140"/>
      <c r="AF827" s="140"/>
      <c r="AG827" s="140"/>
      <c r="AH827" s="140"/>
      <c r="AI827" s="140"/>
      <c r="AJ827" s="140"/>
      <c r="AK827" s="140"/>
      <c r="AL827" s="140"/>
      <c r="AM827" s="140"/>
      <c r="AN827" s="140"/>
      <c r="AO827" s="140"/>
      <c r="AP827" s="140"/>
      <c r="AQ827" s="140"/>
      <c r="AR827" s="140"/>
      <c r="AS827" s="140"/>
      <c r="AT827" s="140"/>
      <c r="AU827" s="140"/>
      <c r="AV827" s="140"/>
      <c r="AW827" s="140"/>
      <c r="AX827" s="140"/>
      <c r="AY827" s="140"/>
      <c r="AZ827" s="140"/>
      <c r="BA827" s="140"/>
      <c r="BB827" s="140"/>
      <c r="BC827" s="140"/>
      <c r="BD827" s="140"/>
      <c r="BE827" s="140"/>
      <c r="BF827" s="140"/>
      <c r="BG827" s="140"/>
      <c r="BH827" s="140"/>
      <c r="BI827" s="140"/>
      <c r="BJ827" s="140"/>
    </row>
    <row r="828" spans="20:62"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  <c r="AD828" s="140"/>
      <c r="AE828" s="140"/>
      <c r="AF828" s="140"/>
      <c r="AG828" s="140"/>
      <c r="AH828" s="140"/>
      <c r="AI828" s="140"/>
      <c r="AJ828" s="140"/>
      <c r="AK828" s="140"/>
      <c r="AL828" s="140"/>
      <c r="AM828" s="140"/>
      <c r="AN828" s="140"/>
      <c r="AO828" s="140"/>
      <c r="AP828" s="140"/>
      <c r="AQ828" s="140"/>
      <c r="AR828" s="140"/>
      <c r="AS828" s="140"/>
      <c r="AT828" s="140"/>
      <c r="AU828" s="140"/>
      <c r="AV828" s="140"/>
      <c r="AW828" s="140"/>
      <c r="AX828" s="140"/>
      <c r="AY828" s="140"/>
      <c r="AZ828" s="140"/>
      <c r="BA828" s="140"/>
      <c r="BB828" s="140"/>
      <c r="BC828" s="140"/>
      <c r="BD828" s="140"/>
      <c r="BE828" s="140"/>
      <c r="BF828" s="140"/>
      <c r="BG828" s="140"/>
      <c r="BH828" s="140"/>
      <c r="BI828" s="140"/>
      <c r="BJ828" s="140"/>
    </row>
    <row r="829" spans="20:62"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  <c r="AD829" s="140"/>
      <c r="AE829" s="140"/>
      <c r="AF829" s="140"/>
      <c r="AG829" s="140"/>
      <c r="AH829" s="140"/>
      <c r="AI829" s="140"/>
      <c r="AJ829" s="140"/>
      <c r="AK829" s="140"/>
      <c r="AL829" s="140"/>
      <c r="AM829" s="140"/>
      <c r="AN829" s="140"/>
      <c r="AO829" s="140"/>
      <c r="AP829" s="140"/>
      <c r="AQ829" s="140"/>
      <c r="AR829" s="140"/>
      <c r="AS829" s="140"/>
      <c r="AT829" s="140"/>
      <c r="AU829" s="140"/>
      <c r="AV829" s="140"/>
      <c r="AW829" s="140"/>
      <c r="AX829" s="140"/>
      <c r="AY829" s="140"/>
      <c r="AZ829" s="140"/>
      <c r="BA829" s="140"/>
      <c r="BB829" s="140"/>
      <c r="BC829" s="140"/>
      <c r="BD829" s="140"/>
      <c r="BE829" s="140"/>
      <c r="BF829" s="140"/>
      <c r="BG829" s="140"/>
      <c r="BH829" s="140"/>
      <c r="BI829" s="140"/>
      <c r="BJ829" s="140"/>
    </row>
    <row r="830" spans="20:62"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  <c r="AD830" s="140"/>
      <c r="AE830" s="140"/>
      <c r="AF830" s="140"/>
      <c r="AG830" s="140"/>
      <c r="AH830" s="140"/>
      <c r="AI830" s="140"/>
      <c r="AJ830" s="140"/>
      <c r="AK830" s="140"/>
      <c r="AL830" s="140"/>
      <c r="AM830" s="140"/>
      <c r="AN830" s="140"/>
      <c r="AO830" s="140"/>
      <c r="AP830" s="140"/>
      <c r="AQ830" s="140"/>
      <c r="AR830" s="140"/>
      <c r="AS830" s="140"/>
      <c r="AT830" s="140"/>
      <c r="AU830" s="140"/>
      <c r="AV830" s="140"/>
      <c r="AW830" s="140"/>
      <c r="AX830" s="140"/>
      <c r="AY830" s="140"/>
      <c r="AZ830" s="140"/>
      <c r="BA830" s="140"/>
      <c r="BB830" s="140"/>
      <c r="BC830" s="140"/>
      <c r="BD830" s="140"/>
      <c r="BE830" s="140"/>
      <c r="BF830" s="140"/>
      <c r="BG830" s="140"/>
      <c r="BH830" s="140"/>
      <c r="BI830" s="140"/>
      <c r="BJ830" s="140"/>
    </row>
    <row r="831" spans="20:62"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  <c r="AD831" s="140"/>
      <c r="AE831" s="140"/>
      <c r="AF831" s="140"/>
      <c r="AG831" s="140"/>
      <c r="AH831" s="140"/>
      <c r="AI831" s="140"/>
      <c r="AJ831" s="140"/>
      <c r="AK831" s="140"/>
      <c r="AL831" s="140"/>
      <c r="AM831" s="140"/>
      <c r="AN831" s="140"/>
      <c r="AO831" s="140"/>
      <c r="AP831" s="140"/>
      <c r="AQ831" s="140"/>
      <c r="AR831" s="140"/>
      <c r="AS831" s="140"/>
      <c r="AT831" s="140"/>
      <c r="AU831" s="140"/>
      <c r="AV831" s="140"/>
      <c r="AW831" s="140"/>
      <c r="AX831" s="140"/>
      <c r="AY831" s="140"/>
      <c r="AZ831" s="140"/>
      <c r="BA831" s="140"/>
      <c r="BB831" s="140"/>
      <c r="BC831" s="140"/>
      <c r="BD831" s="140"/>
      <c r="BE831" s="140"/>
      <c r="BF831" s="140"/>
      <c r="BG831" s="140"/>
      <c r="BH831" s="140"/>
      <c r="BI831" s="140"/>
      <c r="BJ831" s="140"/>
    </row>
    <row r="832" spans="20:62"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  <c r="AD832" s="140"/>
      <c r="AE832" s="140"/>
      <c r="AF832" s="140"/>
      <c r="AG832" s="140"/>
      <c r="AH832" s="140"/>
      <c r="AI832" s="140"/>
      <c r="AJ832" s="140"/>
      <c r="AK832" s="140"/>
      <c r="AL832" s="140"/>
      <c r="AM832" s="140"/>
      <c r="AN832" s="140"/>
      <c r="AO832" s="140"/>
      <c r="AP832" s="140"/>
      <c r="AQ832" s="140"/>
      <c r="AR832" s="140"/>
      <c r="AS832" s="140"/>
      <c r="AT832" s="140"/>
      <c r="AU832" s="140"/>
      <c r="AV832" s="140"/>
      <c r="AW832" s="140"/>
      <c r="AX832" s="140"/>
      <c r="AY832" s="140"/>
      <c r="AZ832" s="140"/>
      <c r="BA832" s="140"/>
      <c r="BB832" s="140"/>
      <c r="BC832" s="140"/>
      <c r="BD832" s="140"/>
      <c r="BE832" s="140"/>
      <c r="BF832" s="140"/>
      <c r="BG832" s="140"/>
      <c r="BH832" s="140"/>
      <c r="BI832" s="140"/>
      <c r="BJ832" s="140"/>
    </row>
    <row r="833" spans="20:62"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  <c r="AD833" s="140"/>
      <c r="AE833" s="140"/>
      <c r="AF833" s="140"/>
      <c r="AG833" s="140"/>
      <c r="AH833" s="140"/>
      <c r="AI833" s="140"/>
      <c r="AJ833" s="140"/>
      <c r="AK833" s="140"/>
      <c r="AL833" s="140"/>
      <c r="AM833" s="140"/>
      <c r="AN833" s="140"/>
      <c r="AO833" s="140"/>
      <c r="AP833" s="140"/>
      <c r="AQ833" s="140"/>
      <c r="AR833" s="140"/>
      <c r="AS833" s="140"/>
      <c r="AT833" s="140"/>
      <c r="AU833" s="140"/>
      <c r="AV833" s="140"/>
      <c r="AW833" s="140"/>
      <c r="AX833" s="140"/>
      <c r="AY833" s="140"/>
      <c r="AZ833" s="140"/>
      <c r="BA833" s="140"/>
      <c r="BB833" s="140"/>
      <c r="BC833" s="140"/>
      <c r="BD833" s="140"/>
      <c r="BE833" s="140"/>
      <c r="BF833" s="140"/>
      <c r="BG833" s="140"/>
      <c r="BH833" s="140"/>
      <c r="BI833" s="140"/>
      <c r="BJ833" s="140"/>
    </row>
    <row r="834" spans="20:62"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  <c r="AD834" s="140"/>
      <c r="AE834" s="140"/>
      <c r="AF834" s="140"/>
      <c r="AG834" s="140"/>
      <c r="AH834" s="140"/>
      <c r="AI834" s="140"/>
      <c r="AJ834" s="140"/>
      <c r="AK834" s="140"/>
      <c r="AL834" s="140"/>
      <c r="AM834" s="140"/>
      <c r="AN834" s="140"/>
      <c r="AO834" s="140"/>
      <c r="AP834" s="140"/>
      <c r="AQ834" s="140"/>
      <c r="AR834" s="140"/>
      <c r="AS834" s="140"/>
      <c r="AT834" s="140"/>
      <c r="AU834" s="140"/>
      <c r="AV834" s="140"/>
      <c r="AW834" s="140"/>
      <c r="AX834" s="140"/>
      <c r="AY834" s="140"/>
      <c r="AZ834" s="140"/>
      <c r="BA834" s="140"/>
      <c r="BB834" s="140"/>
      <c r="BC834" s="140"/>
      <c r="BD834" s="140"/>
      <c r="BE834" s="140"/>
      <c r="BF834" s="140"/>
      <c r="BG834" s="140"/>
      <c r="BH834" s="140"/>
      <c r="BI834" s="140"/>
      <c r="BJ834" s="140"/>
    </row>
    <row r="835" spans="20:62"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  <c r="AD835" s="140"/>
      <c r="AE835" s="140"/>
      <c r="AF835" s="140"/>
      <c r="AG835" s="140"/>
      <c r="AH835" s="140"/>
      <c r="AI835" s="140"/>
      <c r="AJ835" s="140"/>
      <c r="AK835" s="140"/>
      <c r="AL835" s="140"/>
      <c r="AM835" s="140"/>
      <c r="AN835" s="140"/>
      <c r="AO835" s="140"/>
      <c r="AP835" s="140"/>
      <c r="AQ835" s="140"/>
      <c r="AR835" s="140"/>
      <c r="AS835" s="140"/>
      <c r="AT835" s="140"/>
      <c r="AU835" s="140"/>
      <c r="AV835" s="140"/>
      <c r="AW835" s="140"/>
      <c r="AX835" s="140"/>
      <c r="AY835" s="140"/>
      <c r="AZ835" s="140"/>
      <c r="BA835" s="140"/>
      <c r="BB835" s="140"/>
      <c r="BC835" s="140"/>
      <c r="BD835" s="140"/>
      <c r="BE835" s="140"/>
      <c r="BF835" s="140"/>
      <c r="BG835" s="140"/>
      <c r="BH835" s="140"/>
      <c r="BI835" s="140"/>
      <c r="BJ835" s="140"/>
    </row>
    <row r="836" spans="20:62"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  <c r="AD836" s="140"/>
      <c r="AE836" s="140"/>
      <c r="AF836" s="140"/>
      <c r="AG836" s="140"/>
      <c r="AH836" s="140"/>
      <c r="AI836" s="140"/>
      <c r="AJ836" s="140"/>
      <c r="AK836" s="140"/>
      <c r="AL836" s="140"/>
      <c r="AM836" s="140"/>
      <c r="AN836" s="140"/>
      <c r="AO836" s="140"/>
      <c r="AP836" s="140"/>
      <c r="AQ836" s="140"/>
      <c r="AR836" s="140"/>
      <c r="AS836" s="140"/>
      <c r="AT836" s="140"/>
      <c r="AU836" s="140"/>
      <c r="AV836" s="140"/>
      <c r="AW836" s="140"/>
      <c r="AX836" s="140"/>
      <c r="AY836" s="140"/>
      <c r="AZ836" s="140"/>
      <c r="BA836" s="140"/>
      <c r="BB836" s="140"/>
      <c r="BC836" s="140"/>
      <c r="BD836" s="140"/>
      <c r="BE836" s="140"/>
      <c r="BF836" s="140"/>
      <c r="BG836" s="140"/>
      <c r="BH836" s="140"/>
      <c r="BI836" s="140"/>
      <c r="BJ836" s="140"/>
    </row>
    <row r="837" spans="20:62"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  <c r="AD837" s="140"/>
      <c r="AE837" s="140"/>
      <c r="AF837" s="140"/>
      <c r="AG837" s="140"/>
      <c r="AH837" s="140"/>
      <c r="AI837" s="140"/>
      <c r="AJ837" s="140"/>
      <c r="AK837" s="140"/>
      <c r="AL837" s="140"/>
      <c r="AM837" s="140"/>
      <c r="AN837" s="140"/>
      <c r="AO837" s="140"/>
      <c r="AP837" s="140"/>
      <c r="AQ837" s="140"/>
      <c r="AR837" s="140"/>
      <c r="AS837" s="140"/>
      <c r="AT837" s="140"/>
      <c r="AU837" s="140"/>
      <c r="AV837" s="140"/>
      <c r="AW837" s="140"/>
      <c r="AX837" s="140"/>
      <c r="AY837" s="140"/>
      <c r="AZ837" s="140"/>
      <c r="BA837" s="140"/>
      <c r="BB837" s="140"/>
      <c r="BC837" s="140"/>
      <c r="BD837" s="140"/>
      <c r="BE837" s="140"/>
      <c r="BF837" s="140"/>
      <c r="BG837" s="140"/>
      <c r="BH837" s="140"/>
      <c r="BI837" s="140"/>
      <c r="BJ837" s="140"/>
    </row>
    <row r="838" spans="20:62"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  <c r="AD838" s="140"/>
      <c r="AE838" s="140"/>
      <c r="AF838" s="140"/>
      <c r="AG838" s="140"/>
      <c r="AH838" s="140"/>
      <c r="AI838" s="140"/>
      <c r="AJ838" s="140"/>
      <c r="AK838" s="140"/>
      <c r="AL838" s="140"/>
      <c r="AM838" s="140"/>
      <c r="AN838" s="140"/>
      <c r="AO838" s="140"/>
      <c r="AP838" s="140"/>
      <c r="AQ838" s="140"/>
      <c r="AR838" s="140"/>
      <c r="AS838" s="140"/>
      <c r="AT838" s="140"/>
      <c r="AU838" s="140"/>
      <c r="AV838" s="140"/>
      <c r="AW838" s="140"/>
      <c r="AX838" s="140"/>
      <c r="AY838" s="140"/>
      <c r="AZ838" s="140"/>
      <c r="BA838" s="140"/>
      <c r="BB838" s="140"/>
      <c r="BC838" s="140"/>
      <c r="BD838" s="140"/>
      <c r="BE838" s="140"/>
      <c r="BF838" s="140"/>
      <c r="BG838" s="140"/>
      <c r="BH838" s="140"/>
      <c r="BI838" s="140"/>
      <c r="BJ838" s="140"/>
    </row>
    <row r="839" spans="20:62"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  <c r="AD839" s="140"/>
      <c r="AE839" s="140"/>
      <c r="AF839" s="140"/>
      <c r="AG839" s="140"/>
      <c r="AH839" s="140"/>
      <c r="AI839" s="140"/>
      <c r="AJ839" s="140"/>
      <c r="AK839" s="140"/>
      <c r="AL839" s="140"/>
      <c r="AM839" s="140"/>
      <c r="AN839" s="140"/>
      <c r="AO839" s="140"/>
      <c r="AP839" s="140"/>
      <c r="AQ839" s="140"/>
      <c r="AR839" s="140"/>
      <c r="AS839" s="140"/>
      <c r="AT839" s="140"/>
      <c r="AU839" s="140"/>
      <c r="AV839" s="140"/>
      <c r="AW839" s="140"/>
      <c r="AX839" s="140"/>
      <c r="AY839" s="140"/>
      <c r="AZ839" s="140"/>
      <c r="BA839" s="140"/>
      <c r="BB839" s="140"/>
      <c r="BC839" s="140"/>
      <c r="BD839" s="140"/>
      <c r="BE839" s="140"/>
      <c r="BF839" s="140"/>
      <c r="BG839" s="140"/>
      <c r="BH839" s="140"/>
      <c r="BI839" s="140"/>
      <c r="BJ839" s="140"/>
    </row>
    <row r="840" spans="20:62"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  <c r="AD840" s="140"/>
      <c r="AE840" s="140"/>
      <c r="AF840" s="140"/>
      <c r="AG840" s="140"/>
      <c r="AH840" s="140"/>
      <c r="AI840" s="140"/>
      <c r="AJ840" s="140"/>
      <c r="AK840" s="140"/>
      <c r="AL840" s="140"/>
      <c r="AM840" s="140"/>
      <c r="AN840" s="140"/>
      <c r="AO840" s="140"/>
      <c r="AP840" s="140"/>
      <c r="AQ840" s="140"/>
      <c r="AR840" s="140"/>
      <c r="AS840" s="140"/>
      <c r="AT840" s="140"/>
      <c r="AU840" s="140"/>
      <c r="AV840" s="140"/>
      <c r="AW840" s="140"/>
      <c r="AX840" s="140"/>
      <c r="AY840" s="140"/>
      <c r="AZ840" s="140"/>
      <c r="BA840" s="140"/>
      <c r="BB840" s="140"/>
      <c r="BC840" s="140"/>
      <c r="BD840" s="140"/>
      <c r="BE840" s="140"/>
      <c r="BF840" s="140"/>
      <c r="BG840" s="140"/>
      <c r="BH840" s="140"/>
      <c r="BI840" s="140"/>
      <c r="BJ840" s="140"/>
    </row>
    <row r="841" spans="20:62"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  <c r="AD841" s="140"/>
      <c r="AE841" s="140"/>
      <c r="AF841" s="140"/>
      <c r="AG841" s="140"/>
      <c r="AH841" s="140"/>
      <c r="AI841" s="140"/>
      <c r="AJ841" s="140"/>
      <c r="AK841" s="140"/>
      <c r="AL841" s="140"/>
      <c r="AM841" s="140"/>
      <c r="AN841" s="140"/>
      <c r="AO841" s="140"/>
      <c r="AP841" s="140"/>
      <c r="AQ841" s="140"/>
      <c r="AR841" s="140"/>
      <c r="AS841" s="140"/>
      <c r="AT841" s="140"/>
      <c r="AU841" s="140"/>
      <c r="AV841" s="140"/>
      <c r="AW841" s="140"/>
      <c r="AX841" s="140"/>
      <c r="AY841" s="140"/>
      <c r="AZ841" s="140"/>
      <c r="BA841" s="140"/>
      <c r="BB841" s="140"/>
      <c r="BC841" s="140"/>
      <c r="BD841" s="140"/>
      <c r="BE841" s="140"/>
      <c r="BF841" s="140"/>
      <c r="BG841" s="140"/>
      <c r="BH841" s="140"/>
      <c r="BI841" s="140"/>
      <c r="BJ841" s="140"/>
    </row>
    <row r="842" spans="20:62"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  <c r="AD842" s="140"/>
      <c r="AE842" s="140"/>
      <c r="AF842" s="140"/>
      <c r="AG842" s="140"/>
      <c r="AH842" s="140"/>
      <c r="AI842" s="140"/>
      <c r="AJ842" s="140"/>
      <c r="AK842" s="140"/>
      <c r="AL842" s="140"/>
      <c r="AM842" s="140"/>
      <c r="AN842" s="140"/>
      <c r="AO842" s="140"/>
      <c r="AP842" s="140"/>
      <c r="AQ842" s="140"/>
      <c r="AR842" s="140"/>
      <c r="AS842" s="140"/>
      <c r="AT842" s="140"/>
      <c r="AU842" s="140"/>
      <c r="AV842" s="140"/>
      <c r="AW842" s="140"/>
      <c r="AX842" s="140"/>
      <c r="AY842" s="140"/>
      <c r="AZ842" s="140"/>
      <c r="BA842" s="140"/>
      <c r="BB842" s="140"/>
      <c r="BC842" s="140"/>
      <c r="BD842" s="140"/>
      <c r="BE842" s="140"/>
      <c r="BF842" s="140"/>
      <c r="BG842" s="140"/>
      <c r="BH842" s="140"/>
      <c r="BI842" s="140"/>
      <c r="BJ842" s="140"/>
    </row>
    <row r="843" spans="20:62"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  <c r="AD843" s="140"/>
      <c r="AE843" s="140"/>
      <c r="AF843" s="140"/>
      <c r="AG843" s="140"/>
      <c r="AH843" s="140"/>
      <c r="AI843" s="140"/>
      <c r="AJ843" s="140"/>
      <c r="AK843" s="140"/>
      <c r="AL843" s="140"/>
      <c r="AM843" s="140"/>
      <c r="AN843" s="140"/>
      <c r="AO843" s="140"/>
      <c r="AP843" s="140"/>
      <c r="AQ843" s="140"/>
      <c r="AR843" s="140"/>
      <c r="AS843" s="140"/>
      <c r="AT843" s="140"/>
      <c r="AU843" s="140"/>
      <c r="AV843" s="140"/>
      <c r="AW843" s="140"/>
      <c r="AX843" s="140"/>
      <c r="AY843" s="140"/>
      <c r="AZ843" s="140"/>
      <c r="BA843" s="140"/>
      <c r="BB843" s="140"/>
      <c r="BC843" s="140"/>
      <c r="BD843" s="140"/>
      <c r="BE843" s="140"/>
      <c r="BF843" s="140"/>
      <c r="BG843" s="140"/>
      <c r="BH843" s="140"/>
      <c r="BI843" s="140"/>
      <c r="BJ843" s="140"/>
    </row>
    <row r="844" spans="20:62"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  <c r="AD844" s="140"/>
      <c r="AE844" s="140"/>
      <c r="AF844" s="140"/>
      <c r="AG844" s="140"/>
      <c r="AH844" s="140"/>
      <c r="AI844" s="140"/>
      <c r="AJ844" s="140"/>
      <c r="AK844" s="140"/>
      <c r="AL844" s="140"/>
      <c r="AM844" s="140"/>
      <c r="AN844" s="140"/>
      <c r="AO844" s="140"/>
      <c r="AP844" s="140"/>
      <c r="AQ844" s="140"/>
      <c r="AR844" s="140"/>
      <c r="AS844" s="140"/>
      <c r="AT844" s="140"/>
      <c r="AU844" s="140"/>
      <c r="AV844" s="140"/>
      <c r="AW844" s="140"/>
      <c r="AX844" s="140"/>
      <c r="AY844" s="140"/>
      <c r="AZ844" s="140"/>
      <c r="BA844" s="140"/>
      <c r="BB844" s="140"/>
      <c r="BC844" s="140"/>
      <c r="BD844" s="140"/>
      <c r="BE844" s="140"/>
      <c r="BF844" s="140"/>
      <c r="BG844" s="140"/>
      <c r="BH844" s="140"/>
      <c r="BI844" s="140"/>
      <c r="BJ844" s="140"/>
    </row>
    <row r="845" spans="20:62"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  <c r="AD845" s="140"/>
      <c r="AE845" s="140"/>
      <c r="AF845" s="140"/>
      <c r="AG845" s="140"/>
      <c r="AH845" s="140"/>
      <c r="AI845" s="140"/>
      <c r="AJ845" s="140"/>
      <c r="AK845" s="140"/>
      <c r="AL845" s="140"/>
      <c r="AM845" s="140"/>
      <c r="AN845" s="140"/>
      <c r="AO845" s="140"/>
      <c r="AP845" s="140"/>
      <c r="AQ845" s="140"/>
      <c r="AR845" s="140"/>
      <c r="AS845" s="140"/>
      <c r="AT845" s="140"/>
      <c r="AU845" s="140"/>
      <c r="AV845" s="140"/>
      <c r="AW845" s="140"/>
      <c r="AX845" s="140"/>
      <c r="AY845" s="140"/>
      <c r="AZ845" s="140"/>
      <c r="BA845" s="140"/>
      <c r="BB845" s="140"/>
      <c r="BC845" s="140"/>
      <c r="BD845" s="140"/>
      <c r="BE845" s="140"/>
      <c r="BF845" s="140"/>
      <c r="BG845" s="140"/>
      <c r="BH845" s="140"/>
      <c r="BI845" s="140"/>
      <c r="BJ845" s="140"/>
    </row>
    <row r="846" spans="20:62"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  <c r="AD846" s="140"/>
      <c r="AE846" s="140"/>
      <c r="AF846" s="140"/>
      <c r="AG846" s="140"/>
      <c r="AH846" s="140"/>
      <c r="AI846" s="140"/>
      <c r="AJ846" s="140"/>
      <c r="AK846" s="140"/>
      <c r="AL846" s="140"/>
      <c r="AM846" s="140"/>
      <c r="AN846" s="140"/>
      <c r="AO846" s="140"/>
      <c r="AP846" s="140"/>
      <c r="AQ846" s="140"/>
      <c r="AR846" s="140"/>
      <c r="AS846" s="140"/>
      <c r="AT846" s="140"/>
      <c r="AU846" s="140"/>
      <c r="AV846" s="140"/>
      <c r="AW846" s="140"/>
      <c r="AX846" s="140"/>
      <c r="AY846" s="140"/>
      <c r="AZ846" s="140"/>
      <c r="BA846" s="140"/>
      <c r="BB846" s="140"/>
      <c r="BC846" s="140"/>
      <c r="BD846" s="140"/>
      <c r="BE846" s="140"/>
      <c r="BF846" s="140"/>
      <c r="BG846" s="140"/>
      <c r="BH846" s="140"/>
      <c r="BI846" s="140"/>
      <c r="BJ846" s="140"/>
    </row>
    <row r="847" spans="20:62"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  <c r="AD847" s="140"/>
      <c r="AE847" s="140"/>
      <c r="AF847" s="140"/>
      <c r="AG847" s="140"/>
      <c r="AH847" s="140"/>
      <c r="AI847" s="140"/>
      <c r="AJ847" s="140"/>
      <c r="AK847" s="140"/>
      <c r="AL847" s="140"/>
      <c r="AM847" s="140"/>
      <c r="AN847" s="140"/>
      <c r="AO847" s="140"/>
      <c r="AP847" s="140"/>
      <c r="AQ847" s="140"/>
      <c r="AR847" s="140"/>
      <c r="AS847" s="140"/>
      <c r="AT847" s="140"/>
      <c r="AU847" s="140"/>
      <c r="AV847" s="140"/>
      <c r="AW847" s="140"/>
      <c r="AX847" s="140"/>
      <c r="AY847" s="140"/>
      <c r="AZ847" s="140"/>
      <c r="BA847" s="140"/>
      <c r="BB847" s="140"/>
      <c r="BC847" s="140"/>
      <c r="BD847" s="140"/>
      <c r="BE847" s="140"/>
      <c r="BF847" s="140"/>
      <c r="BG847" s="140"/>
      <c r="BH847" s="140"/>
      <c r="BI847" s="140"/>
      <c r="BJ847" s="140"/>
    </row>
    <row r="848" spans="20:62"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  <c r="AD848" s="140"/>
      <c r="AE848" s="140"/>
      <c r="AF848" s="140"/>
      <c r="AG848" s="140"/>
      <c r="AH848" s="140"/>
      <c r="AI848" s="140"/>
      <c r="AJ848" s="140"/>
      <c r="AK848" s="140"/>
      <c r="AL848" s="140"/>
      <c r="AM848" s="140"/>
      <c r="AN848" s="140"/>
      <c r="AO848" s="140"/>
      <c r="AP848" s="140"/>
      <c r="AQ848" s="140"/>
      <c r="AR848" s="140"/>
      <c r="AS848" s="140"/>
      <c r="AT848" s="140"/>
      <c r="AU848" s="140"/>
      <c r="AV848" s="140"/>
      <c r="AW848" s="140"/>
      <c r="AX848" s="140"/>
      <c r="AY848" s="140"/>
      <c r="AZ848" s="140"/>
      <c r="BA848" s="140"/>
      <c r="BB848" s="140"/>
      <c r="BC848" s="140"/>
      <c r="BD848" s="140"/>
      <c r="BE848" s="140"/>
      <c r="BF848" s="140"/>
      <c r="BG848" s="140"/>
      <c r="BH848" s="140"/>
      <c r="BI848" s="140"/>
      <c r="BJ848" s="140"/>
    </row>
    <row r="849" spans="20:62"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  <c r="AD849" s="140"/>
      <c r="AE849" s="140"/>
      <c r="AF849" s="140"/>
      <c r="AG849" s="140"/>
      <c r="AH849" s="140"/>
      <c r="AI849" s="140"/>
      <c r="AJ849" s="140"/>
      <c r="AK849" s="140"/>
      <c r="AL849" s="140"/>
      <c r="AM849" s="140"/>
      <c r="AN849" s="140"/>
      <c r="AO849" s="140"/>
      <c r="AP849" s="140"/>
      <c r="AQ849" s="140"/>
      <c r="AR849" s="140"/>
      <c r="AS849" s="140"/>
      <c r="AT849" s="140"/>
      <c r="AU849" s="140"/>
      <c r="AV849" s="140"/>
      <c r="AW849" s="140"/>
      <c r="AX849" s="140"/>
      <c r="AY849" s="140"/>
      <c r="AZ849" s="140"/>
      <c r="BA849" s="140"/>
      <c r="BB849" s="140"/>
      <c r="BC849" s="140"/>
      <c r="BD849" s="140"/>
      <c r="BE849" s="140"/>
      <c r="BF849" s="140"/>
      <c r="BG849" s="140"/>
      <c r="BH849" s="140"/>
      <c r="BI849" s="140"/>
      <c r="BJ849" s="140"/>
    </row>
    <row r="850" spans="20:62"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  <c r="AD850" s="140"/>
      <c r="AE850" s="140"/>
      <c r="AF850" s="140"/>
      <c r="AG850" s="140"/>
      <c r="AH850" s="140"/>
      <c r="AI850" s="140"/>
      <c r="AJ850" s="140"/>
      <c r="AK850" s="140"/>
      <c r="AL850" s="140"/>
      <c r="AM850" s="140"/>
      <c r="AN850" s="140"/>
      <c r="AO850" s="140"/>
      <c r="AP850" s="140"/>
      <c r="AQ850" s="140"/>
      <c r="AR850" s="140"/>
      <c r="AS850" s="140"/>
      <c r="AT850" s="140"/>
      <c r="AU850" s="140"/>
      <c r="AV850" s="140"/>
      <c r="AW850" s="140"/>
      <c r="AX850" s="140"/>
      <c r="AY850" s="140"/>
      <c r="AZ850" s="140"/>
      <c r="BA850" s="140"/>
      <c r="BB850" s="140"/>
      <c r="BC850" s="140"/>
      <c r="BD850" s="140"/>
      <c r="BE850" s="140"/>
      <c r="BF850" s="140"/>
      <c r="BG850" s="140"/>
      <c r="BH850" s="140"/>
      <c r="BI850" s="140"/>
      <c r="BJ850" s="140"/>
    </row>
    <row r="851" spans="20:62"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  <c r="AD851" s="140"/>
      <c r="AE851" s="140"/>
      <c r="AF851" s="140"/>
      <c r="AG851" s="140"/>
      <c r="AH851" s="140"/>
      <c r="AI851" s="140"/>
      <c r="AJ851" s="140"/>
      <c r="AK851" s="140"/>
      <c r="AL851" s="140"/>
      <c r="AM851" s="140"/>
      <c r="AN851" s="140"/>
      <c r="AO851" s="140"/>
      <c r="AP851" s="140"/>
      <c r="AQ851" s="140"/>
      <c r="AR851" s="140"/>
      <c r="AS851" s="140"/>
      <c r="AT851" s="140"/>
      <c r="AU851" s="140"/>
      <c r="AV851" s="140"/>
      <c r="AW851" s="140"/>
      <c r="AX851" s="140"/>
      <c r="AY851" s="140"/>
      <c r="AZ851" s="140"/>
      <c r="BA851" s="140"/>
      <c r="BB851" s="140"/>
      <c r="BC851" s="140"/>
      <c r="BD851" s="140"/>
      <c r="BE851" s="140"/>
      <c r="BF851" s="140"/>
      <c r="BG851" s="140"/>
      <c r="BH851" s="140"/>
      <c r="BI851" s="140"/>
      <c r="BJ851" s="140"/>
    </row>
    <row r="852" spans="20:62"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  <c r="AD852" s="140"/>
      <c r="AE852" s="140"/>
      <c r="AF852" s="140"/>
      <c r="AG852" s="140"/>
      <c r="AH852" s="140"/>
      <c r="AI852" s="140"/>
      <c r="AJ852" s="140"/>
      <c r="AK852" s="140"/>
      <c r="AL852" s="140"/>
      <c r="AM852" s="140"/>
      <c r="AN852" s="140"/>
      <c r="AO852" s="140"/>
      <c r="AP852" s="140"/>
      <c r="AQ852" s="140"/>
      <c r="AR852" s="140"/>
      <c r="AS852" s="140"/>
      <c r="AT852" s="140"/>
      <c r="AU852" s="140"/>
      <c r="AV852" s="140"/>
      <c r="AW852" s="140"/>
      <c r="AX852" s="140"/>
      <c r="AY852" s="140"/>
      <c r="AZ852" s="140"/>
      <c r="BA852" s="140"/>
      <c r="BB852" s="140"/>
      <c r="BC852" s="140"/>
      <c r="BD852" s="140"/>
      <c r="BE852" s="140"/>
      <c r="BF852" s="140"/>
      <c r="BG852" s="140"/>
      <c r="BH852" s="140"/>
      <c r="BI852" s="140"/>
      <c r="BJ852" s="140"/>
    </row>
    <row r="853" spans="20:62"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  <c r="AD853" s="140"/>
      <c r="AE853" s="140"/>
      <c r="AF853" s="140"/>
      <c r="AG853" s="140"/>
      <c r="AH853" s="140"/>
      <c r="AI853" s="140"/>
      <c r="AJ853" s="140"/>
      <c r="AK853" s="140"/>
      <c r="AL853" s="140"/>
      <c r="AM853" s="140"/>
      <c r="AN853" s="140"/>
      <c r="AO853" s="140"/>
      <c r="AP853" s="140"/>
      <c r="AQ853" s="140"/>
      <c r="AR853" s="140"/>
      <c r="AS853" s="140"/>
      <c r="AT853" s="140"/>
      <c r="AU853" s="140"/>
      <c r="AV853" s="140"/>
      <c r="AW853" s="140"/>
      <c r="AX853" s="140"/>
      <c r="AY853" s="140"/>
      <c r="AZ853" s="140"/>
      <c r="BA853" s="140"/>
      <c r="BB853" s="140"/>
      <c r="BC853" s="140"/>
      <c r="BD853" s="140"/>
      <c r="BE853" s="140"/>
      <c r="BF853" s="140"/>
      <c r="BG853" s="140"/>
      <c r="BH853" s="140"/>
      <c r="BI853" s="140"/>
      <c r="BJ853" s="140"/>
    </row>
    <row r="854" spans="20:62"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  <c r="AD854" s="140"/>
      <c r="AE854" s="140"/>
      <c r="AF854" s="140"/>
      <c r="AG854" s="140"/>
      <c r="AH854" s="140"/>
      <c r="AI854" s="140"/>
      <c r="AJ854" s="140"/>
      <c r="AK854" s="140"/>
      <c r="AL854" s="140"/>
      <c r="AM854" s="140"/>
      <c r="AN854" s="140"/>
      <c r="AO854" s="140"/>
      <c r="AP854" s="140"/>
      <c r="AQ854" s="140"/>
      <c r="AR854" s="140"/>
      <c r="AS854" s="140"/>
      <c r="AT854" s="140"/>
      <c r="AU854" s="140"/>
      <c r="AV854" s="140"/>
      <c r="AW854" s="140"/>
      <c r="AX854" s="140"/>
      <c r="AY854" s="140"/>
      <c r="AZ854" s="140"/>
      <c r="BA854" s="140"/>
      <c r="BB854" s="140"/>
      <c r="BC854" s="140"/>
      <c r="BD854" s="140"/>
      <c r="BE854" s="140"/>
      <c r="BF854" s="140"/>
      <c r="BG854" s="140"/>
      <c r="BH854" s="140"/>
      <c r="BI854" s="140"/>
      <c r="BJ854" s="140"/>
    </row>
    <row r="855" spans="20:62"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  <c r="AD855" s="140"/>
      <c r="AE855" s="140"/>
      <c r="AF855" s="140"/>
      <c r="AG855" s="140"/>
      <c r="AH855" s="140"/>
      <c r="AI855" s="140"/>
      <c r="AJ855" s="140"/>
      <c r="AK855" s="140"/>
      <c r="AL855" s="140"/>
      <c r="AM855" s="140"/>
      <c r="AN855" s="140"/>
      <c r="AO855" s="140"/>
      <c r="AP855" s="140"/>
      <c r="AQ855" s="140"/>
      <c r="AR855" s="140"/>
      <c r="AS855" s="140"/>
      <c r="AT855" s="140"/>
      <c r="AU855" s="140"/>
      <c r="AV855" s="140"/>
      <c r="AW855" s="140"/>
      <c r="AX855" s="140"/>
      <c r="AY855" s="140"/>
      <c r="AZ855" s="140"/>
      <c r="BA855" s="140"/>
      <c r="BB855" s="140"/>
      <c r="BC855" s="140"/>
      <c r="BD855" s="140"/>
      <c r="BE855" s="140"/>
      <c r="BF855" s="140"/>
      <c r="BG855" s="140"/>
      <c r="BH855" s="140"/>
      <c r="BI855" s="140"/>
      <c r="BJ855" s="140"/>
    </row>
    <row r="856" spans="20:62"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  <c r="AD856" s="140"/>
      <c r="AE856" s="140"/>
      <c r="AF856" s="140"/>
      <c r="AG856" s="140"/>
      <c r="AH856" s="140"/>
      <c r="AI856" s="140"/>
      <c r="AJ856" s="140"/>
      <c r="AK856" s="140"/>
      <c r="AL856" s="140"/>
      <c r="AM856" s="140"/>
      <c r="AN856" s="140"/>
      <c r="AO856" s="140"/>
      <c r="AP856" s="140"/>
      <c r="AQ856" s="140"/>
      <c r="AR856" s="140"/>
      <c r="AS856" s="140"/>
      <c r="AT856" s="140"/>
      <c r="AU856" s="140"/>
      <c r="AV856" s="140"/>
      <c r="AW856" s="140"/>
      <c r="AX856" s="140"/>
      <c r="AY856" s="140"/>
      <c r="AZ856" s="140"/>
      <c r="BA856" s="140"/>
      <c r="BB856" s="140"/>
      <c r="BC856" s="140"/>
      <c r="BD856" s="140"/>
      <c r="BE856" s="140"/>
      <c r="BF856" s="140"/>
      <c r="BG856" s="140"/>
      <c r="BH856" s="140"/>
      <c r="BI856" s="140"/>
      <c r="BJ856" s="140"/>
    </row>
    <row r="857" spans="20:62"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  <c r="AD857" s="140"/>
      <c r="AE857" s="140"/>
      <c r="AF857" s="140"/>
      <c r="AG857" s="140"/>
      <c r="AH857" s="140"/>
      <c r="AI857" s="140"/>
      <c r="AJ857" s="140"/>
      <c r="AK857" s="140"/>
      <c r="AL857" s="140"/>
      <c r="AM857" s="140"/>
      <c r="AN857" s="140"/>
      <c r="AO857" s="140"/>
      <c r="AP857" s="140"/>
      <c r="AQ857" s="140"/>
      <c r="AR857" s="140"/>
      <c r="AS857" s="140"/>
      <c r="AT857" s="140"/>
      <c r="AU857" s="140"/>
      <c r="AV857" s="140"/>
      <c r="AW857" s="140"/>
      <c r="AX857" s="140"/>
      <c r="AY857" s="140"/>
      <c r="AZ857" s="140"/>
      <c r="BA857" s="140"/>
      <c r="BB857" s="140"/>
      <c r="BC857" s="140"/>
      <c r="BD857" s="140"/>
      <c r="BE857" s="140"/>
      <c r="BF857" s="140"/>
      <c r="BG857" s="140"/>
      <c r="BH857" s="140"/>
      <c r="BI857" s="140"/>
      <c r="BJ857" s="140"/>
    </row>
    <row r="858" spans="20:62"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  <c r="AD858" s="140"/>
      <c r="AE858" s="140"/>
      <c r="AF858" s="140"/>
      <c r="AG858" s="140"/>
      <c r="AH858" s="140"/>
      <c r="AI858" s="140"/>
      <c r="AJ858" s="140"/>
      <c r="AK858" s="140"/>
      <c r="AL858" s="140"/>
      <c r="AM858" s="140"/>
      <c r="AN858" s="140"/>
      <c r="AO858" s="140"/>
      <c r="AP858" s="140"/>
      <c r="AQ858" s="140"/>
      <c r="AR858" s="140"/>
      <c r="AS858" s="140"/>
      <c r="AT858" s="140"/>
      <c r="AU858" s="140"/>
      <c r="AV858" s="140"/>
      <c r="AW858" s="140"/>
      <c r="AX858" s="140"/>
      <c r="AY858" s="140"/>
      <c r="AZ858" s="140"/>
      <c r="BA858" s="140"/>
      <c r="BB858" s="140"/>
      <c r="BC858" s="140"/>
      <c r="BD858" s="140"/>
      <c r="BE858" s="140"/>
      <c r="BF858" s="140"/>
      <c r="BG858" s="140"/>
      <c r="BH858" s="140"/>
      <c r="BI858" s="140"/>
      <c r="BJ858" s="140"/>
    </row>
    <row r="859" spans="20:62"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  <c r="AD859" s="140"/>
      <c r="AE859" s="140"/>
      <c r="AF859" s="140"/>
      <c r="AG859" s="140"/>
      <c r="AH859" s="140"/>
      <c r="AI859" s="140"/>
      <c r="AJ859" s="140"/>
      <c r="AK859" s="140"/>
      <c r="AL859" s="140"/>
      <c r="AM859" s="140"/>
      <c r="AN859" s="140"/>
      <c r="AO859" s="140"/>
      <c r="AP859" s="140"/>
      <c r="AQ859" s="140"/>
      <c r="AR859" s="140"/>
      <c r="AS859" s="140"/>
      <c r="AT859" s="140"/>
      <c r="AU859" s="140"/>
      <c r="AV859" s="140"/>
      <c r="AW859" s="140"/>
      <c r="AX859" s="140"/>
      <c r="AY859" s="140"/>
      <c r="AZ859" s="140"/>
      <c r="BA859" s="140"/>
      <c r="BB859" s="140"/>
      <c r="BC859" s="140"/>
      <c r="BD859" s="140"/>
      <c r="BE859" s="140"/>
      <c r="BF859" s="140"/>
      <c r="BG859" s="140"/>
      <c r="BH859" s="140"/>
      <c r="BI859" s="140"/>
      <c r="BJ859" s="140"/>
    </row>
    <row r="860" spans="20:62"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  <c r="AD860" s="140"/>
      <c r="AE860" s="140"/>
      <c r="AF860" s="140"/>
      <c r="AG860" s="140"/>
      <c r="AH860" s="140"/>
      <c r="AI860" s="140"/>
      <c r="AJ860" s="140"/>
      <c r="AK860" s="140"/>
      <c r="AL860" s="140"/>
      <c r="AM860" s="140"/>
      <c r="AN860" s="140"/>
      <c r="AO860" s="140"/>
      <c r="AP860" s="140"/>
      <c r="AQ860" s="140"/>
      <c r="AR860" s="140"/>
      <c r="AS860" s="140"/>
      <c r="AT860" s="140"/>
      <c r="AU860" s="140"/>
      <c r="AV860" s="140"/>
      <c r="AW860" s="140"/>
      <c r="AX860" s="140"/>
      <c r="AY860" s="140"/>
      <c r="AZ860" s="140"/>
      <c r="BA860" s="140"/>
      <c r="BB860" s="140"/>
      <c r="BC860" s="140"/>
      <c r="BD860" s="140"/>
      <c r="BE860" s="140"/>
      <c r="BF860" s="140"/>
      <c r="BG860" s="140"/>
      <c r="BH860" s="140"/>
      <c r="BI860" s="140"/>
      <c r="BJ860" s="140"/>
    </row>
    <row r="861" spans="20:62"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  <c r="AD861" s="140"/>
      <c r="AE861" s="140"/>
      <c r="AF861" s="140"/>
      <c r="AG861" s="140"/>
      <c r="AH861" s="140"/>
      <c r="AI861" s="140"/>
      <c r="AJ861" s="140"/>
      <c r="AK861" s="140"/>
      <c r="AL861" s="140"/>
      <c r="AM861" s="140"/>
      <c r="AN861" s="140"/>
      <c r="AO861" s="140"/>
      <c r="AP861" s="140"/>
      <c r="AQ861" s="140"/>
      <c r="AR861" s="140"/>
      <c r="AS861" s="140"/>
      <c r="AT861" s="140"/>
      <c r="AU861" s="140"/>
      <c r="AV861" s="140"/>
      <c r="AW861" s="140"/>
      <c r="AX861" s="140"/>
      <c r="AY861" s="140"/>
      <c r="AZ861" s="140"/>
      <c r="BA861" s="140"/>
      <c r="BB861" s="140"/>
      <c r="BC861" s="140"/>
      <c r="BD861" s="140"/>
      <c r="BE861" s="140"/>
      <c r="BF861" s="140"/>
      <c r="BG861" s="140"/>
      <c r="BH861" s="140"/>
      <c r="BI861" s="140"/>
      <c r="BJ861" s="140"/>
    </row>
    <row r="862" spans="20:62"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  <c r="AD862" s="140"/>
      <c r="AE862" s="140"/>
      <c r="AF862" s="140"/>
      <c r="AG862" s="140"/>
      <c r="AH862" s="140"/>
      <c r="AI862" s="140"/>
      <c r="AJ862" s="140"/>
      <c r="AK862" s="140"/>
      <c r="AL862" s="140"/>
      <c r="AM862" s="140"/>
      <c r="AN862" s="140"/>
      <c r="AO862" s="140"/>
      <c r="AP862" s="140"/>
      <c r="AQ862" s="140"/>
      <c r="AR862" s="140"/>
      <c r="AS862" s="140"/>
      <c r="AT862" s="140"/>
      <c r="AU862" s="140"/>
      <c r="AV862" s="140"/>
      <c r="AW862" s="140"/>
      <c r="AX862" s="140"/>
      <c r="AY862" s="140"/>
      <c r="AZ862" s="140"/>
      <c r="BA862" s="140"/>
      <c r="BB862" s="140"/>
      <c r="BC862" s="140"/>
      <c r="BD862" s="140"/>
      <c r="BE862" s="140"/>
      <c r="BF862" s="140"/>
      <c r="BG862" s="140"/>
      <c r="BH862" s="140"/>
      <c r="BI862" s="140"/>
      <c r="BJ862" s="140"/>
    </row>
    <row r="863" spans="20:62"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  <c r="AD863" s="140"/>
      <c r="AE863" s="140"/>
      <c r="AF863" s="140"/>
      <c r="AG863" s="140"/>
      <c r="AH863" s="140"/>
      <c r="AI863" s="140"/>
      <c r="AJ863" s="140"/>
      <c r="AK863" s="140"/>
      <c r="AL863" s="140"/>
      <c r="AM863" s="140"/>
      <c r="AN863" s="140"/>
      <c r="AO863" s="140"/>
      <c r="AP863" s="140"/>
      <c r="AQ863" s="140"/>
      <c r="AR863" s="140"/>
      <c r="AS863" s="140"/>
      <c r="AT863" s="140"/>
      <c r="AU863" s="140"/>
      <c r="AV863" s="140"/>
      <c r="AW863" s="140"/>
      <c r="AX863" s="140"/>
      <c r="AY863" s="140"/>
      <c r="AZ863" s="140"/>
      <c r="BA863" s="140"/>
      <c r="BB863" s="140"/>
      <c r="BC863" s="140"/>
      <c r="BD863" s="140"/>
      <c r="BE863" s="140"/>
      <c r="BF863" s="140"/>
      <c r="BG863" s="140"/>
      <c r="BH863" s="140"/>
      <c r="BI863" s="140"/>
      <c r="BJ863" s="140"/>
    </row>
    <row r="864" spans="20:62"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  <c r="AD864" s="140"/>
      <c r="AE864" s="140"/>
      <c r="AF864" s="140"/>
      <c r="AG864" s="140"/>
      <c r="AH864" s="140"/>
      <c r="AI864" s="140"/>
      <c r="AJ864" s="140"/>
      <c r="AK864" s="140"/>
      <c r="AL864" s="140"/>
      <c r="AM864" s="140"/>
      <c r="AN864" s="140"/>
      <c r="AO864" s="140"/>
      <c r="AP864" s="140"/>
      <c r="AQ864" s="140"/>
      <c r="AR864" s="140"/>
      <c r="AS864" s="140"/>
      <c r="AT864" s="140"/>
      <c r="AU864" s="140"/>
      <c r="AV864" s="140"/>
      <c r="AW864" s="140"/>
      <c r="AX864" s="140"/>
      <c r="AY864" s="140"/>
      <c r="AZ864" s="140"/>
      <c r="BA864" s="140"/>
      <c r="BB864" s="140"/>
      <c r="BC864" s="140"/>
      <c r="BD864" s="140"/>
      <c r="BE864" s="140"/>
      <c r="BF864" s="140"/>
      <c r="BG864" s="140"/>
      <c r="BH864" s="140"/>
      <c r="BI864" s="140"/>
      <c r="BJ864" s="140"/>
    </row>
    <row r="865" spans="20:62"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  <c r="AD865" s="140"/>
      <c r="AE865" s="140"/>
      <c r="AF865" s="140"/>
      <c r="AG865" s="140"/>
      <c r="AH865" s="140"/>
      <c r="AI865" s="140"/>
      <c r="AJ865" s="140"/>
      <c r="AK865" s="140"/>
      <c r="AL865" s="140"/>
      <c r="AM865" s="140"/>
      <c r="AN865" s="140"/>
      <c r="AO865" s="140"/>
      <c r="AP865" s="140"/>
      <c r="AQ865" s="140"/>
      <c r="AR865" s="140"/>
      <c r="AS865" s="140"/>
      <c r="AT865" s="140"/>
      <c r="AU865" s="140"/>
      <c r="AV865" s="140"/>
      <c r="AW865" s="140"/>
      <c r="AX865" s="140"/>
      <c r="AY865" s="140"/>
      <c r="AZ865" s="140"/>
      <c r="BA865" s="140"/>
      <c r="BB865" s="140"/>
      <c r="BC865" s="140"/>
      <c r="BD865" s="140"/>
      <c r="BE865" s="140"/>
      <c r="BF865" s="140"/>
      <c r="BG865" s="140"/>
      <c r="BH865" s="140"/>
      <c r="BI865" s="140"/>
      <c r="BJ865" s="140"/>
    </row>
    <row r="866" spans="20:62"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  <c r="AD866" s="140"/>
      <c r="AE866" s="140"/>
      <c r="AF866" s="140"/>
      <c r="AG866" s="140"/>
      <c r="AH866" s="140"/>
      <c r="AI866" s="140"/>
      <c r="AJ866" s="140"/>
      <c r="AK866" s="140"/>
      <c r="AL866" s="140"/>
      <c r="AM866" s="140"/>
      <c r="AN866" s="140"/>
      <c r="AO866" s="140"/>
      <c r="AP866" s="140"/>
      <c r="AQ866" s="140"/>
      <c r="AR866" s="140"/>
      <c r="AS866" s="140"/>
      <c r="AT866" s="140"/>
      <c r="AU866" s="140"/>
      <c r="AV866" s="140"/>
      <c r="AW866" s="140"/>
      <c r="AX866" s="140"/>
      <c r="AY866" s="140"/>
      <c r="AZ866" s="140"/>
      <c r="BA866" s="140"/>
      <c r="BB866" s="140"/>
      <c r="BC866" s="140"/>
      <c r="BD866" s="140"/>
      <c r="BE866" s="140"/>
      <c r="BF866" s="140"/>
      <c r="BG866" s="140"/>
      <c r="BH866" s="140"/>
      <c r="BI866" s="140"/>
      <c r="BJ866" s="140"/>
    </row>
    <row r="867" spans="20:62"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  <c r="AD867" s="140"/>
      <c r="AE867" s="140"/>
      <c r="AF867" s="140"/>
      <c r="AG867" s="140"/>
      <c r="AH867" s="140"/>
      <c r="AI867" s="140"/>
      <c r="AJ867" s="140"/>
      <c r="AK867" s="140"/>
      <c r="AL867" s="140"/>
      <c r="AM867" s="140"/>
      <c r="AN867" s="140"/>
      <c r="AO867" s="140"/>
      <c r="AP867" s="140"/>
      <c r="AQ867" s="140"/>
      <c r="AR867" s="140"/>
      <c r="AS867" s="140"/>
      <c r="AT867" s="140"/>
      <c r="AU867" s="140"/>
      <c r="AV867" s="140"/>
      <c r="AW867" s="140"/>
      <c r="AX867" s="140"/>
      <c r="AY867" s="140"/>
      <c r="AZ867" s="140"/>
      <c r="BA867" s="140"/>
      <c r="BB867" s="140"/>
      <c r="BC867" s="140"/>
      <c r="BD867" s="140"/>
      <c r="BE867" s="140"/>
      <c r="BF867" s="140"/>
      <c r="BG867" s="140"/>
      <c r="BH867" s="140"/>
      <c r="BI867" s="140"/>
      <c r="BJ867" s="140"/>
    </row>
    <row r="868" spans="20:62"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  <c r="AD868" s="140"/>
      <c r="AE868" s="140"/>
      <c r="AF868" s="140"/>
      <c r="AG868" s="140"/>
      <c r="AH868" s="140"/>
      <c r="AI868" s="140"/>
      <c r="AJ868" s="140"/>
      <c r="AK868" s="140"/>
      <c r="AL868" s="140"/>
      <c r="AM868" s="140"/>
      <c r="AN868" s="140"/>
      <c r="AO868" s="140"/>
      <c r="AP868" s="140"/>
      <c r="AQ868" s="140"/>
      <c r="AR868" s="140"/>
      <c r="AS868" s="140"/>
      <c r="AT868" s="140"/>
      <c r="AU868" s="140"/>
      <c r="AV868" s="140"/>
      <c r="AW868" s="140"/>
      <c r="AX868" s="140"/>
      <c r="AY868" s="140"/>
      <c r="AZ868" s="140"/>
      <c r="BA868" s="140"/>
      <c r="BB868" s="140"/>
      <c r="BC868" s="140"/>
      <c r="BD868" s="140"/>
      <c r="BE868" s="140"/>
      <c r="BF868" s="140"/>
      <c r="BG868" s="140"/>
      <c r="BH868" s="140"/>
      <c r="BI868" s="140"/>
      <c r="BJ868" s="140"/>
    </row>
    <row r="869" spans="20:62"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  <c r="AD869" s="140"/>
      <c r="AE869" s="140"/>
      <c r="AF869" s="140"/>
      <c r="AG869" s="140"/>
      <c r="AH869" s="140"/>
      <c r="AI869" s="140"/>
      <c r="AJ869" s="140"/>
      <c r="AK869" s="140"/>
      <c r="AL869" s="140"/>
      <c r="AM869" s="140"/>
      <c r="AN869" s="140"/>
      <c r="AO869" s="140"/>
      <c r="AP869" s="140"/>
      <c r="AQ869" s="140"/>
      <c r="AR869" s="140"/>
      <c r="AS869" s="140"/>
      <c r="AT869" s="140"/>
      <c r="AU869" s="140"/>
      <c r="AV869" s="140"/>
      <c r="AW869" s="140"/>
      <c r="AX869" s="140"/>
      <c r="AY869" s="140"/>
      <c r="AZ869" s="140"/>
      <c r="BA869" s="140"/>
      <c r="BB869" s="140"/>
      <c r="BC869" s="140"/>
      <c r="BD869" s="140"/>
      <c r="BE869" s="140"/>
      <c r="BF869" s="140"/>
      <c r="BG869" s="140"/>
      <c r="BH869" s="140"/>
      <c r="BI869" s="140"/>
      <c r="BJ869" s="140"/>
    </row>
    <row r="870" spans="20:62"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  <c r="AD870" s="140"/>
      <c r="AE870" s="140"/>
      <c r="AF870" s="140"/>
      <c r="AG870" s="140"/>
      <c r="AH870" s="140"/>
      <c r="AI870" s="140"/>
      <c r="AJ870" s="140"/>
      <c r="AK870" s="140"/>
      <c r="AL870" s="140"/>
      <c r="AM870" s="140"/>
      <c r="AN870" s="140"/>
      <c r="AO870" s="140"/>
      <c r="AP870" s="140"/>
      <c r="AQ870" s="140"/>
      <c r="AR870" s="140"/>
      <c r="AS870" s="140"/>
      <c r="AT870" s="140"/>
      <c r="AU870" s="140"/>
      <c r="AV870" s="140"/>
      <c r="AW870" s="140"/>
      <c r="AX870" s="140"/>
      <c r="AY870" s="140"/>
      <c r="AZ870" s="140"/>
      <c r="BA870" s="140"/>
      <c r="BB870" s="140"/>
      <c r="BC870" s="140"/>
      <c r="BD870" s="140"/>
      <c r="BE870" s="140"/>
      <c r="BF870" s="140"/>
      <c r="BG870" s="140"/>
      <c r="BH870" s="140"/>
      <c r="BI870" s="140"/>
      <c r="BJ870" s="140"/>
    </row>
    <row r="871" spans="20:62"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  <c r="AD871" s="140"/>
      <c r="AE871" s="140"/>
      <c r="AF871" s="140"/>
      <c r="AG871" s="140"/>
      <c r="AH871" s="140"/>
      <c r="AI871" s="140"/>
      <c r="AJ871" s="140"/>
      <c r="AK871" s="140"/>
      <c r="AL871" s="140"/>
      <c r="AM871" s="140"/>
      <c r="AN871" s="140"/>
      <c r="AO871" s="140"/>
      <c r="AP871" s="140"/>
      <c r="AQ871" s="140"/>
      <c r="AR871" s="140"/>
      <c r="AS871" s="140"/>
      <c r="AT871" s="140"/>
      <c r="AU871" s="140"/>
      <c r="AV871" s="140"/>
      <c r="AW871" s="140"/>
      <c r="AX871" s="140"/>
      <c r="AY871" s="140"/>
      <c r="AZ871" s="140"/>
      <c r="BA871" s="140"/>
      <c r="BB871" s="140"/>
      <c r="BC871" s="140"/>
      <c r="BD871" s="140"/>
      <c r="BE871" s="140"/>
      <c r="BF871" s="140"/>
      <c r="BG871" s="140"/>
      <c r="BH871" s="140"/>
      <c r="BI871" s="140"/>
      <c r="BJ871" s="140"/>
    </row>
    <row r="872" spans="20:62"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  <c r="AD872" s="140"/>
      <c r="AE872" s="140"/>
      <c r="AF872" s="140"/>
      <c r="AG872" s="140"/>
      <c r="AH872" s="140"/>
      <c r="AI872" s="140"/>
      <c r="AJ872" s="140"/>
      <c r="AK872" s="140"/>
      <c r="AL872" s="140"/>
      <c r="AM872" s="140"/>
      <c r="AN872" s="140"/>
      <c r="AO872" s="140"/>
      <c r="AP872" s="140"/>
      <c r="AQ872" s="140"/>
      <c r="AR872" s="140"/>
      <c r="AS872" s="140"/>
      <c r="AT872" s="140"/>
      <c r="AU872" s="140"/>
      <c r="AV872" s="140"/>
      <c r="AW872" s="140"/>
      <c r="AX872" s="140"/>
      <c r="AY872" s="140"/>
      <c r="AZ872" s="140"/>
      <c r="BA872" s="140"/>
      <c r="BB872" s="140"/>
      <c r="BC872" s="140"/>
      <c r="BD872" s="140"/>
      <c r="BE872" s="140"/>
      <c r="BF872" s="140"/>
      <c r="BG872" s="140"/>
      <c r="BH872" s="140"/>
      <c r="BI872" s="140"/>
      <c r="BJ872" s="140"/>
    </row>
    <row r="873" spans="20:62"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  <c r="AD873" s="140"/>
      <c r="AE873" s="140"/>
      <c r="AF873" s="140"/>
      <c r="AG873" s="140"/>
      <c r="AH873" s="140"/>
      <c r="AI873" s="140"/>
      <c r="AJ873" s="140"/>
      <c r="AK873" s="140"/>
      <c r="AL873" s="140"/>
      <c r="AM873" s="140"/>
      <c r="AN873" s="140"/>
      <c r="AO873" s="140"/>
      <c r="AP873" s="140"/>
      <c r="AQ873" s="140"/>
      <c r="AR873" s="140"/>
      <c r="AS873" s="140"/>
      <c r="AT873" s="140"/>
      <c r="AU873" s="140"/>
      <c r="AV873" s="140"/>
      <c r="AW873" s="140"/>
      <c r="AX873" s="140"/>
      <c r="AY873" s="140"/>
      <c r="AZ873" s="140"/>
      <c r="BA873" s="140"/>
      <c r="BB873" s="140"/>
      <c r="BC873" s="140"/>
      <c r="BD873" s="140"/>
      <c r="BE873" s="140"/>
      <c r="BF873" s="140"/>
      <c r="BG873" s="140"/>
      <c r="BH873" s="140"/>
      <c r="BI873" s="140"/>
      <c r="BJ873" s="140"/>
    </row>
    <row r="874" spans="20:62"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  <c r="AD874" s="140"/>
      <c r="AE874" s="140"/>
      <c r="AF874" s="140"/>
      <c r="AG874" s="140"/>
      <c r="AH874" s="140"/>
      <c r="AI874" s="140"/>
      <c r="AJ874" s="140"/>
      <c r="AK874" s="140"/>
      <c r="AL874" s="140"/>
      <c r="AM874" s="140"/>
      <c r="AN874" s="140"/>
      <c r="AO874" s="140"/>
      <c r="AP874" s="140"/>
      <c r="AQ874" s="140"/>
      <c r="AR874" s="140"/>
      <c r="AS874" s="140"/>
      <c r="AT874" s="140"/>
      <c r="AU874" s="140"/>
      <c r="AV874" s="140"/>
      <c r="AW874" s="140"/>
      <c r="AX874" s="140"/>
      <c r="AY874" s="140"/>
      <c r="AZ874" s="140"/>
      <c r="BA874" s="140"/>
      <c r="BB874" s="140"/>
      <c r="BC874" s="140"/>
      <c r="BD874" s="140"/>
      <c r="BE874" s="140"/>
      <c r="BF874" s="140"/>
      <c r="BG874" s="140"/>
      <c r="BH874" s="140"/>
      <c r="BI874" s="140"/>
      <c r="BJ874" s="140"/>
    </row>
    <row r="875" spans="20:62"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  <c r="AD875" s="140"/>
      <c r="AE875" s="140"/>
      <c r="AF875" s="140"/>
      <c r="AG875" s="140"/>
      <c r="AH875" s="140"/>
      <c r="AI875" s="140"/>
      <c r="AJ875" s="140"/>
      <c r="AK875" s="140"/>
      <c r="AL875" s="140"/>
      <c r="AM875" s="140"/>
      <c r="AN875" s="140"/>
      <c r="AO875" s="140"/>
      <c r="AP875" s="140"/>
      <c r="AQ875" s="140"/>
      <c r="AR875" s="140"/>
      <c r="AS875" s="140"/>
      <c r="AT875" s="140"/>
      <c r="AU875" s="140"/>
      <c r="AV875" s="140"/>
      <c r="AW875" s="140"/>
      <c r="AX875" s="140"/>
      <c r="AY875" s="140"/>
      <c r="AZ875" s="140"/>
      <c r="BA875" s="140"/>
      <c r="BB875" s="140"/>
      <c r="BC875" s="140"/>
      <c r="BD875" s="140"/>
      <c r="BE875" s="140"/>
      <c r="BF875" s="140"/>
      <c r="BG875" s="140"/>
      <c r="BH875" s="140"/>
      <c r="BI875" s="140"/>
      <c r="BJ875" s="140"/>
    </row>
    <row r="876" spans="20:62"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  <c r="AD876" s="140"/>
      <c r="AE876" s="140"/>
      <c r="AF876" s="140"/>
      <c r="AG876" s="140"/>
      <c r="AH876" s="140"/>
      <c r="AI876" s="140"/>
      <c r="AJ876" s="140"/>
      <c r="AK876" s="140"/>
      <c r="AL876" s="140"/>
      <c r="AM876" s="140"/>
      <c r="AN876" s="140"/>
      <c r="AO876" s="140"/>
      <c r="AP876" s="140"/>
      <c r="AQ876" s="140"/>
      <c r="AR876" s="140"/>
      <c r="AS876" s="140"/>
      <c r="AT876" s="140"/>
      <c r="AU876" s="140"/>
      <c r="AV876" s="140"/>
      <c r="AW876" s="140"/>
      <c r="AX876" s="140"/>
      <c r="AY876" s="140"/>
      <c r="AZ876" s="140"/>
      <c r="BA876" s="140"/>
      <c r="BB876" s="140"/>
      <c r="BC876" s="140"/>
      <c r="BD876" s="140"/>
      <c r="BE876" s="140"/>
      <c r="BF876" s="140"/>
      <c r="BG876" s="140"/>
      <c r="BH876" s="140"/>
      <c r="BI876" s="140"/>
      <c r="BJ876" s="140"/>
    </row>
    <row r="877" spans="20:62"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  <c r="AD877" s="140"/>
      <c r="AE877" s="140"/>
      <c r="AF877" s="140"/>
      <c r="AG877" s="140"/>
      <c r="AH877" s="140"/>
      <c r="AI877" s="140"/>
      <c r="AJ877" s="140"/>
      <c r="AK877" s="140"/>
      <c r="AL877" s="140"/>
      <c r="AM877" s="140"/>
      <c r="AN877" s="140"/>
      <c r="AO877" s="140"/>
      <c r="AP877" s="140"/>
      <c r="AQ877" s="140"/>
      <c r="AR877" s="140"/>
      <c r="AS877" s="140"/>
      <c r="AT877" s="140"/>
      <c r="AU877" s="140"/>
      <c r="AV877" s="140"/>
      <c r="AW877" s="140"/>
      <c r="AX877" s="140"/>
      <c r="AY877" s="140"/>
      <c r="AZ877" s="140"/>
      <c r="BA877" s="140"/>
      <c r="BB877" s="140"/>
      <c r="BC877" s="140"/>
      <c r="BD877" s="140"/>
      <c r="BE877" s="140"/>
      <c r="BF877" s="140"/>
      <c r="BG877" s="140"/>
      <c r="BH877" s="140"/>
      <c r="BI877" s="140"/>
      <c r="BJ877" s="140"/>
    </row>
    <row r="878" spans="20:62"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  <c r="AD878" s="140"/>
      <c r="AE878" s="140"/>
      <c r="AF878" s="140"/>
      <c r="AG878" s="140"/>
      <c r="AH878" s="140"/>
      <c r="AI878" s="140"/>
      <c r="AJ878" s="140"/>
      <c r="AK878" s="140"/>
      <c r="AL878" s="140"/>
      <c r="AM878" s="140"/>
      <c r="AN878" s="140"/>
      <c r="AO878" s="140"/>
      <c r="AP878" s="140"/>
      <c r="AQ878" s="140"/>
      <c r="AR878" s="140"/>
      <c r="AS878" s="140"/>
      <c r="AT878" s="140"/>
      <c r="AU878" s="140"/>
      <c r="AV878" s="140"/>
      <c r="AW878" s="140"/>
      <c r="AX878" s="140"/>
      <c r="AY878" s="140"/>
      <c r="AZ878" s="140"/>
      <c r="BA878" s="140"/>
      <c r="BB878" s="140"/>
      <c r="BC878" s="140"/>
      <c r="BD878" s="140"/>
      <c r="BE878" s="140"/>
      <c r="BF878" s="140"/>
      <c r="BG878" s="140"/>
      <c r="BH878" s="140"/>
      <c r="BI878" s="140"/>
      <c r="BJ878" s="140"/>
    </row>
    <row r="879" spans="20:62"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  <c r="AD879" s="140"/>
      <c r="AE879" s="140"/>
      <c r="AF879" s="140"/>
      <c r="AG879" s="140"/>
      <c r="AH879" s="140"/>
      <c r="AI879" s="140"/>
      <c r="AJ879" s="140"/>
      <c r="AK879" s="140"/>
      <c r="AL879" s="140"/>
      <c r="AM879" s="140"/>
      <c r="AN879" s="140"/>
      <c r="AO879" s="140"/>
      <c r="AP879" s="140"/>
      <c r="AQ879" s="140"/>
      <c r="AR879" s="140"/>
      <c r="AS879" s="140"/>
      <c r="AT879" s="140"/>
      <c r="AU879" s="140"/>
      <c r="AV879" s="140"/>
      <c r="AW879" s="140"/>
      <c r="AX879" s="140"/>
      <c r="AY879" s="140"/>
      <c r="AZ879" s="140"/>
      <c r="BA879" s="140"/>
      <c r="BB879" s="140"/>
      <c r="BC879" s="140"/>
      <c r="BD879" s="140"/>
      <c r="BE879" s="140"/>
      <c r="BF879" s="140"/>
      <c r="BG879" s="140"/>
      <c r="BH879" s="140"/>
      <c r="BI879" s="140"/>
      <c r="BJ879" s="140"/>
    </row>
    <row r="880" spans="20:62"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  <c r="AD880" s="140"/>
      <c r="AE880" s="140"/>
      <c r="AF880" s="140"/>
      <c r="AG880" s="140"/>
      <c r="AH880" s="140"/>
      <c r="AI880" s="140"/>
      <c r="AJ880" s="140"/>
      <c r="AK880" s="140"/>
      <c r="AL880" s="140"/>
      <c r="AM880" s="140"/>
      <c r="AN880" s="140"/>
      <c r="AO880" s="140"/>
      <c r="AP880" s="140"/>
      <c r="AQ880" s="140"/>
      <c r="AR880" s="140"/>
      <c r="AS880" s="140"/>
      <c r="AT880" s="140"/>
      <c r="AU880" s="140"/>
      <c r="AV880" s="140"/>
      <c r="AW880" s="140"/>
      <c r="AX880" s="140"/>
      <c r="AY880" s="140"/>
      <c r="AZ880" s="140"/>
      <c r="BA880" s="140"/>
      <c r="BB880" s="140"/>
      <c r="BC880" s="140"/>
      <c r="BD880" s="140"/>
      <c r="BE880" s="140"/>
      <c r="BF880" s="140"/>
      <c r="BG880" s="140"/>
      <c r="BH880" s="140"/>
      <c r="BI880" s="140"/>
      <c r="BJ880" s="140"/>
    </row>
    <row r="881" spans="20:62"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  <c r="AD881" s="140"/>
      <c r="AE881" s="140"/>
      <c r="AF881" s="140"/>
      <c r="AG881" s="140"/>
      <c r="AH881" s="140"/>
      <c r="AI881" s="140"/>
      <c r="AJ881" s="140"/>
      <c r="AK881" s="140"/>
      <c r="AL881" s="140"/>
      <c r="AM881" s="140"/>
      <c r="AN881" s="140"/>
      <c r="AO881" s="140"/>
      <c r="AP881" s="140"/>
      <c r="AQ881" s="140"/>
      <c r="AR881" s="140"/>
      <c r="AS881" s="140"/>
      <c r="AT881" s="140"/>
      <c r="AU881" s="140"/>
      <c r="AV881" s="140"/>
      <c r="AW881" s="140"/>
      <c r="AX881" s="140"/>
      <c r="AY881" s="140"/>
      <c r="AZ881" s="140"/>
      <c r="BA881" s="140"/>
      <c r="BB881" s="140"/>
      <c r="BC881" s="140"/>
      <c r="BD881" s="140"/>
      <c r="BE881" s="140"/>
      <c r="BF881" s="140"/>
      <c r="BG881" s="140"/>
      <c r="BH881" s="140"/>
      <c r="BI881" s="140"/>
      <c r="BJ881" s="140"/>
    </row>
    <row r="882" spans="20:62"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  <c r="AD882" s="140"/>
      <c r="AE882" s="140"/>
      <c r="AF882" s="140"/>
      <c r="AG882" s="140"/>
      <c r="AH882" s="140"/>
      <c r="AI882" s="140"/>
      <c r="AJ882" s="140"/>
      <c r="AK882" s="140"/>
      <c r="AL882" s="140"/>
      <c r="AM882" s="140"/>
      <c r="AN882" s="140"/>
      <c r="AO882" s="140"/>
      <c r="AP882" s="140"/>
      <c r="AQ882" s="140"/>
      <c r="AR882" s="140"/>
      <c r="AS882" s="140"/>
      <c r="AT882" s="140"/>
      <c r="AU882" s="140"/>
      <c r="AV882" s="140"/>
      <c r="AW882" s="140"/>
      <c r="AX882" s="140"/>
      <c r="AY882" s="140"/>
      <c r="AZ882" s="140"/>
      <c r="BA882" s="140"/>
      <c r="BB882" s="140"/>
      <c r="BC882" s="140"/>
      <c r="BD882" s="140"/>
      <c r="BE882" s="140"/>
      <c r="BF882" s="140"/>
      <c r="BG882" s="140"/>
      <c r="BH882" s="140"/>
      <c r="BI882" s="140"/>
      <c r="BJ882" s="140"/>
    </row>
    <row r="883" spans="20:62"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  <c r="AD883" s="140"/>
      <c r="AE883" s="140"/>
      <c r="AF883" s="140"/>
      <c r="AG883" s="140"/>
      <c r="AH883" s="140"/>
      <c r="AI883" s="140"/>
      <c r="AJ883" s="140"/>
      <c r="AK883" s="140"/>
      <c r="AL883" s="140"/>
      <c r="AM883" s="140"/>
      <c r="AN883" s="140"/>
      <c r="AO883" s="140"/>
      <c r="AP883" s="140"/>
      <c r="AQ883" s="140"/>
      <c r="AR883" s="140"/>
      <c r="AS883" s="140"/>
      <c r="AT883" s="140"/>
      <c r="AU883" s="140"/>
      <c r="AV883" s="140"/>
      <c r="AW883" s="140"/>
      <c r="AX883" s="140"/>
      <c r="AY883" s="140"/>
      <c r="AZ883" s="140"/>
      <c r="BA883" s="140"/>
      <c r="BB883" s="140"/>
      <c r="BC883" s="140"/>
      <c r="BD883" s="140"/>
      <c r="BE883" s="140"/>
      <c r="BF883" s="140"/>
      <c r="BG883" s="140"/>
      <c r="BH883" s="140"/>
      <c r="BI883" s="140"/>
      <c r="BJ883" s="140"/>
    </row>
    <row r="884" spans="20:62"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  <c r="AD884" s="140"/>
      <c r="AE884" s="140"/>
      <c r="AF884" s="140"/>
      <c r="AG884" s="140"/>
      <c r="AH884" s="140"/>
      <c r="AI884" s="140"/>
      <c r="AJ884" s="140"/>
      <c r="AK884" s="140"/>
      <c r="AL884" s="140"/>
      <c r="AM884" s="140"/>
      <c r="AN884" s="140"/>
      <c r="AO884" s="140"/>
      <c r="AP884" s="140"/>
      <c r="AQ884" s="140"/>
      <c r="AR884" s="140"/>
      <c r="AS884" s="140"/>
      <c r="AT884" s="140"/>
      <c r="AU884" s="140"/>
      <c r="AV884" s="140"/>
      <c r="AW884" s="140"/>
      <c r="AX884" s="140"/>
      <c r="AY884" s="140"/>
      <c r="AZ884" s="140"/>
      <c r="BA884" s="140"/>
      <c r="BB884" s="140"/>
      <c r="BC884" s="140"/>
      <c r="BD884" s="140"/>
      <c r="BE884" s="140"/>
      <c r="BF884" s="140"/>
      <c r="BG884" s="140"/>
      <c r="BH884" s="140"/>
      <c r="BI884" s="140"/>
      <c r="BJ884" s="140"/>
    </row>
    <row r="885" spans="20:62"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  <c r="AD885" s="140"/>
      <c r="AE885" s="140"/>
      <c r="AF885" s="140"/>
      <c r="AG885" s="140"/>
      <c r="AH885" s="140"/>
      <c r="AI885" s="140"/>
      <c r="AJ885" s="140"/>
      <c r="AK885" s="140"/>
      <c r="AL885" s="140"/>
      <c r="AM885" s="140"/>
      <c r="AN885" s="140"/>
      <c r="AO885" s="140"/>
      <c r="AP885" s="140"/>
      <c r="AQ885" s="140"/>
      <c r="AR885" s="140"/>
      <c r="AS885" s="140"/>
      <c r="AT885" s="140"/>
      <c r="AU885" s="140"/>
      <c r="AV885" s="140"/>
      <c r="AW885" s="140"/>
      <c r="AX885" s="140"/>
      <c r="AY885" s="140"/>
      <c r="AZ885" s="140"/>
      <c r="BA885" s="140"/>
      <c r="BB885" s="140"/>
      <c r="BC885" s="140"/>
      <c r="BD885" s="140"/>
      <c r="BE885" s="140"/>
      <c r="BF885" s="140"/>
      <c r="BG885" s="140"/>
      <c r="BH885" s="140"/>
      <c r="BI885" s="140"/>
      <c r="BJ885" s="140"/>
    </row>
    <row r="886" spans="20:62"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  <c r="AD886" s="140"/>
      <c r="AE886" s="140"/>
      <c r="AF886" s="140"/>
      <c r="AG886" s="140"/>
      <c r="AH886" s="140"/>
      <c r="AI886" s="140"/>
      <c r="AJ886" s="140"/>
      <c r="AK886" s="140"/>
      <c r="AL886" s="140"/>
      <c r="AM886" s="140"/>
      <c r="AN886" s="140"/>
      <c r="AO886" s="140"/>
      <c r="AP886" s="140"/>
      <c r="AQ886" s="140"/>
      <c r="AR886" s="140"/>
      <c r="AS886" s="140"/>
      <c r="AT886" s="140"/>
      <c r="AU886" s="140"/>
      <c r="AV886" s="140"/>
      <c r="AW886" s="140"/>
      <c r="AX886" s="140"/>
      <c r="AY886" s="140"/>
      <c r="AZ886" s="140"/>
      <c r="BA886" s="140"/>
      <c r="BB886" s="140"/>
      <c r="BC886" s="140"/>
      <c r="BD886" s="140"/>
      <c r="BE886" s="140"/>
      <c r="BF886" s="140"/>
      <c r="BG886" s="140"/>
      <c r="BH886" s="140"/>
      <c r="BI886" s="140"/>
      <c r="BJ886" s="140"/>
    </row>
    <row r="887" spans="20:62"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  <c r="AD887" s="140"/>
      <c r="AE887" s="140"/>
      <c r="AF887" s="140"/>
      <c r="AG887" s="140"/>
      <c r="AH887" s="140"/>
      <c r="AI887" s="140"/>
      <c r="AJ887" s="140"/>
      <c r="AK887" s="140"/>
      <c r="AL887" s="140"/>
      <c r="AM887" s="140"/>
      <c r="AN887" s="140"/>
      <c r="AO887" s="140"/>
      <c r="AP887" s="140"/>
      <c r="AQ887" s="140"/>
      <c r="AR887" s="140"/>
      <c r="AS887" s="140"/>
      <c r="AT887" s="140"/>
      <c r="AU887" s="140"/>
      <c r="AV887" s="140"/>
      <c r="AW887" s="140"/>
      <c r="AX887" s="140"/>
      <c r="AY887" s="140"/>
      <c r="AZ887" s="140"/>
      <c r="BA887" s="140"/>
      <c r="BB887" s="140"/>
      <c r="BC887" s="140"/>
      <c r="BD887" s="140"/>
      <c r="BE887" s="140"/>
      <c r="BF887" s="140"/>
      <c r="BG887" s="140"/>
      <c r="BH887" s="140"/>
      <c r="BI887" s="140"/>
      <c r="BJ887" s="140"/>
    </row>
    <row r="888" spans="20:62"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  <c r="AD888" s="140"/>
      <c r="AE888" s="140"/>
      <c r="AF888" s="140"/>
      <c r="AG888" s="140"/>
      <c r="AH888" s="140"/>
      <c r="AI888" s="140"/>
      <c r="AJ888" s="140"/>
      <c r="AK888" s="140"/>
      <c r="AL888" s="140"/>
      <c r="AM888" s="140"/>
      <c r="AN888" s="140"/>
      <c r="AO888" s="140"/>
      <c r="AP888" s="140"/>
      <c r="AQ888" s="140"/>
      <c r="AR888" s="140"/>
      <c r="AS888" s="140"/>
      <c r="AT888" s="140"/>
      <c r="AU888" s="140"/>
      <c r="AV888" s="140"/>
      <c r="AW888" s="140"/>
      <c r="AX888" s="140"/>
      <c r="AY888" s="140"/>
      <c r="AZ888" s="140"/>
      <c r="BA888" s="140"/>
      <c r="BB888" s="140"/>
      <c r="BC888" s="140"/>
      <c r="BD888" s="140"/>
      <c r="BE888" s="140"/>
      <c r="BF888" s="140"/>
      <c r="BG888" s="140"/>
      <c r="BH888" s="140"/>
      <c r="BI888" s="140"/>
      <c r="BJ888" s="140"/>
    </row>
    <row r="889" spans="20:62"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  <c r="AD889" s="140"/>
      <c r="AE889" s="140"/>
      <c r="AF889" s="140"/>
      <c r="AG889" s="140"/>
      <c r="AH889" s="140"/>
      <c r="AI889" s="140"/>
      <c r="AJ889" s="140"/>
      <c r="AK889" s="140"/>
      <c r="AL889" s="140"/>
      <c r="AM889" s="140"/>
      <c r="AN889" s="140"/>
      <c r="AO889" s="140"/>
      <c r="AP889" s="140"/>
      <c r="AQ889" s="140"/>
      <c r="AR889" s="140"/>
      <c r="AS889" s="140"/>
      <c r="AT889" s="140"/>
      <c r="AU889" s="140"/>
      <c r="AV889" s="140"/>
      <c r="AW889" s="140"/>
      <c r="AX889" s="140"/>
      <c r="AY889" s="140"/>
      <c r="AZ889" s="140"/>
      <c r="BA889" s="140"/>
      <c r="BB889" s="140"/>
      <c r="BC889" s="140"/>
      <c r="BD889" s="140"/>
      <c r="BE889" s="140"/>
      <c r="BF889" s="140"/>
      <c r="BG889" s="140"/>
      <c r="BH889" s="140"/>
      <c r="BI889" s="140"/>
      <c r="BJ889" s="140"/>
    </row>
    <row r="890" spans="20:62"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  <c r="AD890" s="140"/>
      <c r="AE890" s="140"/>
      <c r="AF890" s="140"/>
      <c r="AG890" s="140"/>
      <c r="AH890" s="140"/>
      <c r="AI890" s="140"/>
      <c r="AJ890" s="140"/>
      <c r="AK890" s="140"/>
      <c r="AL890" s="140"/>
      <c r="AM890" s="140"/>
      <c r="AN890" s="140"/>
      <c r="AO890" s="140"/>
      <c r="AP890" s="140"/>
      <c r="AQ890" s="140"/>
      <c r="AR890" s="140"/>
      <c r="AS890" s="140"/>
      <c r="AT890" s="140"/>
      <c r="AU890" s="140"/>
      <c r="AV890" s="140"/>
      <c r="AW890" s="140"/>
      <c r="AX890" s="140"/>
      <c r="AY890" s="140"/>
      <c r="AZ890" s="140"/>
      <c r="BA890" s="140"/>
      <c r="BB890" s="140"/>
      <c r="BC890" s="140"/>
      <c r="BD890" s="140"/>
      <c r="BE890" s="140"/>
      <c r="BF890" s="140"/>
      <c r="BG890" s="140"/>
      <c r="BH890" s="140"/>
      <c r="BI890" s="140"/>
      <c r="BJ890" s="140"/>
    </row>
    <row r="891" spans="20:62"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  <c r="AD891" s="140"/>
      <c r="AE891" s="140"/>
      <c r="AF891" s="140"/>
      <c r="AG891" s="140"/>
      <c r="AH891" s="140"/>
      <c r="AI891" s="140"/>
      <c r="AJ891" s="140"/>
      <c r="AK891" s="140"/>
      <c r="AL891" s="140"/>
      <c r="AM891" s="140"/>
      <c r="AN891" s="140"/>
      <c r="AO891" s="140"/>
      <c r="AP891" s="140"/>
      <c r="AQ891" s="140"/>
      <c r="AR891" s="140"/>
      <c r="AS891" s="140"/>
      <c r="AT891" s="140"/>
      <c r="AU891" s="140"/>
      <c r="AV891" s="140"/>
      <c r="AW891" s="140"/>
      <c r="AX891" s="140"/>
      <c r="AY891" s="140"/>
      <c r="AZ891" s="140"/>
      <c r="BA891" s="140"/>
      <c r="BB891" s="140"/>
      <c r="BC891" s="140"/>
      <c r="BD891" s="140"/>
      <c r="BE891" s="140"/>
      <c r="BF891" s="140"/>
      <c r="BG891" s="140"/>
      <c r="BH891" s="140"/>
      <c r="BI891" s="140"/>
      <c r="BJ891" s="140"/>
    </row>
    <row r="892" spans="20:62"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  <c r="AD892" s="140"/>
      <c r="AE892" s="140"/>
      <c r="AF892" s="140"/>
      <c r="AG892" s="140"/>
      <c r="AH892" s="140"/>
      <c r="AI892" s="140"/>
      <c r="AJ892" s="140"/>
      <c r="AK892" s="140"/>
      <c r="AL892" s="140"/>
      <c r="AM892" s="140"/>
      <c r="AN892" s="140"/>
      <c r="AO892" s="140"/>
      <c r="AP892" s="140"/>
      <c r="AQ892" s="140"/>
      <c r="AR892" s="140"/>
      <c r="AS892" s="140"/>
      <c r="AT892" s="140"/>
      <c r="AU892" s="140"/>
      <c r="AV892" s="140"/>
      <c r="AW892" s="140"/>
      <c r="AX892" s="140"/>
      <c r="AY892" s="140"/>
      <c r="AZ892" s="140"/>
      <c r="BA892" s="140"/>
      <c r="BB892" s="140"/>
      <c r="BC892" s="140"/>
      <c r="BD892" s="140"/>
      <c r="BE892" s="140"/>
      <c r="BF892" s="140"/>
      <c r="BG892" s="140"/>
      <c r="BH892" s="140"/>
      <c r="BI892" s="140"/>
      <c r="BJ892" s="140"/>
    </row>
    <row r="893" spans="20:62"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  <c r="AD893" s="140"/>
      <c r="AE893" s="140"/>
      <c r="AF893" s="140"/>
      <c r="AG893" s="140"/>
      <c r="AH893" s="140"/>
      <c r="AI893" s="140"/>
      <c r="AJ893" s="140"/>
      <c r="AK893" s="140"/>
      <c r="AL893" s="140"/>
      <c r="AM893" s="140"/>
      <c r="AN893" s="140"/>
      <c r="AO893" s="140"/>
      <c r="AP893" s="140"/>
      <c r="AQ893" s="140"/>
      <c r="AR893" s="140"/>
      <c r="AS893" s="140"/>
      <c r="AT893" s="140"/>
      <c r="AU893" s="140"/>
      <c r="AV893" s="140"/>
      <c r="AW893" s="140"/>
      <c r="AX893" s="140"/>
      <c r="AY893" s="140"/>
      <c r="AZ893" s="140"/>
      <c r="BA893" s="140"/>
      <c r="BB893" s="140"/>
      <c r="BC893" s="140"/>
      <c r="BD893" s="140"/>
      <c r="BE893" s="140"/>
      <c r="BF893" s="140"/>
      <c r="BG893" s="140"/>
      <c r="BH893" s="140"/>
      <c r="BI893" s="140"/>
      <c r="BJ893" s="140"/>
    </row>
    <row r="894" spans="20:62"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  <c r="AD894" s="140"/>
      <c r="AE894" s="140"/>
      <c r="AF894" s="140"/>
      <c r="AG894" s="140"/>
      <c r="AH894" s="140"/>
      <c r="AI894" s="140"/>
      <c r="AJ894" s="140"/>
      <c r="AK894" s="140"/>
      <c r="AL894" s="140"/>
      <c r="AM894" s="140"/>
      <c r="AN894" s="140"/>
      <c r="AO894" s="140"/>
      <c r="AP894" s="140"/>
      <c r="AQ894" s="140"/>
      <c r="AR894" s="140"/>
      <c r="AS894" s="140"/>
      <c r="AT894" s="140"/>
      <c r="AU894" s="140"/>
      <c r="AV894" s="140"/>
      <c r="AW894" s="140"/>
      <c r="AX894" s="140"/>
      <c r="AY894" s="140"/>
      <c r="AZ894" s="140"/>
      <c r="BA894" s="140"/>
      <c r="BB894" s="140"/>
      <c r="BC894" s="140"/>
      <c r="BD894" s="140"/>
      <c r="BE894" s="140"/>
      <c r="BF894" s="140"/>
      <c r="BG894" s="140"/>
      <c r="BH894" s="140"/>
      <c r="BI894" s="140"/>
      <c r="BJ894" s="140"/>
    </row>
    <row r="895" spans="20:62"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  <c r="AD895" s="140"/>
      <c r="AE895" s="140"/>
      <c r="AF895" s="140"/>
      <c r="AG895" s="140"/>
      <c r="AH895" s="140"/>
      <c r="AI895" s="140"/>
      <c r="AJ895" s="140"/>
      <c r="AK895" s="140"/>
      <c r="AL895" s="140"/>
      <c r="AM895" s="140"/>
      <c r="AN895" s="140"/>
      <c r="AO895" s="140"/>
      <c r="AP895" s="140"/>
      <c r="AQ895" s="140"/>
      <c r="AR895" s="140"/>
      <c r="AS895" s="140"/>
      <c r="AT895" s="140"/>
      <c r="AU895" s="140"/>
      <c r="AV895" s="140"/>
      <c r="AW895" s="140"/>
      <c r="AX895" s="140"/>
      <c r="AY895" s="140"/>
      <c r="AZ895" s="140"/>
      <c r="BA895" s="140"/>
      <c r="BB895" s="140"/>
      <c r="BC895" s="140"/>
      <c r="BD895" s="140"/>
      <c r="BE895" s="140"/>
      <c r="BF895" s="140"/>
      <c r="BG895" s="140"/>
      <c r="BH895" s="140"/>
      <c r="BI895" s="140"/>
      <c r="BJ895" s="140"/>
    </row>
    <row r="896" spans="20:62"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  <c r="AD896" s="140"/>
      <c r="AE896" s="140"/>
      <c r="AF896" s="140"/>
      <c r="AG896" s="140"/>
      <c r="AH896" s="140"/>
      <c r="AI896" s="140"/>
      <c r="AJ896" s="140"/>
      <c r="AK896" s="140"/>
      <c r="AL896" s="140"/>
      <c r="AM896" s="140"/>
      <c r="AN896" s="140"/>
      <c r="AO896" s="140"/>
      <c r="AP896" s="140"/>
      <c r="AQ896" s="140"/>
      <c r="AR896" s="140"/>
      <c r="AS896" s="140"/>
      <c r="AT896" s="140"/>
      <c r="AU896" s="140"/>
      <c r="AV896" s="140"/>
      <c r="AW896" s="140"/>
      <c r="AX896" s="140"/>
      <c r="AY896" s="140"/>
      <c r="AZ896" s="140"/>
      <c r="BA896" s="140"/>
      <c r="BB896" s="140"/>
      <c r="BC896" s="140"/>
      <c r="BD896" s="140"/>
      <c r="BE896" s="140"/>
      <c r="BF896" s="140"/>
      <c r="BG896" s="140"/>
      <c r="BH896" s="140"/>
      <c r="BI896" s="140"/>
      <c r="BJ896" s="140"/>
    </row>
    <row r="897" spans="20:62"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  <c r="AD897" s="140"/>
      <c r="AE897" s="140"/>
      <c r="AF897" s="140"/>
      <c r="AG897" s="140"/>
      <c r="AH897" s="140"/>
      <c r="AI897" s="140"/>
      <c r="AJ897" s="140"/>
      <c r="AK897" s="140"/>
      <c r="AL897" s="140"/>
      <c r="AM897" s="140"/>
      <c r="AN897" s="140"/>
      <c r="AO897" s="140"/>
      <c r="AP897" s="140"/>
      <c r="AQ897" s="140"/>
      <c r="AR897" s="140"/>
      <c r="AS897" s="140"/>
      <c r="AT897" s="140"/>
      <c r="AU897" s="140"/>
      <c r="AV897" s="140"/>
      <c r="AW897" s="140"/>
      <c r="AX897" s="140"/>
      <c r="AY897" s="140"/>
      <c r="AZ897" s="140"/>
      <c r="BA897" s="140"/>
      <c r="BB897" s="140"/>
      <c r="BC897" s="140"/>
      <c r="BD897" s="140"/>
      <c r="BE897" s="140"/>
      <c r="BF897" s="140"/>
      <c r="BG897" s="140"/>
      <c r="BH897" s="140"/>
      <c r="BI897" s="140"/>
      <c r="BJ897" s="140"/>
    </row>
    <row r="898" spans="20:62"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  <c r="AD898" s="140"/>
      <c r="AE898" s="140"/>
      <c r="AF898" s="140"/>
      <c r="AG898" s="140"/>
      <c r="AH898" s="140"/>
      <c r="AI898" s="140"/>
      <c r="AJ898" s="140"/>
      <c r="AK898" s="140"/>
      <c r="AL898" s="140"/>
      <c r="AM898" s="140"/>
      <c r="AN898" s="140"/>
      <c r="AO898" s="140"/>
      <c r="AP898" s="140"/>
      <c r="AQ898" s="140"/>
      <c r="AR898" s="140"/>
      <c r="AS898" s="140"/>
      <c r="AT898" s="140"/>
      <c r="AU898" s="140"/>
      <c r="AV898" s="140"/>
      <c r="AW898" s="140"/>
      <c r="AX898" s="140"/>
      <c r="AY898" s="140"/>
      <c r="AZ898" s="140"/>
      <c r="BA898" s="140"/>
      <c r="BB898" s="140"/>
      <c r="BC898" s="140"/>
      <c r="BD898" s="140"/>
      <c r="BE898" s="140"/>
      <c r="BF898" s="140"/>
      <c r="BG898" s="140"/>
      <c r="BH898" s="140"/>
      <c r="BI898" s="140"/>
      <c r="BJ898" s="140"/>
    </row>
    <row r="899" spans="20:62"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  <c r="AD899" s="140"/>
      <c r="AE899" s="140"/>
      <c r="AF899" s="140"/>
      <c r="AG899" s="140"/>
      <c r="AH899" s="140"/>
      <c r="AI899" s="140"/>
      <c r="AJ899" s="140"/>
      <c r="AK899" s="140"/>
      <c r="AL899" s="140"/>
      <c r="AM899" s="140"/>
      <c r="AN899" s="140"/>
      <c r="AO899" s="140"/>
      <c r="AP899" s="140"/>
      <c r="AQ899" s="140"/>
      <c r="AR899" s="140"/>
      <c r="AS899" s="140"/>
      <c r="AT899" s="140"/>
      <c r="AU899" s="140"/>
      <c r="AV899" s="140"/>
      <c r="AW899" s="140"/>
      <c r="AX899" s="140"/>
      <c r="AY899" s="140"/>
      <c r="AZ899" s="140"/>
      <c r="BA899" s="140"/>
      <c r="BB899" s="140"/>
      <c r="BC899" s="140"/>
      <c r="BD899" s="140"/>
      <c r="BE899" s="140"/>
      <c r="BF899" s="140"/>
      <c r="BG899" s="140"/>
      <c r="BH899" s="140"/>
      <c r="BI899" s="140"/>
      <c r="BJ899" s="140"/>
    </row>
    <row r="900" spans="20:62"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  <c r="AD900" s="140"/>
      <c r="AE900" s="140"/>
      <c r="AF900" s="140"/>
      <c r="AG900" s="140"/>
      <c r="AH900" s="140"/>
      <c r="AI900" s="140"/>
      <c r="AJ900" s="140"/>
      <c r="AK900" s="140"/>
      <c r="AL900" s="140"/>
      <c r="AM900" s="140"/>
      <c r="AN900" s="140"/>
      <c r="AO900" s="140"/>
      <c r="AP900" s="140"/>
      <c r="AQ900" s="140"/>
      <c r="AR900" s="140"/>
      <c r="AS900" s="140"/>
      <c r="AT900" s="140"/>
      <c r="AU900" s="140"/>
      <c r="AV900" s="140"/>
      <c r="AW900" s="140"/>
      <c r="AX900" s="140"/>
      <c r="AY900" s="140"/>
      <c r="AZ900" s="140"/>
      <c r="BA900" s="140"/>
      <c r="BB900" s="140"/>
      <c r="BC900" s="140"/>
      <c r="BD900" s="140"/>
      <c r="BE900" s="140"/>
      <c r="BF900" s="140"/>
      <c r="BG900" s="140"/>
      <c r="BH900" s="140"/>
      <c r="BI900" s="140"/>
      <c r="BJ900" s="140"/>
    </row>
    <row r="901" spans="20:62"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  <c r="AD901" s="140"/>
      <c r="AE901" s="140"/>
      <c r="AF901" s="140"/>
      <c r="AG901" s="140"/>
      <c r="AH901" s="140"/>
      <c r="AI901" s="140"/>
      <c r="AJ901" s="140"/>
      <c r="AK901" s="140"/>
      <c r="AL901" s="140"/>
      <c r="AM901" s="140"/>
      <c r="AN901" s="140"/>
      <c r="AO901" s="140"/>
      <c r="AP901" s="140"/>
      <c r="AQ901" s="140"/>
      <c r="AR901" s="140"/>
      <c r="AS901" s="140"/>
      <c r="AT901" s="140"/>
      <c r="AU901" s="140"/>
      <c r="AV901" s="140"/>
      <c r="AW901" s="140"/>
      <c r="AX901" s="140"/>
      <c r="AY901" s="140"/>
      <c r="AZ901" s="140"/>
      <c r="BA901" s="140"/>
      <c r="BB901" s="140"/>
      <c r="BC901" s="140"/>
      <c r="BD901" s="140"/>
      <c r="BE901" s="140"/>
      <c r="BF901" s="140"/>
      <c r="BG901" s="140"/>
      <c r="BH901" s="140"/>
      <c r="BI901" s="140"/>
      <c r="BJ901" s="140"/>
    </row>
    <row r="902" spans="20:62"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  <c r="AD902" s="140"/>
      <c r="AE902" s="140"/>
      <c r="AF902" s="140"/>
      <c r="AG902" s="140"/>
      <c r="AH902" s="140"/>
      <c r="AI902" s="140"/>
      <c r="AJ902" s="140"/>
      <c r="AK902" s="140"/>
      <c r="AL902" s="140"/>
      <c r="AM902" s="140"/>
      <c r="AN902" s="140"/>
      <c r="AO902" s="140"/>
      <c r="AP902" s="140"/>
      <c r="AQ902" s="140"/>
      <c r="AR902" s="140"/>
      <c r="AS902" s="140"/>
      <c r="AT902" s="140"/>
      <c r="AU902" s="140"/>
      <c r="AV902" s="140"/>
      <c r="AW902" s="140"/>
      <c r="AX902" s="140"/>
      <c r="AY902" s="140"/>
      <c r="AZ902" s="140"/>
      <c r="BA902" s="140"/>
      <c r="BB902" s="140"/>
      <c r="BC902" s="140"/>
      <c r="BD902" s="140"/>
      <c r="BE902" s="140"/>
      <c r="BF902" s="140"/>
      <c r="BG902" s="140"/>
      <c r="BH902" s="140"/>
      <c r="BI902" s="140"/>
      <c r="BJ902" s="140"/>
    </row>
    <row r="903" spans="20:62"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  <c r="AD903" s="140"/>
      <c r="AE903" s="140"/>
      <c r="AF903" s="140"/>
      <c r="AG903" s="140"/>
      <c r="AH903" s="140"/>
      <c r="AI903" s="140"/>
      <c r="AJ903" s="140"/>
      <c r="AK903" s="140"/>
      <c r="AL903" s="140"/>
      <c r="AM903" s="140"/>
      <c r="AN903" s="140"/>
      <c r="AO903" s="140"/>
      <c r="AP903" s="140"/>
      <c r="AQ903" s="140"/>
      <c r="AR903" s="140"/>
      <c r="AS903" s="140"/>
      <c r="AT903" s="140"/>
      <c r="AU903" s="140"/>
      <c r="AV903" s="140"/>
      <c r="AW903" s="140"/>
      <c r="AX903" s="140"/>
      <c r="AY903" s="140"/>
      <c r="AZ903" s="140"/>
      <c r="BA903" s="140"/>
      <c r="BB903" s="140"/>
      <c r="BC903" s="140"/>
      <c r="BD903" s="140"/>
      <c r="BE903" s="140"/>
      <c r="BF903" s="140"/>
      <c r="BG903" s="140"/>
      <c r="BH903" s="140"/>
      <c r="BI903" s="140"/>
      <c r="BJ903" s="140"/>
    </row>
    <row r="904" spans="20:62"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  <c r="AD904" s="140"/>
      <c r="AE904" s="140"/>
      <c r="AF904" s="140"/>
      <c r="AG904" s="140"/>
      <c r="AH904" s="140"/>
      <c r="AI904" s="140"/>
      <c r="AJ904" s="140"/>
      <c r="AK904" s="140"/>
      <c r="AL904" s="140"/>
      <c r="AM904" s="140"/>
      <c r="AN904" s="140"/>
      <c r="AO904" s="140"/>
      <c r="AP904" s="140"/>
      <c r="AQ904" s="140"/>
      <c r="AR904" s="140"/>
      <c r="AS904" s="140"/>
      <c r="AT904" s="140"/>
      <c r="AU904" s="140"/>
      <c r="AV904" s="140"/>
      <c r="AW904" s="140"/>
      <c r="AX904" s="140"/>
      <c r="AY904" s="140"/>
      <c r="AZ904" s="140"/>
      <c r="BA904" s="140"/>
      <c r="BB904" s="140"/>
      <c r="BC904" s="140"/>
      <c r="BD904" s="140"/>
      <c r="BE904" s="140"/>
      <c r="BF904" s="140"/>
      <c r="BG904" s="140"/>
      <c r="BH904" s="140"/>
      <c r="BI904" s="140"/>
      <c r="BJ904" s="140"/>
    </row>
    <row r="905" spans="20:62"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  <c r="AD905" s="140"/>
      <c r="AE905" s="140"/>
      <c r="AF905" s="140"/>
      <c r="AG905" s="140"/>
      <c r="AH905" s="140"/>
      <c r="AI905" s="140"/>
      <c r="AJ905" s="140"/>
      <c r="AK905" s="140"/>
      <c r="AL905" s="140"/>
      <c r="AM905" s="140"/>
      <c r="AN905" s="140"/>
      <c r="AO905" s="140"/>
      <c r="AP905" s="140"/>
      <c r="AQ905" s="140"/>
      <c r="AR905" s="140"/>
      <c r="AS905" s="140"/>
      <c r="AT905" s="140"/>
      <c r="AU905" s="140"/>
      <c r="AV905" s="140"/>
      <c r="AW905" s="140"/>
      <c r="AX905" s="140"/>
      <c r="AY905" s="140"/>
      <c r="AZ905" s="140"/>
      <c r="BA905" s="140"/>
      <c r="BB905" s="140"/>
      <c r="BC905" s="140"/>
      <c r="BD905" s="140"/>
      <c r="BE905" s="140"/>
      <c r="BF905" s="140"/>
      <c r="BG905" s="140"/>
      <c r="BH905" s="140"/>
      <c r="BI905" s="140"/>
      <c r="BJ905" s="140"/>
    </row>
    <row r="906" spans="20:62"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  <c r="AD906" s="140"/>
      <c r="AE906" s="140"/>
      <c r="AF906" s="140"/>
      <c r="AG906" s="140"/>
      <c r="AH906" s="140"/>
      <c r="AI906" s="140"/>
      <c r="AJ906" s="140"/>
      <c r="AK906" s="140"/>
      <c r="AL906" s="140"/>
      <c r="AM906" s="140"/>
      <c r="AN906" s="140"/>
      <c r="AO906" s="140"/>
      <c r="AP906" s="140"/>
      <c r="AQ906" s="140"/>
      <c r="AR906" s="140"/>
      <c r="AS906" s="140"/>
      <c r="AT906" s="140"/>
      <c r="AU906" s="140"/>
      <c r="AV906" s="140"/>
      <c r="AW906" s="140"/>
      <c r="AX906" s="140"/>
      <c r="AY906" s="140"/>
      <c r="AZ906" s="140"/>
      <c r="BA906" s="140"/>
      <c r="BB906" s="140"/>
      <c r="BC906" s="140"/>
      <c r="BD906" s="140"/>
      <c r="BE906" s="140"/>
      <c r="BF906" s="140"/>
      <c r="BG906" s="140"/>
      <c r="BH906" s="140"/>
      <c r="BI906" s="140"/>
      <c r="BJ906" s="140"/>
    </row>
    <row r="907" spans="20:62"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  <c r="AD907" s="140"/>
      <c r="AE907" s="140"/>
      <c r="AF907" s="140"/>
      <c r="AG907" s="140"/>
      <c r="AH907" s="140"/>
      <c r="AI907" s="140"/>
      <c r="AJ907" s="140"/>
      <c r="AK907" s="140"/>
      <c r="AL907" s="140"/>
      <c r="AM907" s="140"/>
      <c r="AN907" s="140"/>
      <c r="AO907" s="140"/>
      <c r="AP907" s="140"/>
      <c r="AQ907" s="140"/>
      <c r="AR907" s="140"/>
      <c r="AS907" s="140"/>
      <c r="AT907" s="140"/>
      <c r="AU907" s="140"/>
      <c r="AV907" s="140"/>
      <c r="AW907" s="140"/>
      <c r="AX907" s="140"/>
      <c r="AY907" s="140"/>
      <c r="AZ907" s="140"/>
      <c r="BA907" s="140"/>
      <c r="BB907" s="140"/>
      <c r="BC907" s="140"/>
      <c r="BD907" s="140"/>
      <c r="BE907" s="140"/>
      <c r="BF907" s="140"/>
      <c r="BG907" s="140"/>
      <c r="BH907" s="140"/>
      <c r="BI907" s="140"/>
      <c r="BJ907" s="140"/>
    </row>
    <row r="908" spans="20:62"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  <c r="AD908" s="140"/>
      <c r="AE908" s="140"/>
      <c r="AF908" s="140"/>
      <c r="AG908" s="140"/>
      <c r="AH908" s="140"/>
      <c r="AI908" s="140"/>
      <c r="AJ908" s="140"/>
      <c r="AK908" s="140"/>
      <c r="AL908" s="140"/>
      <c r="AM908" s="140"/>
      <c r="AN908" s="140"/>
      <c r="AO908" s="140"/>
      <c r="AP908" s="140"/>
      <c r="AQ908" s="140"/>
      <c r="AR908" s="140"/>
      <c r="AS908" s="140"/>
      <c r="AT908" s="140"/>
      <c r="AU908" s="140"/>
      <c r="AV908" s="140"/>
      <c r="AW908" s="140"/>
      <c r="AX908" s="140"/>
      <c r="AY908" s="140"/>
      <c r="AZ908" s="140"/>
      <c r="BA908" s="140"/>
      <c r="BB908" s="140"/>
      <c r="BC908" s="140"/>
      <c r="BD908" s="140"/>
      <c r="BE908" s="140"/>
      <c r="BF908" s="140"/>
      <c r="BG908" s="140"/>
      <c r="BH908" s="140"/>
      <c r="BI908" s="140"/>
      <c r="BJ908" s="140"/>
    </row>
    <row r="909" spans="20:62"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  <c r="AD909" s="140"/>
      <c r="AE909" s="140"/>
      <c r="AF909" s="140"/>
      <c r="AG909" s="140"/>
      <c r="AH909" s="140"/>
      <c r="AI909" s="140"/>
      <c r="AJ909" s="140"/>
      <c r="AK909" s="140"/>
      <c r="AL909" s="140"/>
      <c r="AM909" s="140"/>
      <c r="AN909" s="140"/>
      <c r="AO909" s="140"/>
      <c r="AP909" s="140"/>
      <c r="AQ909" s="140"/>
      <c r="AR909" s="140"/>
      <c r="AS909" s="140"/>
      <c r="AT909" s="140"/>
      <c r="AU909" s="140"/>
      <c r="AV909" s="140"/>
      <c r="AW909" s="140"/>
      <c r="AX909" s="140"/>
      <c r="AY909" s="140"/>
      <c r="AZ909" s="140"/>
      <c r="BA909" s="140"/>
      <c r="BB909" s="140"/>
      <c r="BC909" s="140"/>
      <c r="BD909" s="140"/>
      <c r="BE909" s="140"/>
      <c r="BF909" s="140"/>
      <c r="BG909" s="140"/>
      <c r="BH909" s="140"/>
      <c r="BI909" s="140"/>
      <c r="BJ909" s="140"/>
    </row>
    <row r="910" spans="20:62"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  <c r="AD910" s="140"/>
      <c r="AE910" s="140"/>
      <c r="AF910" s="140"/>
      <c r="AG910" s="140"/>
      <c r="AH910" s="140"/>
      <c r="AI910" s="140"/>
      <c r="AJ910" s="140"/>
      <c r="AK910" s="140"/>
      <c r="AL910" s="140"/>
      <c r="AM910" s="140"/>
      <c r="AN910" s="140"/>
      <c r="AO910" s="140"/>
      <c r="AP910" s="140"/>
      <c r="AQ910" s="140"/>
      <c r="AR910" s="140"/>
      <c r="AS910" s="140"/>
      <c r="AT910" s="140"/>
      <c r="AU910" s="140"/>
      <c r="AV910" s="140"/>
      <c r="AW910" s="140"/>
      <c r="AX910" s="140"/>
      <c r="AY910" s="140"/>
      <c r="AZ910" s="140"/>
      <c r="BA910" s="140"/>
      <c r="BB910" s="140"/>
      <c r="BC910" s="140"/>
      <c r="BD910" s="140"/>
      <c r="BE910" s="140"/>
      <c r="BF910" s="140"/>
      <c r="BG910" s="140"/>
      <c r="BH910" s="140"/>
      <c r="BI910" s="140"/>
      <c r="BJ910" s="140"/>
    </row>
    <row r="911" spans="20:62"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  <c r="AD911" s="140"/>
      <c r="AE911" s="140"/>
      <c r="AF911" s="140"/>
      <c r="AG911" s="140"/>
      <c r="AH911" s="140"/>
      <c r="AI911" s="140"/>
      <c r="AJ911" s="140"/>
      <c r="AK911" s="140"/>
      <c r="AL911" s="140"/>
      <c r="AM911" s="140"/>
      <c r="AN911" s="140"/>
      <c r="AO911" s="140"/>
      <c r="AP911" s="140"/>
      <c r="AQ911" s="140"/>
      <c r="AR911" s="140"/>
      <c r="AS911" s="140"/>
      <c r="AT911" s="140"/>
      <c r="AU911" s="140"/>
      <c r="AV911" s="140"/>
      <c r="AW911" s="140"/>
      <c r="AX911" s="140"/>
      <c r="AY911" s="140"/>
      <c r="AZ911" s="140"/>
      <c r="BA911" s="140"/>
      <c r="BB911" s="140"/>
      <c r="BC911" s="140"/>
      <c r="BD911" s="140"/>
      <c r="BE911" s="140"/>
      <c r="BF911" s="140"/>
      <c r="BG911" s="140"/>
      <c r="BH911" s="140"/>
      <c r="BI911" s="140"/>
      <c r="BJ911" s="140"/>
    </row>
    <row r="912" spans="20:62"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  <c r="AD912" s="140"/>
      <c r="AE912" s="140"/>
      <c r="AF912" s="140"/>
      <c r="AG912" s="140"/>
      <c r="AH912" s="140"/>
      <c r="AI912" s="140"/>
      <c r="AJ912" s="140"/>
      <c r="AK912" s="140"/>
      <c r="AL912" s="140"/>
      <c r="AM912" s="140"/>
      <c r="AN912" s="140"/>
      <c r="AO912" s="140"/>
      <c r="AP912" s="140"/>
      <c r="AQ912" s="140"/>
      <c r="AR912" s="140"/>
      <c r="AS912" s="140"/>
      <c r="AT912" s="140"/>
      <c r="AU912" s="140"/>
      <c r="AV912" s="140"/>
      <c r="AW912" s="140"/>
      <c r="AX912" s="140"/>
      <c r="AY912" s="140"/>
      <c r="AZ912" s="140"/>
      <c r="BA912" s="140"/>
      <c r="BB912" s="140"/>
      <c r="BC912" s="140"/>
      <c r="BD912" s="140"/>
      <c r="BE912" s="140"/>
      <c r="BF912" s="140"/>
      <c r="BG912" s="140"/>
      <c r="BH912" s="140"/>
      <c r="BI912" s="140"/>
      <c r="BJ912" s="140"/>
    </row>
    <row r="913" spans="20:62"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  <c r="AD913" s="140"/>
      <c r="AE913" s="140"/>
      <c r="AF913" s="140"/>
      <c r="AG913" s="140"/>
      <c r="AH913" s="140"/>
      <c r="AI913" s="140"/>
      <c r="AJ913" s="140"/>
      <c r="AK913" s="140"/>
      <c r="AL913" s="140"/>
      <c r="AM913" s="140"/>
      <c r="AN913" s="140"/>
      <c r="AO913" s="140"/>
      <c r="AP913" s="140"/>
      <c r="AQ913" s="140"/>
      <c r="AR913" s="140"/>
      <c r="AS913" s="140"/>
      <c r="AT913" s="140"/>
      <c r="AU913" s="140"/>
      <c r="AV913" s="140"/>
      <c r="AW913" s="140"/>
      <c r="AX913" s="140"/>
      <c r="AY913" s="140"/>
      <c r="AZ913" s="140"/>
      <c r="BA913" s="140"/>
      <c r="BB913" s="140"/>
      <c r="BC913" s="140"/>
      <c r="BD913" s="140"/>
      <c r="BE913" s="140"/>
      <c r="BF913" s="140"/>
      <c r="BG913" s="140"/>
      <c r="BH913" s="140"/>
      <c r="BI913" s="140"/>
      <c r="BJ913" s="140"/>
    </row>
    <row r="914" spans="20:62"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  <c r="AD914" s="140"/>
      <c r="AE914" s="140"/>
      <c r="AF914" s="140"/>
      <c r="AG914" s="140"/>
      <c r="AH914" s="140"/>
      <c r="AI914" s="140"/>
      <c r="AJ914" s="140"/>
      <c r="AK914" s="140"/>
      <c r="AL914" s="140"/>
      <c r="AM914" s="140"/>
      <c r="AN914" s="140"/>
      <c r="AO914" s="140"/>
      <c r="AP914" s="140"/>
      <c r="AQ914" s="140"/>
      <c r="AR914" s="140"/>
      <c r="AS914" s="140"/>
      <c r="AT914" s="140"/>
      <c r="AU914" s="140"/>
      <c r="AV914" s="140"/>
      <c r="AW914" s="140"/>
      <c r="AX914" s="140"/>
      <c r="AY914" s="140"/>
      <c r="AZ914" s="140"/>
      <c r="BA914" s="140"/>
      <c r="BB914" s="140"/>
      <c r="BC914" s="140"/>
      <c r="BD914" s="140"/>
      <c r="BE914" s="140"/>
      <c r="BF914" s="140"/>
      <c r="BG914" s="140"/>
      <c r="BH914" s="140"/>
      <c r="BI914" s="140"/>
      <c r="BJ914" s="140"/>
    </row>
    <row r="915" spans="20:62"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  <c r="AD915" s="140"/>
      <c r="AE915" s="140"/>
      <c r="AF915" s="140"/>
      <c r="AG915" s="140"/>
      <c r="AH915" s="140"/>
      <c r="AI915" s="140"/>
      <c r="AJ915" s="140"/>
      <c r="AK915" s="140"/>
      <c r="AL915" s="140"/>
      <c r="AM915" s="140"/>
      <c r="AN915" s="140"/>
      <c r="AO915" s="140"/>
      <c r="AP915" s="140"/>
      <c r="AQ915" s="140"/>
      <c r="AR915" s="140"/>
      <c r="AS915" s="140"/>
      <c r="AT915" s="140"/>
      <c r="AU915" s="140"/>
      <c r="AV915" s="140"/>
      <c r="AW915" s="140"/>
      <c r="AX915" s="140"/>
      <c r="AY915" s="140"/>
      <c r="AZ915" s="140"/>
      <c r="BA915" s="140"/>
      <c r="BB915" s="140"/>
      <c r="BC915" s="140"/>
      <c r="BD915" s="140"/>
      <c r="BE915" s="140"/>
      <c r="BF915" s="140"/>
      <c r="BG915" s="140"/>
      <c r="BH915" s="140"/>
      <c r="BI915" s="140"/>
      <c r="BJ915" s="140"/>
    </row>
    <row r="916" spans="20:62"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  <c r="AD916" s="140"/>
      <c r="AE916" s="140"/>
      <c r="AF916" s="140"/>
      <c r="AG916" s="140"/>
      <c r="AH916" s="140"/>
      <c r="AI916" s="140"/>
      <c r="AJ916" s="140"/>
      <c r="AK916" s="140"/>
      <c r="AL916" s="140"/>
      <c r="AM916" s="140"/>
      <c r="AN916" s="140"/>
      <c r="AO916" s="140"/>
      <c r="AP916" s="140"/>
      <c r="AQ916" s="140"/>
      <c r="AR916" s="140"/>
      <c r="AS916" s="140"/>
      <c r="AT916" s="140"/>
      <c r="AU916" s="140"/>
      <c r="AV916" s="140"/>
      <c r="AW916" s="140"/>
      <c r="AX916" s="140"/>
      <c r="AY916" s="140"/>
      <c r="AZ916" s="140"/>
      <c r="BA916" s="140"/>
      <c r="BB916" s="140"/>
      <c r="BC916" s="140"/>
      <c r="BD916" s="140"/>
      <c r="BE916" s="140"/>
      <c r="BF916" s="140"/>
      <c r="BG916" s="140"/>
      <c r="BH916" s="140"/>
      <c r="BI916" s="140"/>
      <c r="BJ916" s="140"/>
    </row>
    <row r="917" spans="20:62"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  <c r="AD917" s="140"/>
      <c r="AE917" s="140"/>
      <c r="AF917" s="140"/>
      <c r="AG917" s="140"/>
      <c r="AH917" s="140"/>
      <c r="AI917" s="140"/>
      <c r="AJ917" s="140"/>
      <c r="AK917" s="140"/>
      <c r="AL917" s="140"/>
      <c r="AM917" s="140"/>
      <c r="AN917" s="140"/>
      <c r="AO917" s="140"/>
      <c r="AP917" s="140"/>
      <c r="AQ917" s="140"/>
      <c r="AR917" s="140"/>
      <c r="AS917" s="140"/>
      <c r="AT917" s="140"/>
      <c r="AU917" s="140"/>
      <c r="AV917" s="140"/>
      <c r="AW917" s="140"/>
      <c r="AX917" s="140"/>
      <c r="AY917" s="140"/>
      <c r="AZ917" s="140"/>
      <c r="BA917" s="140"/>
      <c r="BB917" s="140"/>
      <c r="BC917" s="140"/>
      <c r="BD917" s="140"/>
      <c r="BE917" s="140"/>
      <c r="BF917" s="140"/>
      <c r="BG917" s="140"/>
      <c r="BH917" s="140"/>
      <c r="BI917" s="140"/>
      <c r="BJ917" s="140"/>
    </row>
    <row r="918" spans="20:62"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  <c r="AD918" s="140"/>
      <c r="AE918" s="140"/>
      <c r="AF918" s="140"/>
      <c r="AG918" s="140"/>
      <c r="AH918" s="140"/>
      <c r="AI918" s="140"/>
      <c r="AJ918" s="140"/>
      <c r="AK918" s="140"/>
      <c r="AL918" s="140"/>
      <c r="AM918" s="140"/>
      <c r="AN918" s="140"/>
      <c r="AO918" s="140"/>
      <c r="AP918" s="140"/>
      <c r="AQ918" s="140"/>
      <c r="AR918" s="140"/>
      <c r="AS918" s="140"/>
      <c r="AT918" s="140"/>
      <c r="AU918" s="140"/>
      <c r="AV918" s="140"/>
      <c r="AW918" s="140"/>
      <c r="AX918" s="140"/>
      <c r="AY918" s="140"/>
      <c r="AZ918" s="140"/>
      <c r="BA918" s="140"/>
      <c r="BB918" s="140"/>
      <c r="BC918" s="140"/>
      <c r="BD918" s="140"/>
      <c r="BE918" s="140"/>
      <c r="BF918" s="140"/>
      <c r="BG918" s="140"/>
      <c r="BH918" s="140"/>
      <c r="BI918" s="140"/>
      <c r="BJ918" s="140"/>
    </row>
    <row r="919" spans="20:62"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  <c r="AD919" s="140"/>
      <c r="AE919" s="140"/>
      <c r="AF919" s="140"/>
      <c r="AG919" s="140"/>
      <c r="AH919" s="140"/>
      <c r="AI919" s="140"/>
      <c r="AJ919" s="140"/>
      <c r="AK919" s="140"/>
      <c r="AL919" s="140"/>
      <c r="AM919" s="140"/>
      <c r="AN919" s="140"/>
      <c r="AO919" s="140"/>
      <c r="AP919" s="140"/>
      <c r="AQ919" s="140"/>
      <c r="AR919" s="140"/>
      <c r="AS919" s="140"/>
      <c r="AT919" s="140"/>
      <c r="AU919" s="140"/>
      <c r="AV919" s="140"/>
      <c r="AW919" s="140"/>
      <c r="AX919" s="140"/>
      <c r="AY919" s="140"/>
      <c r="AZ919" s="140"/>
      <c r="BA919" s="140"/>
      <c r="BB919" s="140"/>
      <c r="BC919" s="140"/>
      <c r="BD919" s="140"/>
      <c r="BE919" s="140"/>
      <c r="BF919" s="140"/>
      <c r="BG919" s="140"/>
      <c r="BH919" s="140"/>
      <c r="BI919" s="140"/>
      <c r="BJ919" s="140"/>
    </row>
    <row r="920" spans="20:62"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  <c r="AD920" s="140"/>
      <c r="AE920" s="140"/>
      <c r="AF920" s="140"/>
      <c r="AG920" s="140"/>
      <c r="AH920" s="140"/>
      <c r="AI920" s="140"/>
      <c r="AJ920" s="140"/>
      <c r="AK920" s="140"/>
      <c r="AL920" s="140"/>
      <c r="AM920" s="140"/>
      <c r="AN920" s="140"/>
      <c r="AO920" s="140"/>
      <c r="AP920" s="140"/>
      <c r="AQ920" s="140"/>
      <c r="AR920" s="140"/>
      <c r="AS920" s="140"/>
      <c r="AT920" s="140"/>
      <c r="AU920" s="140"/>
      <c r="AV920" s="140"/>
      <c r="AW920" s="140"/>
      <c r="AX920" s="140"/>
      <c r="AY920" s="140"/>
      <c r="AZ920" s="140"/>
      <c r="BA920" s="140"/>
      <c r="BB920" s="140"/>
      <c r="BC920" s="140"/>
      <c r="BD920" s="140"/>
      <c r="BE920" s="140"/>
      <c r="BF920" s="140"/>
      <c r="BG920" s="140"/>
      <c r="BH920" s="140"/>
      <c r="BI920" s="140"/>
      <c r="BJ920" s="140"/>
    </row>
    <row r="921" spans="20:62"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  <c r="AE921" s="140"/>
      <c r="AF921" s="140"/>
      <c r="AG921" s="140"/>
      <c r="AH921" s="140"/>
      <c r="AI921" s="140"/>
      <c r="AJ921" s="140"/>
      <c r="AK921" s="140"/>
      <c r="AL921" s="140"/>
      <c r="AM921" s="140"/>
      <c r="AN921" s="140"/>
      <c r="AO921" s="140"/>
      <c r="AP921" s="140"/>
      <c r="AQ921" s="140"/>
      <c r="AR921" s="140"/>
      <c r="AS921" s="140"/>
      <c r="AT921" s="140"/>
      <c r="AU921" s="140"/>
      <c r="AV921" s="140"/>
      <c r="AW921" s="140"/>
      <c r="AX921" s="140"/>
      <c r="AY921" s="140"/>
      <c r="AZ921" s="140"/>
      <c r="BA921" s="140"/>
      <c r="BB921" s="140"/>
      <c r="BC921" s="140"/>
      <c r="BD921" s="140"/>
      <c r="BE921" s="140"/>
      <c r="BF921" s="140"/>
      <c r="BG921" s="140"/>
      <c r="BH921" s="140"/>
      <c r="BI921" s="140"/>
      <c r="BJ921" s="140"/>
    </row>
    <row r="922" spans="20:62"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  <c r="AD922" s="140"/>
      <c r="AE922" s="140"/>
      <c r="AF922" s="140"/>
      <c r="AG922" s="140"/>
      <c r="AH922" s="140"/>
      <c r="AI922" s="140"/>
      <c r="AJ922" s="140"/>
      <c r="AK922" s="140"/>
      <c r="AL922" s="140"/>
      <c r="AM922" s="140"/>
      <c r="AN922" s="140"/>
      <c r="AO922" s="140"/>
      <c r="AP922" s="140"/>
      <c r="AQ922" s="140"/>
      <c r="AR922" s="140"/>
      <c r="AS922" s="140"/>
      <c r="AT922" s="140"/>
      <c r="AU922" s="140"/>
      <c r="AV922" s="140"/>
      <c r="AW922" s="140"/>
      <c r="AX922" s="140"/>
      <c r="AY922" s="140"/>
      <c r="AZ922" s="140"/>
      <c r="BA922" s="140"/>
      <c r="BB922" s="140"/>
      <c r="BC922" s="140"/>
      <c r="BD922" s="140"/>
      <c r="BE922" s="140"/>
      <c r="BF922" s="140"/>
      <c r="BG922" s="140"/>
      <c r="BH922" s="140"/>
      <c r="BI922" s="140"/>
      <c r="BJ922" s="140"/>
    </row>
    <row r="923" spans="20:62"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  <c r="AD923" s="140"/>
      <c r="AE923" s="140"/>
      <c r="AF923" s="140"/>
      <c r="AG923" s="140"/>
      <c r="AH923" s="140"/>
      <c r="AI923" s="140"/>
      <c r="AJ923" s="140"/>
      <c r="AK923" s="140"/>
      <c r="AL923" s="140"/>
      <c r="AM923" s="140"/>
      <c r="AN923" s="140"/>
      <c r="AO923" s="140"/>
      <c r="AP923" s="140"/>
      <c r="AQ923" s="140"/>
      <c r="AR923" s="140"/>
      <c r="AS923" s="140"/>
      <c r="AT923" s="140"/>
      <c r="AU923" s="140"/>
      <c r="AV923" s="140"/>
      <c r="AW923" s="140"/>
      <c r="AX923" s="140"/>
      <c r="AY923" s="140"/>
      <c r="AZ923" s="140"/>
      <c r="BA923" s="140"/>
      <c r="BB923" s="140"/>
      <c r="BC923" s="140"/>
      <c r="BD923" s="140"/>
      <c r="BE923" s="140"/>
      <c r="BF923" s="140"/>
      <c r="BG923" s="140"/>
      <c r="BH923" s="140"/>
      <c r="BI923" s="140"/>
      <c r="BJ923" s="140"/>
    </row>
    <row r="924" spans="20:62"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  <c r="AD924" s="140"/>
      <c r="AE924" s="140"/>
      <c r="AF924" s="140"/>
      <c r="AG924" s="140"/>
      <c r="AH924" s="140"/>
      <c r="AI924" s="140"/>
      <c r="AJ924" s="140"/>
      <c r="AK924" s="140"/>
      <c r="AL924" s="140"/>
      <c r="AM924" s="140"/>
      <c r="AN924" s="140"/>
      <c r="AO924" s="140"/>
      <c r="AP924" s="140"/>
      <c r="AQ924" s="140"/>
      <c r="AR924" s="140"/>
      <c r="AS924" s="140"/>
      <c r="AT924" s="140"/>
      <c r="AU924" s="140"/>
      <c r="AV924" s="140"/>
      <c r="AW924" s="140"/>
      <c r="AX924" s="140"/>
      <c r="AY924" s="140"/>
      <c r="AZ924" s="140"/>
      <c r="BA924" s="140"/>
      <c r="BB924" s="140"/>
      <c r="BC924" s="140"/>
      <c r="BD924" s="140"/>
      <c r="BE924" s="140"/>
      <c r="BF924" s="140"/>
      <c r="BG924" s="140"/>
      <c r="BH924" s="140"/>
      <c r="BI924" s="140"/>
      <c r="BJ924" s="140"/>
    </row>
    <row r="925" spans="20:62"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  <c r="AD925" s="140"/>
      <c r="AE925" s="140"/>
      <c r="AF925" s="140"/>
      <c r="AG925" s="140"/>
      <c r="AH925" s="140"/>
      <c r="AI925" s="140"/>
      <c r="AJ925" s="140"/>
      <c r="AK925" s="140"/>
      <c r="AL925" s="140"/>
      <c r="AM925" s="140"/>
      <c r="AN925" s="140"/>
      <c r="AO925" s="140"/>
      <c r="AP925" s="140"/>
      <c r="AQ925" s="140"/>
      <c r="AR925" s="140"/>
      <c r="AS925" s="140"/>
      <c r="AT925" s="140"/>
      <c r="AU925" s="140"/>
      <c r="AV925" s="140"/>
      <c r="AW925" s="140"/>
      <c r="AX925" s="140"/>
      <c r="AY925" s="140"/>
      <c r="AZ925" s="140"/>
      <c r="BA925" s="140"/>
      <c r="BB925" s="140"/>
      <c r="BC925" s="140"/>
      <c r="BD925" s="140"/>
      <c r="BE925" s="140"/>
      <c r="BF925" s="140"/>
      <c r="BG925" s="140"/>
      <c r="BH925" s="140"/>
      <c r="BI925" s="140"/>
      <c r="BJ925" s="140"/>
    </row>
    <row r="926" spans="20:62"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  <c r="AD926" s="140"/>
      <c r="AE926" s="140"/>
      <c r="AF926" s="140"/>
      <c r="AG926" s="140"/>
      <c r="AH926" s="140"/>
      <c r="AI926" s="140"/>
      <c r="AJ926" s="140"/>
      <c r="AK926" s="140"/>
      <c r="AL926" s="140"/>
      <c r="AM926" s="140"/>
      <c r="AN926" s="140"/>
      <c r="AO926" s="140"/>
      <c r="AP926" s="140"/>
      <c r="AQ926" s="140"/>
      <c r="AR926" s="140"/>
      <c r="AS926" s="140"/>
      <c r="AT926" s="140"/>
      <c r="AU926" s="140"/>
      <c r="AV926" s="140"/>
      <c r="AW926" s="140"/>
      <c r="AX926" s="140"/>
      <c r="AY926" s="140"/>
      <c r="AZ926" s="140"/>
      <c r="BA926" s="140"/>
      <c r="BB926" s="140"/>
      <c r="BC926" s="140"/>
      <c r="BD926" s="140"/>
      <c r="BE926" s="140"/>
      <c r="BF926" s="140"/>
      <c r="BG926" s="140"/>
      <c r="BH926" s="140"/>
      <c r="BI926" s="140"/>
      <c r="BJ926" s="140"/>
    </row>
    <row r="927" spans="20:62"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  <c r="AD927" s="140"/>
      <c r="AE927" s="140"/>
      <c r="AF927" s="140"/>
      <c r="AG927" s="140"/>
      <c r="AH927" s="140"/>
      <c r="AI927" s="140"/>
      <c r="AJ927" s="140"/>
      <c r="AK927" s="140"/>
      <c r="AL927" s="140"/>
      <c r="AM927" s="140"/>
      <c r="AN927" s="140"/>
      <c r="AO927" s="140"/>
      <c r="AP927" s="140"/>
      <c r="AQ927" s="140"/>
      <c r="AR927" s="140"/>
      <c r="AS927" s="140"/>
      <c r="AT927" s="140"/>
      <c r="AU927" s="140"/>
      <c r="AV927" s="140"/>
      <c r="AW927" s="140"/>
      <c r="AX927" s="140"/>
      <c r="AY927" s="140"/>
      <c r="AZ927" s="140"/>
      <c r="BA927" s="140"/>
      <c r="BB927" s="140"/>
      <c r="BC927" s="140"/>
      <c r="BD927" s="140"/>
      <c r="BE927" s="140"/>
      <c r="BF927" s="140"/>
      <c r="BG927" s="140"/>
      <c r="BH927" s="140"/>
      <c r="BI927" s="140"/>
      <c r="BJ927" s="140"/>
    </row>
    <row r="928" spans="20:62"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  <c r="AD928" s="140"/>
      <c r="AE928" s="140"/>
      <c r="AF928" s="140"/>
      <c r="AG928" s="140"/>
      <c r="AH928" s="140"/>
      <c r="AI928" s="140"/>
      <c r="AJ928" s="140"/>
      <c r="AK928" s="140"/>
      <c r="AL928" s="140"/>
      <c r="AM928" s="140"/>
      <c r="AN928" s="140"/>
      <c r="AO928" s="140"/>
      <c r="AP928" s="140"/>
      <c r="AQ928" s="140"/>
      <c r="AR928" s="140"/>
      <c r="AS928" s="140"/>
      <c r="AT928" s="140"/>
      <c r="AU928" s="140"/>
      <c r="AV928" s="140"/>
      <c r="AW928" s="140"/>
      <c r="AX928" s="140"/>
      <c r="AY928" s="140"/>
      <c r="AZ928" s="140"/>
      <c r="BA928" s="140"/>
      <c r="BB928" s="140"/>
      <c r="BC928" s="140"/>
      <c r="BD928" s="140"/>
      <c r="BE928" s="140"/>
      <c r="BF928" s="140"/>
      <c r="BG928" s="140"/>
      <c r="BH928" s="140"/>
      <c r="BI928" s="140"/>
      <c r="BJ928" s="140"/>
    </row>
    <row r="929" spans="20:62"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  <c r="AD929" s="140"/>
      <c r="AE929" s="140"/>
      <c r="AF929" s="140"/>
      <c r="AG929" s="140"/>
      <c r="AH929" s="140"/>
      <c r="AI929" s="140"/>
      <c r="AJ929" s="140"/>
      <c r="AK929" s="140"/>
      <c r="AL929" s="140"/>
      <c r="AM929" s="140"/>
      <c r="AN929" s="140"/>
      <c r="AO929" s="140"/>
      <c r="AP929" s="140"/>
      <c r="AQ929" s="140"/>
      <c r="AR929" s="140"/>
      <c r="AS929" s="140"/>
      <c r="AT929" s="140"/>
      <c r="AU929" s="140"/>
      <c r="AV929" s="140"/>
      <c r="AW929" s="140"/>
      <c r="AX929" s="140"/>
      <c r="AY929" s="140"/>
      <c r="AZ929" s="140"/>
      <c r="BA929" s="140"/>
      <c r="BB929" s="140"/>
      <c r="BC929" s="140"/>
      <c r="BD929" s="140"/>
      <c r="BE929" s="140"/>
      <c r="BF929" s="140"/>
      <c r="BG929" s="140"/>
      <c r="BH929" s="140"/>
      <c r="BI929" s="140"/>
      <c r="BJ929" s="140"/>
    </row>
    <row r="930" spans="20:62"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  <c r="AD930" s="140"/>
      <c r="AE930" s="140"/>
      <c r="AF930" s="140"/>
      <c r="AG930" s="140"/>
      <c r="AH930" s="140"/>
      <c r="AI930" s="140"/>
      <c r="AJ930" s="140"/>
      <c r="AK930" s="140"/>
      <c r="AL930" s="140"/>
      <c r="AM930" s="140"/>
      <c r="AN930" s="140"/>
      <c r="AO930" s="140"/>
      <c r="AP930" s="140"/>
      <c r="AQ930" s="140"/>
      <c r="AR930" s="140"/>
      <c r="AS930" s="140"/>
      <c r="AT930" s="140"/>
      <c r="AU930" s="140"/>
      <c r="AV930" s="140"/>
      <c r="AW930" s="140"/>
      <c r="AX930" s="140"/>
      <c r="AY930" s="140"/>
      <c r="AZ930" s="140"/>
      <c r="BA930" s="140"/>
      <c r="BB930" s="140"/>
      <c r="BC930" s="140"/>
      <c r="BD930" s="140"/>
      <c r="BE930" s="140"/>
      <c r="BF930" s="140"/>
      <c r="BG930" s="140"/>
      <c r="BH930" s="140"/>
      <c r="BI930" s="140"/>
      <c r="BJ930" s="140"/>
    </row>
    <row r="931" spans="20:62"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  <c r="AD931" s="140"/>
      <c r="AE931" s="140"/>
      <c r="AF931" s="140"/>
      <c r="AG931" s="140"/>
      <c r="AH931" s="140"/>
      <c r="AI931" s="140"/>
      <c r="AJ931" s="140"/>
      <c r="AK931" s="140"/>
      <c r="AL931" s="140"/>
      <c r="AM931" s="140"/>
      <c r="AN931" s="140"/>
      <c r="AO931" s="140"/>
      <c r="AP931" s="140"/>
      <c r="AQ931" s="140"/>
      <c r="AR931" s="140"/>
      <c r="AS931" s="140"/>
      <c r="AT931" s="140"/>
      <c r="AU931" s="140"/>
      <c r="AV931" s="140"/>
      <c r="AW931" s="140"/>
      <c r="AX931" s="140"/>
      <c r="AY931" s="140"/>
      <c r="AZ931" s="140"/>
      <c r="BA931" s="140"/>
      <c r="BB931" s="140"/>
      <c r="BC931" s="140"/>
      <c r="BD931" s="140"/>
      <c r="BE931" s="140"/>
      <c r="BF931" s="140"/>
      <c r="BG931" s="140"/>
      <c r="BH931" s="140"/>
      <c r="BI931" s="140"/>
      <c r="BJ931" s="140"/>
    </row>
    <row r="932" spans="20:62"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  <c r="AD932" s="140"/>
      <c r="AE932" s="140"/>
      <c r="AF932" s="140"/>
      <c r="AG932" s="140"/>
      <c r="AH932" s="140"/>
      <c r="AI932" s="140"/>
      <c r="AJ932" s="140"/>
      <c r="AK932" s="140"/>
      <c r="AL932" s="140"/>
      <c r="AM932" s="140"/>
      <c r="AN932" s="140"/>
      <c r="AO932" s="140"/>
      <c r="AP932" s="140"/>
      <c r="AQ932" s="140"/>
      <c r="AR932" s="140"/>
      <c r="AS932" s="140"/>
      <c r="AT932" s="140"/>
      <c r="AU932" s="140"/>
      <c r="AV932" s="140"/>
      <c r="AW932" s="140"/>
      <c r="AX932" s="140"/>
      <c r="AY932" s="140"/>
      <c r="AZ932" s="140"/>
      <c r="BA932" s="140"/>
      <c r="BB932" s="140"/>
      <c r="BC932" s="140"/>
      <c r="BD932" s="140"/>
      <c r="BE932" s="140"/>
      <c r="BF932" s="140"/>
      <c r="BG932" s="140"/>
      <c r="BH932" s="140"/>
      <c r="BI932" s="140"/>
      <c r="BJ932" s="140"/>
    </row>
    <row r="933" spans="20:62"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  <c r="AD933" s="140"/>
      <c r="AE933" s="140"/>
      <c r="AF933" s="140"/>
      <c r="AG933" s="140"/>
      <c r="AH933" s="140"/>
      <c r="AI933" s="140"/>
      <c r="AJ933" s="140"/>
      <c r="AK933" s="140"/>
      <c r="AL933" s="140"/>
      <c r="AM933" s="140"/>
      <c r="AN933" s="140"/>
      <c r="AO933" s="140"/>
      <c r="AP933" s="140"/>
      <c r="AQ933" s="140"/>
      <c r="AR933" s="140"/>
      <c r="AS933" s="140"/>
      <c r="AT933" s="140"/>
      <c r="AU933" s="140"/>
      <c r="AV933" s="140"/>
      <c r="AW933" s="140"/>
      <c r="AX933" s="140"/>
      <c r="AY933" s="140"/>
      <c r="AZ933" s="140"/>
      <c r="BA933" s="140"/>
      <c r="BB933" s="140"/>
      <c r="BC933" s="140"/>
      <c r="BD933" s="140"/>
      <c r="BE933" s="140"/>
      <c r="BF933" s="140"/>
      <c r="BG933" s="140"/>
      <c r="BH933" s="140"/>
      <c r="BI933" s="140"/>
      <c r="BJ933" s="140"/>
    </row>
    <row r="934" spans="20:62"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  <c r="AD934" s="140"/>
      <c r="AE934" s="140"/>
      <c r="AF934" s="140"/>
      <c r="AG934" s="140"/>
      <c r="AH934" s="140"/>
      <c r="AI934" s="140"/>
      <c r="AJ934" s="140"/>
      <c r="AK934" s="140"/>
      <c r="AL934" s="140"/>
      <c r="AM934" s="140"/>
      <c r="AN934" s="140"/>
      <c r="AO934" s="140"/>
      <c r="AP934" s="140"/>
      <c r="AQ934" s="140"/>
      <c r="AR934" s="140"/>
      <c r="AS934" s="140"/>
      <c r="AT934" s="140"/>
      <c r="AU934" s="140"/>
      <c r="AV934" s="140"/>
      <c r="AW934" s="140"/>
      <c r="AX934" s="140"/>
      <c r="AY934" s="140"/>
      <c r="AZ934" s="140"/>
      <c r="BA934" s="140"/>
      <c r="BB934" s="140"/>
      <c r="BC934" s="140"/>
      <c r="BD934" s="140"/>
      <c r="BE934" s="140"/>
      <c r="BF934" s="140"/>
      <c r="BG934" s="140"/>
      <c r="BH934" s="140"/>
      <c r="BI934" s="140"/>
      <c r="BJ934" s="140"/>
    </row>
    <row r="935" spans="20:62"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  <c r="AD935" s="140"/>
      <c r="AE935" s="140"/>
      <c r="AF935" s="140"/>
      <c r="AG935" s="140"/>
      <c r="AH935" s="140"/>
      <c r="AI935" s="140"/>
      <c r="AJ935" s="140"/>
      <c r="AK935" s="140"/>
      <c r="AL935" s="140"/>
      <c r="AM935" s="140"/>
      <c r="AN935" s="140"/>
      <c r="AO935" s="140"/>
      <c r="AP935" s="140"/>
      <c r="AQ935" s="140"/>
      <c r="AR935" s="140"/>
      <c r="AS935" s="140"/>
      <c r="AT935" s="140"/>
      <c r="AU935" s="140"/>
      <c r="AV935" s="140"/>
      <c r="AW935" s="140"/>
      <c r="AX935" s="140"/>
      <c r="AY935" s="140"/>
      <c r="AZ935" s="140"/>
      <c r="BA935" s="140"/>
      <c r="BB935" s="140"/>
      <c r="BC935" s="140"/>
      <c r="BD935" s="140"/>
      <c r="BE935" s="140"/>
      <c r="BF935" s="140"/>
      <c r="BG935" s="140"/>
      <c r="BH935" s="140"/>
      <c r="BI935" s="140"/>
      <c r="BJ935" s="140"/>
    </row>
    <row r="936" spans="20:62"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  <c r="AD936" s="140"/>
      <c r="AE936" s="140"/>
      <c r="AF936" s="140"/>
      <c r="AG936" s="140"/>
      <c r="AH936" s="140"/>
      <c r="AI936" s="140"/>
      <c r="AJ936" s="140"/>
      <c r="AK936" s="140"/>
      <c r="AL936" s="140"/>
      <c r="AM936" s="140"/>
      <c r="AN936" s="140"/>
      <c r="AO936" s="140"/>
      <c r="AP936" s="140"/>
      <c r="AQ936" s="140"/>
      <c r="AR936" s="140"/>
      <c r="AS936" s="140"/>
      <c r="AT936" s="140"/>
      <c r="AU936" s="140"/>
      <c r="AV936" s="140"/>
      <c r="AW936" s="140"/>
      <c r="AX936" s="140"/>
      <c r="AY936" s="140"/>
      <c r="AZ936" s="140"/>
      <c r="BA936" s="140"/>
      <c r="BB936" s="140"/>
      <c r="BC936" s="140"/>
      <c r="BD936" s="140"/>
      <c r="BE936" s="140"/>
      <c r="BF936" s="140"/>
      <c r="BG936" s="140"/>
      <c r="BH936" s="140"/>
      <c r="BI936" s="140"/>
      <c r="BJ936" s="140"/>
    </row>
    <row r="937" spans="20:62"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  <c r="AD937" s="140"/>
      <c r="AE937" s="140"/>
      <c r="AF937" s="140"/>
      <c r="AG937" s="140"/>
      <c r="AH937" s="140"/>
      <c r="AI937" s="140"/>
      <c r="AJ937" s="140"/>
      <c r="AK937" s="140"/>
      <c r="AL937" s="140"/>
      <c r="AM937" s="140"/>
      <c r="AN937" s="140"/>
      <c r="AO937" s="140"/>
      <c r="AP937" s="140"/>
      <c r="AQ937" s="140"/>
      <c r="AR937" s="140"/>
      <c r="AS937" s="140"/>
      <c r="AT937" s="140"/>
      <c r="AU937" s="140"/>
      <c r="AV937" s="140"/>
      <c r="AW937" s="140"/>
      <c r="AX937" s="140"/>
      <c r="AY937" s="140"/>
      <c r="AZ937" s="140"/>
      <c r="BA937" s="140"/>
      <c r="BB937" s="140"/>
      <c r="BC937" s="140"/>
      <c r="BD937" s="140"/>
      <c r="BE937" s="140"/>
      <c r="BF937" s="140"/>
      <c r="BG937" s="140"/>
      <c r="BH937" s="140"/>
      <c r="BI937" s="140"/>
      <c r="BJ937" s="140"/>
    </row>
    <row r="938" spans="20:62"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  <c r="AD938" s="140"/>
      <c r="AE938" s="140"/>
      <c r="AF938" s="140"/>
      <c r="AG938" s="140"/>
      <c r="AH938" s="140"/>
      <c r="AI938" s="140"/>
      <c r="AJ938" s="140"/>
      <c r="AK938" s="140"/>
      <c r="AL938" s="140"/>
      <c r="AM938" s="140"/>
      <c r="AN938" s="140"/>
      <c r="AO938" s="140"/>
      <c r="AP938" s="140"/>
      <c r="AQ938" s="140"/>
      <c r="AR938" s="140"/>
      <c r="AS938" s="140"/>
      <c r="AT938" s="140"/>
      <c r="AU938" s="140"/>
      <c r="AV938" s="140"/>
      <c r="AW938" s="140"/>
      <c r="AX938" s="140"/>
      <c r="AY938" s="140"/>
      <c r="AZ938" s="140"/>
      <c r="BA938" s="140"/>
      <c r="BB938" s="140"/>
      <c r="BC938" s="140"/>
      <c r="BD938" s="140"/>
      <c r="BE938" s="140"/>
      <c r="BF938" s="140"/>
      <c r="BG938" s="140"/>
      <c r="BH938" s="140"/>
      <c r="BI938" s="140"/>
      <c r="BJ938" s="140"/>
    </row>
    <row r="939" spans="20:62"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  <c r="AD939" s="140"/>
      <c r="AE939" s="140"/>
      <c r="AF939" s="140"/>
      <c r="AG939" s="140"/>
      <c r="AH939" s="140"/>
      <c r="AI939" s="140"/>
      <c r="AJ939" s="140"/>
      <c r="AK939" s="140"/>
      <c r="AL939" s="140"/>
      <c r="AM939" s="140"/>
      <c r="AN939" s="140"/>
      <c r="AO939" s="140"/>
      <c r="AP939" s="140"/>
      <c r="AQ939" s="140"/>
      <c r="AR939" s="140"/>
      <c r="AS939" s="140"/>
      <c r="AT939" s="140"/>
      <c r="AU939" s="140"/>
      <c r="AV939" s="140"/>
      <c r="AW939" s="140"/>
      <c r="AX939" s="140"/>
      <c r="AY939" s="140"/>
      <c r="AZ939" s="140"/>
      <c r="BA939" s="140"/>
      <c r="BB939" s="140"/>
      <c r="BC939" s="140"/>
      <c r="BD939" s="140"/>
      <c r="BE939" s="140"/>
      <c r="BF939" s="140"/>
      <c r="BG939" s="140"/>
      <c r="BH939" s="140"/>
      <c r="BI939" s="140"/>
      <c r="BJ939" s="140"/>
    </row>
    <row r="940" spans="20:62"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  <c r="AD940" s="140"/>
      <c r="AE940" s="140"/>
      <c r="AF940" s="140"/>
      <c r="AG940" s="140"/>
      <c r="AH940" s="140"/>
      <c r="AI940" s="140"/>
      <c r="AJ940" s="140"/>
      <c r="AK940" s="140"/>
      <c r="AL940" s="140"/>
      <c r="AM940" s="140"/>
      <c r="AN940" s="140"/>
      <c r="AO940" s="140"/>
      <c r="AP940" s="140"/>
      <c r="AQ940" s="140"/>
      <c r="AR940" s="140"/>
      <c r="AS940" s="140"/>
      <c r="AT940" s="140"/>
      <c r="AU940" s="140"/>
      <c r="AV940" s="140"/>
      <c r="AW940" s="140"/>
      <c r="AX940" s="140"/>
      <c r="AY940" s="140"/>
      <c r="AZ940" s="140"/>
      <c r="BA940" s="140"/>
      <c r="BB940" s="140"/>
      <c r="BC940" s="140"/>
      <c r="BD940" s="140"/>
      <c r="BE940" s="140"/>
      <c r="BF940" s="140"/>
      <c r="BG940" s="140"/>
      <c r="BH940" s="140"/>
      <c r="BI940" s="140"/>
      <c r="BJ940" s="140"/>
    </row>
    <row r="941" spans="20:62"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  <c r="AD941" s="140"/>
      <c r="AE941" s="140"/>
      <c r="AF941" s="140"/>
      <c r="AG941" s="140"/>
      <c r="AH941" s="140"/>
      <c r="AI941" s="140"/>
      <c r="AJ941" s="140"/>
      <c r="AK941" s="140"/>
      <c r="AL941" s="140"/>
      <c r="AM941" s="140"/>
      <c r="AN941" s="140"/>
      <c r="AO941" s="140"/>
      <c r="AP941" s="140"/>
      <c r="AQ941" s="140"/>
      <c r="AR941" s="140"/>
      <c r="AS941" s="140"/>
      <c r="AT941" s="140"/>
      <c r="AU941" s="140"/>
      <c r="AV941" s="140"/>
      <c r="AW941" s="140"/>
      <c r="AX941" s="140"/>
      <c r="AY941" s="140"/>
      <c r="AZ941" s="140"/>
      <c r="BA941" s="140"/>
      <c r="BB941" s="140"/>
      <c r="BC941" s="140"/>
      <c r="BD941" s="140"/>
      <c r="BE941" s="140"/>
      <c r="BF941" s="140"/>
      <c r="BG941" s="140"/>
      <c r="BH941" s="140"/>
      <c r="BI941" s="140"/>
      <c r="BJ941" s="140"/>
    </row>
    <row r="942" spans="20:62"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  <c r="AD942" s="140"/>
      <c r="AE942" s="140"/>
      <c r="AF942" s="140"/>
      <c r="AG942" s="140"/>
      <c r="AH942" s="140"/>
      <c r="AI942" s="140"/>
      <c r="AJ942" s="140"/>
      <c r="AK942" s="140"/>
      <c r="AL942" s="140"/>
      <c r="AM942" s="140"/>
      <c r="AN942" s="140"/>
      <c r="AO942" s="140"/>
      <c r="AP942" s="140"/>
      <c r="AQ942" s="140"/>
      <c r="AR942" s="140"/>
      <c r="AS942" s="140"/>
      <c r="AT942" s="140"/>
      <c r="AU942" s="140"/>
      <c r="AV942" s="140"/>
      <c r="AW942" s="140"/>
      <c r="AX942" s="140"/>
      <c r="AY942" s="140"/>
      <c r="AZ942" s="140"/>
      <c r="BA942" s="140"/>
      <c r="BB942" s="140"/>
      <c r="BC942" s="140"/>
      <c r="BD942" s="140"/>
      <c r="BE942" s="140"/>
      <c r="BF942" s="140"/>
      <c r="BG942" s="140"/>
      <c r="BH942" s="140"/>
      <c r="BI942" s="140"/>
      <c r="BJ942" s="140"/>
    </row>
    <row r="943" spans="20:62"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  <c r="AD943" s="140"/>
      <c r="AE943" s="140"/>
      <c r="AF943" s="140"/>
      <c r="AG943" s="140"/>
      <c r="AH943" s="140"/>
      <c r="AI943" s="140"/>
      <c r="AJ943" s="140"/>
      <c r="AK943" s="140"/>
      <c r="AL943" s="140"/>
      <c r="AM943" s="140"/>
      <c r="AN943" s="140"/>
      <c r="AO943" s="140"/>
      <c r="AP943" s="140"/>
      <c r="AQ943" s="140"/>
      <c r="AR943" s="140"/>
      <c r="AS943" s="140"/>
      <c r="AT943" s="140"/>
      <c r="AU943" s="140"/>
      <c r="AV943" s="140"/>
      <c r="AW943" s="140"/>
      <c r="AX943" s="140"/>
      <c r="AY943" s="140"/>
      <c r="AZ943" s="140"/>
      <c r="BA943" s="140"/>
      <c r="BB943" s="140"/>
      <c r="BC943" s="140"/>
      <c r="BD943" s="140"/>
      <c r="BE943" s="140"/>
      <c r="BF943" s="140"/>
      <c r="BG943" s="140"/>
      <c r="BH943" s="140"/>
      <c r="BI943" s="140"/>
      <c r="BJ943" s="140"/>
    </row>
    <row r="944" spans="20:62"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  <c r="AD944" s="140"/>
      <c r="AE944" s="140"/>
      <c r="AF944" s="140"/>
      <c r="AG944" s="140"/>
      <c r="AH944" s="140"/>
      <c r="AI944" s="140"/>
      <c r="AJ944" s="140"/>
      <c r="AK944" s="140"/>
      <c r="AL944" s="140"/>
      <c r="AM944" s="140"/>
      <c r="AN944" s="140"/>
      <c r="AO944" s="140"/>
      <c r="AP944" s="140"/>
      <c r="AQ944" s="140"/>
      <c r="AR944" s="140"/>
      <c r="AS944" s="140"/>
      <c r="AT944" s="140"/>
      <c r="AU944" s="140"/>
      <c r="AV944" s="140"/>
      <c r="AW944" s="140"/>
      <c r="AX944" s="140"/>
      <c r="AY944" s="140"/>
      <c r="AZ944" s="140"/>
      <c r="BA944" s="140"/>
      <c r="BB944" s="140"/>
      <c r="BC944" s="140"/>
      <c r="BD944" s="140"/>
      <c r="BE944" s="140"/>
      <c r="BF944" s="140"/>
      <c r="BG944" s="140"/>
      <c r="BH944" s="140"/>
      <c r="BI944" s="140"/>
      <c r="BJ944" s="140"/>
    </row>
    <row r="945" spans="20:62"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  <c r="AD945" s="140"/>
      <c r="AE945" s="140"/>
      <c r="AF945" s="140"/>
      <c r="AG945" s="140"/>
      <c r="AH945" s="140"/>
      <c r="AI945" s="140"/>
      <c r="AJ945" s="140"/>
      <c r="AK945" s="140"/>
      <c r="AL945" s="140"/>
      <c r="AM945" s="140"/>
      <c r="AN945" s="140"/>
      <c r="AO945" s="140"/>
      <c r="AP945" s="140"/>
      <c r="AQ945" s="140"/>
      <c r="AR945" s="140"/>
      <c r="AS945" s="140"/>
      <c r="AT945" s="140"/>
      <c r="AU945" s="140"/>
      <c r="AV945" s="140"/>
      <c r="AW945" s="140"/>
      <c r="AX945" s="140"/>
      <c r="AY945" s="140"/>
      <c r="AZ945" s="140"/>
      <c r="BA945" s="140"/>
      <c r="BB945" s="140"/>
      <c r="BC945" s="140"/>
      <c r="BD945" s="140"/>
      <c r="BE945" s="140"/>
      <c r="BF945" s="140"/>
      <c r="BG945" s="140"/>
      <c r="BH945" s="140"/>
      <c r="BI945" s="140"/>
      <c r="BJ945" s="140"/>
    </row>
    <row r="946" spans="20:62"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  <c r="AD946" s="140"/>
      <c r="AE946" s="140"/>
      <c r="AF946" s="140"/>
      <c r="AG946" s="140"/>
      <c r="AH946" s="140"/>
      <c r="AI946" s="140"/>
      <c r="AJ946" s="140"/>
      <c r="AK946" s="140"/>
      <c r="AL946" s="140"/>
      <c r="AM946" s="140"/>
      <c r="AN946" s="140"/>
      <c r="AO946" s="140"/>
      <c r="AP946" s="140"/>
      <c r="AQ946" s="140"/>
      <c r="AR946" s="140"/>
      <c r="AS946" s="140"/>
      <c r="AT946" s="140"/>
      <c r="AU946" s="140"/>
      <c r="AV946" s="140"/>
      <c r="AW946" s="140"/>
      <c r="AX946" s="140"/>
      <c r="AY946" s="140"/>
      <c r="AZ946" s="140"/>
      <c r="BA946" s="140"/>
      <c r="BB946" s="140"/>
      <c r="BC946" s="140"/>
      <c r="BD946" s="140"/>
      <c r="BE946" s="140"/>
      <c r="BF946" s="140"/>
      <c r="BG946" s="140"/>
      <c r="BH946" s="140"/>
      <c r="BI946" s="140"/>
      <c r="BJ946" s="140"/>
    </row>
    <row r="947" spans="20:62"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  <c r="AD947" s="140"/>
      <c r="AE947" s="140"/>
      <c r="AF947" s="140"/>
      <c r="AG947" s="140"/>
      <c r="AH947" s="140"/>
      <c r="AI947" s="140"/>
      <c r="AJ947" s="140"/>
      <c r="AK947" s="140"/>
      <c r="AL947" s="140"/>
      <c r="AM947" s="140"/>
      <c r="AN947" s="140"/>
      <c r="AO947" s="140"/>
      <c r="AP947" s="140"/>
      <c r="AQ947" s="140"/>
      <c r="AR947" s="140"/>
      <c r="AS947" s="140"/>
      <c r="AT947" s="140"/>
      <c r="AU947" s="140"/>
      <c r="AV947" s="140"/>
      <c r="AW947" s="140"/>
      <c r="AX947" s="140"/>
      <c r="AY947" s="140"/>
      <c r="AZ947" s="140"/>
      <c r="BA947" s="140"/>
      <c r="BB947" s="140"/>
      <c r="BC947" s="140"/>
      <c r="BD947" s="140"/>
      <c r="BE947" s="140"/>
      <c r="BF947" s="140"/>
      <c r="BG947" s="140"/>
      <c r="BH947" s="140"/>
      <c r="BI947" s="140"/>
      <c r="BJ947" s="140"/>
    </row>
    <row r="948" spans="20:62"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  <c r="AD948" s="140"/>
      <c r="AE948" s="140"/>
      <c r="AF948" s="140"/>
      <c r="AG948" s="140"/>
      <c r="AH948" s="140"/>
      <c r="AI948" s="140"/>
      <c r="AJ948" s="140"/>
      <c r="AK948" s="140"/>
      <c r="AL948" s="140"/>
      <c r="AM948" s="140"/>
      <c r="AN948" s="140"/>
      <c r="AO948" s="140"/>
      <c r="AP948" s="140"/>
      <c r="AQ948" s="140"/>
      <c r="AR948" s="140"/>
      <c r="AS948" s="140"/>
      <c r="AT948" s="140"/>
      <c r="AU948" s="140"/>
      <c r="AV948" s="140"/>
      <c r="AW948" s="140"/>
      <c r="AX948" s="140"/>
      <c r="AY948" s="140"/>
      <c r="AZ948" s="140"/>
      <c r="BA948" s="140"/>
      <c r="BB948" s="140"/>
      <c r="BC948" s="140"/>
      <c r="BD948" s="140"/>
      <c r="BE948" s="140"/>
      <c r="BF948" s="140"/>
      <c r="BG948" s="140"/>
      <c r="BH948" s="140"/>
      <c r="BI948" s="140"/>
      <c r="BJ948" s="140"/>
    </row>
    <row r="949" spans="20:62"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  <c r="AD949" s="140"/>
      <c r="AE949" s="140"/>
      <c r="AF949" s="140"/>
      <c r="AG949" s="140"/>
      <c r="AH949" s="140"/>
      <c r="AI949" s="140"/>
      <c r="AJ949" s="140"/>
      <c r="AK949" s="140"/>
      <c r="AL949" s="140"/>
      <c r="AM949" s="140"/>
      <c r="AN949" s="140"/>
      <c r="AO949" s="140"/>
      <c r="AP949" s="140"/>
      <c r="AQ949" s="140"/>
      <c r="AR949" s="140"/>
      <c r="AS949" s="140"/>
      <c r="AT949" s="140"/>
      <c r="AU949" s="140"/>
      <c r="AV949" s="140"/>
      <c r="AW949" s="140"/>
      <c r="AX949" s="140"/>
      <c r="AY949" s="140"/>
      <c r="AZ949" s="140"/>
      <c r="BA949" s="140"/>
      <c r="BB949" s="140"/>
      <c r="BC949" s="140"/>
      <c r="BD949" s="140"/>
      <c r="BE949" s="140"/>
      <c r="BF949" s="140"/>
      <c r="BG949" s="140"/>
      <c r="BH949" s="140"/>
      <c r="BI949" s="140"/>
      <c r="BJ949" s="140"/>
    </row>
    <row r="950" spans="20:62"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  <c r="AD950" s="140"/>
      <c r="AE950" s="140"/>
      <c r="AF950" s="140"/>
      <c r="AG950" s="140"/>
      <c r="AH950" s="140"/>
      <c r="AI950" s="140"/>
      <c r="AJ950" s="140"/>
      <c r="AK950" s="140"/>
      <c r="AL950" s="140"/>
      <c r="AM950" s="140"/>
      <c r="AN950" s="140"/>
      <c r="AO950" s="140"/>
      <c r="AP950" s="140"/>
      <c r="AQ950" s="140"/>
      <c r="AR950" s="140"/>
      <c r="AS950" s="140"/>
      <c r="AT950" s="140"/>
      <c r="AU950" s="140"/>
      <c r="AV950" s="140"/>
      <c r="AW950" s="140"/>
      <c r="AX950" s="140"/>
      <c r="AY950" s="140"/>
      <c r="AZ950" s="140"/>
      <c r="BA950" s="140"/>
      <c r="BB950" s="140"/>
      <c r="BC950" s="140"/>
      <c r="BD950" s="140"/>
      <c r="BE950" s="140"/>
      <c r="BF950" s="140"/>
      <c r="BG950" s="140"/>
      <c r="BH950" s="140"/>
      <c r="BI950" s="140"/>
      <c r="BJ950" s="140"/>
    </row>
    <row r="951" spans="20:62"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  <c r="AD951" s="140"/>
      <c r="AE951" s="140"/>
      <c r="AF951" s="140"/>
      <c r="AG951" s="140"/>
      <c r="AH951" s="140"/>
      <c r="AI951" s="140"/>
      <c r="AJ951" s="140"/>
      <c r="AK951" s="140"/>
      <c r="AL951" s="140"/>
      <c r="AM951" s="140"/>
      <c r="AN951" s="140"/>
      <c r="AO951" s="140"/>
      <c r="AP951" s="140"/>
      <c r="AQ951" s="140"/>
      <c r="AR951" s="140"/>
      <c r="AS951" s="140"/>
      <c r="AT951" s="140"/>
      <c r="AU951" s="140"/>
      <c r="AV951" s="140"/>
      <c r="AW951" s="140"/>
      <c r="AX951" s="140"/>
      <c r="AY951" s="140"/>
      <c r="AZ951" s="140"/>
      <c r="BA951" s="140"/>
      <c r="BB951" s="140"/>
      <c r="BC951" s="140"/>
      <c r="BD951" s="140"/>
      <c r="BE951" s="140"/>
      <c r="BF951" s="140"/>
      <c r="BG951" s="140"/>
      <c r="BH951" s="140"/>
      <c r="BI951" s="140"/>
      <c r="BJ951" s="140"/>
    </row>
    <row r="952" spans="20:62"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  <c r="AD952" s="140"/>
      <c r="AE952" s="140"/>
      <c r="AF952" s="140"/>
      <c r="AG952" s="140"/>
      <c r="AH952" s="140"/>
      <c r="AI952" s="140"/>
      <c r="AJ952" s="140"/>
      <c r="AK952" s="140"/>
      <c r="AL952" s="140"/>
      <c r="AM952" s="140"/>
      <c r="AN952" s="140"/>
      <c r="AO952" s="140"/>
      <c r="AP952" s="140"/>
      <c r="AQ952" s="140"/>
      <c r="AR952" s="140"/>
      <c r="AS952" s="140"/>
      <c r="AT952" s="140"/>
      <c r="AU952" s="140"/>
      <c r="AV952" s="140"/>
      <c r="AW952" s="140"/>
      <c r="AX952" s="140"/>
      <c r="AY952" s="140"/>
      <c r="AZ952" s="140"/>
      <c r="BA952" s="140"/>
      <c r="BB952" s="140"/>
      <c r="BC952" s="140"/>
      <c r="BD952" s="140"/>
      <c r="BE952" s="140"/>
      <c r="BF952" s="140"/>
      <c r="BG952" s="140"/>
      <c r="BH952" s="140"/>
      <c r="BI952" s="140"/>
      <c r="BJ952" s="140"/>
    </row>
    <row r="953" spans="20:62"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  <c r="AD953" s="140"/>
      <c r="AE953" s="140"/>
      <c r="AF953" s="140"/>
      <c r="AG953" s="140"/>
      <c r="AH953" s="140"/>
      <c r="AI953" s="140"/>
      <c r="AJ953" s="140"/>
      <c r="AK953" s="140"/>
      <c r="AL953" s="140"/>
      <c r="AM953" s="140"/>
      <c r="AN953" s="140"/>
      <c r="AO953" s="140"/>
      <c r="AP953" s="140"/>
      <c r="AQ953" s="140"/>
      <c r="AR953" s="140"/>
      <c r="AS953" s="140"/>
      <c r="AT953" s="140"/>
      <c r="AU953" s="140"/>
      <c r="AV953" s="140"/>
      <c r="AW953" s="140"/>
      <c r="AX953" s="140"/>
      <c r="AY953" s="140"/>
      <c r="AZ953" s="140"/>
      <c r="BA953" s="140"/>
      <c r="BB953" s="140"/>
      <c r="BC953" s="140"/>
      <c r="BD953" s="140"/>
      <c r="BE953" s="140"/>
      <c r="BF953" s="140"/>
      <c r="BG953" s="140"/>
      <c r="BH953" s="140"/>
      <c r="BI953" s="140"/>
      <c r="BJ953" s="140"/>
    </row>
    <row r="954" spans="20:62"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  <c r="AD954" s="140"/>
      <c r="AE954" s="140"/>
      <c r="AF954" s="140"/>
      <c r="AG954" s="140"/>
      <c r="AH954" s="140"/>
      <c r="AI954" s="140"/>
      <c r="AJ954" s="140"/>
      <c r="AK954" s="140"/>
      <c r="AL954" s="140"/>
      <c r="AM954" s="140"/>
      <c r="AN954" s="140"/>
      <c r="AO954" s="140"/>
      <c r="AP954" s="140"/>
      <c r="AQ954" s="140"/>
      <c r="AR954" s="140"/>
      <c r="AS954" s="140"/>
      <c r="AT954" s="140"/>
      <c r="AU954" s="140"/>
      <c r="AV954" s="140"/>
      <c r="AW954" s="140"/>
      <c r="AX954" s="140"/>
      <c r="AY954" s="140"/>
      <c r="AZ954" s="140"/>
      <c r="BA954" s="140"/>
      <c r="BB954" s="140"/>
      <c r="BC954" s="140"/>
      <c r="BD954" s="140"/>
      <c r="BE954" s="140"/>
      <c r="BF954" s="140"/>
      <c r="BG954" s="140"/>
      <c r="BH954" s="140"/>
      <c r="BI954" s="140"/>
      <c r="BJ954" s="140"/>
    </row>
    <row r="955" spans="20:62"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  <c r="AD955" s="140"/>
      <c r="AE955" s="140"/>
      <c r="AF955" s="140"/>
      <c r="AG955" s="140"/>
      <c r="AH955" s="140"/>
      <c r="AI955" s="140"/>
      <c r="AJ955" s="140"/>
      <c r="AK955" s="140"/>
      <c r="AL955" s="140"/>
      <c r="AM955" s="140"/>
      <c r="AN955" s="140"/>
      <c r="AO955" s="140"/>
      <c r="AP955" s="140"/>
      <c r="AQ955" s="140"/>
      <c r="AR955" s="140"/>
      <c r="AS955" s="140"/>
      <c r="AT955" s="140"/>
      <c r="AU955" s="140"/>
      <c r="AV955" s="140"/>
      <c r="AW955" s="140"/>
      <c r="AX955" s="140"/>
      <c r="AY955" s="140"/>
      <c r="AZ955" s="140"/>
      <c r="BA955" s="140"/>
      <c r="BB955" s="140"/>
      <c r="BC955" s="140"/>
      <c r="BD955" s="140"/>
      <c r="BE955" s="140"/>
      <c r="BF955" s="140"/>
      <c r="BG955" s="140"/>
      <c r="BH955" s="140"/>
      <c r="BI955" s="140"/>
      <c r="BJ955" s="140"/>
    </row>
    <row r="956" spans="20:62"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  <c r="AD956" s="140"/>
      <c r="AE956" s="140"/>
      <c r="AF956" s="140"/>
      <c r="AG956" s="140"/>
      <c r="AH956" s="140"/>
      <c r="AI956" s="140"/>
      <c r="AJ956" s="140"/>
      <c r="AK956" s="140"/>
      <c r="AL956" s="140"/>
      <c r="AM956" s="140"/>
      <c r="AN956" s="140"/>
      <c r="AO956" s="140"/>
      <c r="AP956" s="140"/>
      <c r="AQ956" s="140"/>
      <c r="AR956" s="140"/>
      <c r="AS956" s="140"/>
      <c r="AT956" s="140"/>
      <c r="AU956" s="140"/>
      <c r="AV956" s="140"/>
      <c r="AW956" s="140"/>
      <c r="AX956" s="140"/>
      <c r="AY956" s="140"/>
      <c r="AZ956" s="140"/>
      <c r="BA956" s="140"/>
      <c r="BB956" s="140"/>
      <c r="BC956" s="140"/>
      <c r="BD956" s="140"/>
      <c r="BE956" s="140"/>
      <c r="BF956" s="140"/>
      <c r="BG956" s="140"/>
      <c r="BH956" s="140"/>
      <c r="BI956" s="140"/>
      <c r="BJ956" s="140"/>
    </row>
    <row r="957" spans="20:62"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  <c r="AD957" s="140"/>
      <c r="AE957" s="140"/>
      <c r="AF957" s="140"/>
      <c r="AG957" s="140"/>
      <c r="AH957" s="140"/>
      <c r="AI957" s="140"/>
      <c r="AJ957" s="140"/>
      <c r="AK957" s="140"/>
      <c r="AL957" s="140"/>
      <c r="AM957" s="140"/>
      <c r="AN957" s="140"/>
      <c r="AO957" s="140"/>
      <c r="AP957" s="140"/>
      <c r="AQ957" s="140"/>
      <c r="AR957" s="140"/>
      <c r="AS957" s="140"/>
      <c r="AT957" s="140"/>
      <c r="AU957" s="140"/>
      <c r="AV957" s="140"/>
      <c r="AW957" s="140"/>
      <c r="AX957" s="140"/>
      <c r="AY957" s="140"/>
      <c r="AZ957" s="140"/>
      <c r="BA957" s="140"/>
      <c r="BB957" s="140"/>
      <c r="BC957" s="140"/>
      <c r="BD957" s="140"/>
      <c r="BE957" s="140"/>
      <c r="BF957" s="140"/>
      <c r="BG957" s="140"/>
      <c r="BH957" s="140"/>
      <c r="BI957" s="140"/>
      <c r="BJ957" s="140"/>
    </row>
    <row r="958" spans="20:62"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  <c r="AD958" s="140"/>
      <c r="AE958" s="140"/>
      <c r="AF958" s="140"/>
      <c r="AG958" s="140"/>
      <c r="AH958" s="140"/>
      <c r="AI958" s="140"/>
      <c r="AJ958" s="140"/>
      <c r="AK958" s="140"/>
      <c r="AL958" s="140"/>
      <c r="AM958" s="140"/>
      <c r="AN958" s="140"/>
      <c r="AO958" s="140"/>
      <c r="AP958" s="140"/>
      <c r="AQ958" s="140"/>
      <c r="AR958" s="140"/>
      <c r="AS958" s="140"/>
      <c r="AT958" s="140"/>
      <c r="AU958" s="140"/>
      <c r="AV958" s="140"/>
      <c r="AW958" s="140"/>
      <c r="AX958" s="140"/>
      <c r="AY958" s="140"/>
      <c r="AZ958" s="140"/>
      <c r="BA958" s="140"/>
      <c r="BB958" s="140"/>
      <c r="BC958" s="140"/>
      <c r="BD958" s="140"/>
      <c r="BE958" s="140"/>
      <c r="BF958" s="140"/>
      <c r="BG958" s="140"/>
      <c r="BH958" s="140"/>
      <c r="BI958" s="140"/>
      <c r="BJ958" s="140"/>
    </row>
    <row r="959" spans="20:62"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  <c r="AD959" s="140"/>
      <c r="AE959" s="140"/>
      <c r="AF959" s="140"/>
      <c r="AG959" s="140"/>
      <c r="AH959" s="140"/>
      <c r="AI959" s="140"/>
      <c r="AJ959" s="140"/>
      <c r="AK959" s="140"/>
      <c r="AL959" s="140"/>
      <c r="AM959" s="140"/>
      <c r="AN959" s="140"/>
      <c r="AO959" s="140"/>
      <c r="AP959" s="140"/>
      <c r="AQ959" s="140"/>
      <c r="AR959" s="140"/>
      <c r="AS959" s="140"/>
      <c r="AT959" s="140"/>
      <c r="AU959" s="140"/>
      <c r="AV959" s="140"/>
      <c r="AW959" s="140"/>
      <c r="AX959" s="140"/>
      <c r="AY959" s="140"/>
      <c r="AZ959" s="140"/>
      <c r="BA959" s="140"/>
      <c r="BB959" s="140"/>
      <c r="BC959" s="140"/>
      <c r="BD959" s="140"/>
      <c r="BE959" s="140"/>
      <c r="BF959" s="140"/>
      <c r="BG959" s="140"/>
      <c r="BH959" s="140"/>
      <c r="BI959" s="140"/>
      <c r="BJ959" s="140"/>
    </row>
    <row r="960" spans="20:62"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0"/>
      <c r="AP960" s="140"/>
      <c r="AQ960" s="140"/>
      <c r="AR960" s="140"/>
      <c r="AS960" s="140"/>
      <c r="AT960" s="140"/>
      <c r="AU960" s="140"/>
      <c r="AV960" s="140"/>
      <c r="AW960" s="140"/>
      <c r="AX960" s="140"/>
      <c r="AY960" s="140"/>
      <c r="AZ960" s="140"/>
      <c r="BA960" s="140"/>
      <c r="BB960" s="140"/>
      <c r="BC960" s="140"/>
      <c r="BD960" s="140"/>
      <c r="BE960" s="140"/>
      <c r="BF960" s="140"/>
      <c r="BG960" s="140"/>
      <c r="BH960" s="140"/>
      <c r="BI960" s="140"/>
      <c r="BJ960" s="140"/>
    </row>
    <row r="961" spans="20:62"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  <c r="AD961" s="140"/>
      <c r="AE961" s="140"/>
      <c r="AF961" s="140"/>
      <c r="AG961" s="140"/>
      <c r="AH961" s="140"/>
      <c r="AI961" s="140"/>
      <c r="AJ961" s="140"/>
      <c r="AK961" s="140"/>
      <c r="AL961" s="140"/>
      <c r="AM961" s="140"/>
      <c r="AN961" s="140"/>
      <c r="AO961" s="140"/>
      <c r="AP961" s="140"/>
      <c r="AQ961" s="140"/>
      <c r="AR961" s="140"/>
      <c r="AS961" s="140"/>
      <c r="AT961" s="140"/>
      <c r="AU961" s="140"/>
      <c r="AV961" s="140"/>
      <c r="AW961" s="140"/>
      <c r="AX961" s="140"/>
      <c r="AY961" s="140"/>
      <c r="AZ961" s="140"/>
      <c r="BA961" s="140"/>
      <c r="BB961" s="140"/>
      <c r="BC961" s="140"/>
      <c r="BD961" s="140"/>
      <c r="BE961" s="140"/>
      <c r="BF961" s="140"/>
      <c r="BG961" s="140"/>
      <c r="BH961" s="140"/>
      <c r="BI961" s="140"/>
      <c r="BJ961" s="140"/>
    </row>
    <row r="962" spans="20:62"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  <c r="AD962" s="140"/>
      <c r="AE962" s="140"/>
      <c r="AF962" s="140"/>
      <c r="AG962" s="140"/>
      <c r="AH962" s="140"/>
      <c r="AI962" s="140"/>
      <c r="AJ962" s="140"/>
      <c r="AK962" s="140"/>
      <c r="AL962" s="140"/>
      <c r="AM962" s="140"/>
      <c r="AN962" s="140"/>
      <c r="AO962" s="140"/>
      <c r="AP962" s="140"/>
      <c r="AQ962" s="140"/>
      <c r="AR962" s="140"/>
      <c r="AS962" s="140"/>
      <c r="AT962" s="140"/>
      <c r="AU962" s="140"/>
      <c r="AV962" s="140"/>
      <c r="AW962" s="140"/>
      <c r="AX962" s="140"/>
      <c r="AY962" s="140"/>
      <c r="AZ962" s="140"/>
      <c r="BA962" s="140"/>
      <c r="BB962" s="140"/>
      <c r="BC962" s="140"/>
      <c r="BD962" s="140"/>
      <c r="BE962" s="140"/>
      <c r="BF962" s="140"/>
      <c r="BG962" s="140"/>
      <c r="BH962" s="140"/>
      <c r="BI962" s="140"/>
      <c r="BJ962" s="140"/>
    </row>
    <row r="963" spans="20:62"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  <c r="AD963" s="140"/>
      <c r="AE963" s="140"/>
      <c r="AF963" s="140"/>
      <c r="AG963" s="140"/>
      <c r="AH963" s="140"/>
      <c r="AI963" s="140"/>
      <c r="AJ963" s="140"/>
      <c r="AK963" s="140"/>
      <c r="AL963" s="140"/>
      <c r="AM963" s="140"/>
      <c r="AN963" s="140"/>
      <c r="AO963" s="140"/>
      <c r="AP963" s="140"/>
      <c r="AQ963" s="140"/>
      <c r="AR963" s="140"/>
      <c r="AS963" s="140"/>
      <c r="AT963" s="140"/>
      <c r="AU963" s="140"/>
      <c r="AV963" s="140"/>
      <c r="AW963" s="140"/>
      <c r="AX963" s="140"/>
      <c r="AY963" s="140"/>
      <c r="AZ963" s="140"/>
      <c r="BA963" s="140"/>
      <c r="BB963" s="140"/>
      <c r="BC963" s="140"/>
      <c r="BD963" s="140"/>
      <c r="BE963" s="140"/>
      <c r="BF963" s="140"/>
      <c r="BG963" s="140"/>
      <c r="BH963" s="140"/>
      <c r="BI963" s="140"/>
      <c r="BJ963" s="140"/>
    </row>
    <row r="964" spans="20:62"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  <c r="AD964" s="140"/>
      <c r="AE964" s="140"/>
      <c r="AF964" s="140"/>
      <c r="AG964" s="140"/>
      <c r="AH964" s="140"/>
      <c r="AI964" s="140"/>
      <c r="AJ964" s="140"/>
      <c r="AK964" s="140"/>
      <c r="AL964" s="140"/>
      <c r="AM964" s="140"/>
      <c r="AN964" s="140"/>
      <c r="AO964" s="140"/>
      <c r="AP964" s="140"/>
      <c r="AQ964" s="140"/>
      <c r="AR964" s="140"/>
      <c r="AS964" s="140"/>
      <c r="AT964" s="140"/>
      <c r="AU964" s="140"/>
      <c r="AV964" s="140"/>
      <c r="AW964" s="140"/>
      <c r="AX964" s="140"/>
      <c r="AY964" s="140"/>
      <c r="AZ964" s="140"/>
      <c r="BA964" s="140"/>
      <c r="BB964" s="140"/>
      <c r="BC964" s="140"/>
      <c r="BD964" s="140"/>
      <c r="BE964" s="140"/>
      <c r="BF964" s="140"/>
      <c r="BG964" s="140"/>
      <c r="BH964" s="140"/>
      <c r="BI964" s="140"/>
      <c r="BJ964" s="140"/>
    </row>
    <row r="965" spans="20:62"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  <c r="AD965" s="140"/>
      <c r="AE965" s="140"/>
      <c r="AF965" s="140"/>
      <c r="AG965" s="140"/>
      <c r="AH965" s="140"/>
      <c r="AI965" s="140"/>
      <c r="AJ965" s="140"/>
      <c r="AK965" s="140"/>
      <c r="AL965" s="140"/>
      <c r="AM965" s="140"/>
      <c r="AN965" s="140"/>
      <c r="AO965" s="140"/>
      <c r="AP965" s="140"/>
      <c r="AQ965" s="140"/>
      <c r="AR965" s="140"/>
      <c r="AS965" s="140"/>
      <c r="AT965" s="140"/>
      <c r="AU965" s="140"/>
      <c r="AV965" s="140"/>
      <c r="AW965" s="140"/>
      <c r="AX965" s="140"/>
      <c r="AY965" s="140"/>
      <c r="AZ965" s="140"/>
      <c r="BA965" s="140"/>
      <c r="BB965" s="140"/>
      <c r="BC965" s="140"/>
      <c r="BD965" s="140"/>
      <c r="BE965" s="140"/>
      <c r="BF965" s="140"/>
      <c r="BG965" s="140"/>
      <c r="BH965" s="140"/>
      <c r="BI965" s="140"/>
      <c r="BJ965" s="140"/>
    </row>
    <row r="966" spans="20:62"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  <c r="AD966" s="140"/>
      <c r="AE966" s="140"/>
      <c r="AF966" s="140"/>
      <c r="AG966" s="140"/>
      <c r="AH966" s="140"/>
      <c r="AI966" s="140"/>
      <c r="AJ966" s="140"/>
      <c r="AK966" s="140"/>
      <c r="AL966" s="140"/>
      <c r="AM966" s="140"/>
      <c r="AN966" s="140"/>
      <c r="AO966" s="140"/>
      <c r="AP966" s="140"/>
      <c r="AQ966" s="140"/>
      <c r="AR966" s="140"/>
      <c r="AS966" s="140"/>
      <c r="AT966" s="140"/>
      <c r="AU966" s="140"/>
      <c r="AV966" s="140"/>
      <c r="AW966" s="140"/>
      <c r="AX966" s="140"/>
      <c r="AY966" s="140"/>
      <c r="AZ966" s="140"/>
      <c r="BA966" s="140"/>
      <c r="BB966" s="140"/>
      <c r="BC966" s="140"/>
      <c r="BD966" s="140"/>
      <c r="BE966" s="140"/>
      <c r="BF966" s="140"/>
      <c r="BG966" s="140"/>
      <c r="BH966" s="140"/>
      <c r="BI966" s="140"/>
      <c r="BJ966" s="140"/>
    </row>
    <row r="967" spans="20:62"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  <c r="AD967" s="140"/>
      <c r="AE967" s="140"/>
      <c r="AF967" s="140"/>
      <c r="AG967" s="140"/>
      <c r="AH967" s="140"/>
      <c r="AI967" s="140"/>
      <c r="AJ967" s="140"/>
      <c r="AK967" s="140"/>
      <c r="AL967" s="140"/>
      <c r="AM967" s="140"/>
      <c r="AN967" s="140"/>
      <c r="AO967" s="140"/>
      <c r="AP967" s="140"/>
      <c r="AQ967" s="140"/>
      <c r="AR967" s="140"/>
      <c r="AS967" s="140"/>
      <c r="AT967" s="140"/>
      <c r="AU967" s="140"/>
      <c r="AV967" s="140"/>
      <c r="AW967" s="140"/>
      <c r="AX967" s="140"/>
      <c r="AY967" s="140"/>
      <c r="AZ967" s="140"/>
      <c r="BA967" s="140"/>
      <c r="BB967" s="140"/>
      <c r="BC967" s="140"/>
      <c r="BD967" s="140"/>
      <c r="BE967" s="140"/>
      <c r="BF967" s="140"/>
      <c r="BG967" s="140"/>
      <c r="BH967" s="140"/>
      <c r="BI967" s="140"/>
      <c r="BJ967" s="140"/>
    </row>
    <row r="968" spans="20:62"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  <c r="AD968" s="140"/>
      <c r="AE968" s="140"/>
      <c r="AF968" s="140"/>
      <c r="AG968" s="140"/>
      <c r="AH968" s="140"/>
      <c r="AI968" s="140"/>
      <c r="AJ968" s="140"/>
      <c r="AK968" s="140"/>
      <c r="AL968" s="140"/>
      <c r="AM968" s="140"/>
      <c r="AN968" s="140"/>
      <c r="AO968" s="140"/>
      <c r="AP968" s="140"/>
      <c r="AQ968" s="140"/>
      <c r="AR968" s="140"/>
      <c r="AS968" s="140"/>
      <c r="AT968" s="140"/>
      <c r="AU968" s="140"/>
      <c r="AV968" s="140"/>
      <c r="AW968" s="140"/>
      <c r="AX968" s="140"/>
      <c r="AY968" s="140"/>
      <c r="AZ968" s="140"/>
      <c r="BA968" s="140"/>
      <c r="BB968" s="140"/>
      <c r="BC968" s="140"/>
      <c r="BD968" s="140"/>
      <c r="BE968" s="140"/>
      <c r="BF968" s="140"/>
      <c r="BG968" s="140"/>
      <c r="BH968" s="140"/>
      <c r="BI968" s="140"/>
      <c r="BJ968" s="140"/>
    </row>
    <row r="969" spans="20:62"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  <c r="AE969" s="140"/>
      <c r="AF969" s="140"/>
      <c r="AG969" s="140"/>
      <c r="AH969" s="140"/>
      <c r="AI969" s="140"/>
      <c r="AJ969" s="140"/>
      <c r="AK969" s="140"/>
      <c r="AL969" s="140"/>
      <c r="AM969" s="140"/>
      <c r="AN969" s="140"/>
      <c r="AO969" s="140"/>
      <c r="AP969" s="140"/>
      <c r="AQ969" s="140"/>
      <c r="AR969" s="140"/>
      <c r="AS969" s="140"/>
      <c r="AT969" s="140"/>
      <c r="AU969" s="140"/>
      <c r="AV969" s="140"/>
      <c r="AW969" s="140"/>
      <c r="AX969" s="140"/>
      <c r="AY969" s="140"/>
      <c r="AZ969" s="140"/>
      <c r="BA969" s="140"/>
      <c r="BB969" s="140"/>
      <c r="BC969" s="140"/>
      <c r="BD969" s="140"/>
      <c r="BE969" s="140"/>
      <c r="BF969" s="140"/>
      <c r="BG969" s="140"/>
      <c r="BH969" s="140"/>
      <c r="BI969" s="140"/>
      <c r="BJ969" s="140"/>
    </row>
    <row r="970" spans="20:62"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  <c r="AD970" s="140"/>
      <c r="AE970" s="140"/>
      <c r="AF970" s="140"/>
      <c r="AG970" s="140"/>
      <c r="AH970" s="140"/>
      <c r="AI970" s="140"/>
      <c r="AJ970" s="140"/>
      <c r="AK970" s="140"/>
      <c r="AL970" s="140"/>
      <c r="AM970" s="140"/>
      <c r="AN970" s="140"/>
      <c r="AO970" s="140"/>
      <c r="AP970" s="140"/>
      <c r="AQ970" s="140"/>
      <c r="AR970" s="140"/>
      <c r="AS970" s="140"/>
      <c r="AT970" s="140"/>
      <c r="AU970" s="140"/>
      <c r="AV970" s="140"/>
      <c r="AW970" s="140"/>
      <c r="AX970" s="140"/>
      <c r="AY970" s="140"/>
      <c r="AZ970" s="140"/>
      <c r="BA970" s="140"/>
      <c r="BB970" s="140"/>
      <c r="BC970" s="140"/>
      <c r="BD970" s="140"/>
      <c r="BE970" s="140"/>
      <c r="BF970" s="140"/>
      <c r="BG970" s="140"/>
      <c r="BH970" s="140"/>
      <c r="BI970" s="140"/>
      <c r="BJ970" s="140"/>
    </row>
    <row r="971" spans="20:62"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  <c r="AD971" s="140"/>
      <c r="AE971" s="140"/>
      <c r="AF971" s="140"/>
      <c r="AG971" s="140"/>
      <c r="AH971" s="140"/>
      <c r="AI971" s="140"/>
      <c r="AJ971" s="140"/>
      <c r="AK971" s="140"/>
      <c r="AL971" s="140"/>
      <c r="AM971" s="140"/>
      <c r="AN971" s="140"/>
      <c r="AO971" s="140"/>
      <c r="AP971" s="140"/>
      <c r="AQ971" s="140"/>
      <c r="AR971" s="140"/>
      <c r="AS971" s="140"/>
      <c r="AT971" s="140"/>
      <c r="AU971" s="140"/>
      <c r="AV971" s="140"/>
      <c r="AW971" s="140"/>
      <c r="AX971" s="140"/>
      <c r="AY971" s="140"/>
      <c r="AZ971" s="140"/>
      <c r="BA971" s="140"/>
      <c r="BB971" s="140"/>
      <c r="BC971" s="140"/>
      <c r="BD971" s="140"/>
      <c r="BE971" s="140"/>
      <c r="BF971" s="140"/>
      <c r="BG971" s="140"/>
      <c r="BH971" s="140"/>
      <c r="BI971" s="140"/>
      <c r="BJ971" s="140"/>
    </row>
    <row r="972" spans="20:62"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  <c r="AD972" s="140"/>
      <c r="AE972" s="140"/>
      <c r="AF972" s="140"/>
      <c r="AG972" s="140"/>
      <c r="AH972" s="140"/>
      <c r="AI972" s="140"/>
      <c r="AJ972" s="140"/>
      <c r="AK972" s="140"/>
      <c r="AL972" s="140"/>
      <c r="AM972" s="140"/>
      <c r="AN972" s="140"/>
      <c r="AO972" s="140"/>
      <c r="AP972" s="140"/>
      <c r="AQ972" s="140"/>
      <c r="AR972" s="140"/>
      <c r="AS972" s="140"/>
      <c r="AT972" s="140"/>
      <c r="AU972" s="140"/>
      <c r="AV972" s="140"/>
      <c r="AW972" s="140"/>
      <c r="AX972" s="140"/>
      <c r="AY972" s="140"/>
      <c r="AZ972" s="140"/>
      <c r="BA972" s="140"/>
      <c r="BB972" s="140"/>
      <c r="BC972" s="140"/>
      <c r="BD972" s="140"/>
      <c r="BE972" s="140"/>
      <c r="BF972" s="140"/>
      <c r="BG972" s="140"/>
      <c r="BH972" s="140"/>
      <c r="BI972" s="140"/>
      <c r="BJ972" s="140"/>
    </row>
    <row r="973" spans="20:62"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  <c r="AD973" s="140"/>
      <c r="AE973" s="140"/>
      <c r="AF973" s="140"/>
      <c r="AG973" s="140"/>
      <c r="AH973" s="140"/>
      <c r="AI973" s="140"/>
      <c r="AJ973" s="140"/>
      <c r="AK973" s="140"/>
      <c r="AL973" s="140"/>
      <c r="AM973" s="140"/>
      <c r="AN973" s="140"/>
      <c r="AO973" s="140"/>
      <c r="AP973" s="140"/>
      <c r="AQ973" s="140"/>
      <c r="AR973" s="140"/>
      <c r="AS973" s="140"/>
      <c r="AT973" s="140"/>
      <c r="AU973" s="140"/>
      <c r="AV973" s="140"/>
      <c r="AW973" s="140"/>
      <c r="AX973" s="140"/>
      <c r="AY973" s="140"/>
      <c r="AZ973" s="140"/>
      <c r="BA973" s="140"/>
      <c r="BB973" s="140"/>
      <c r="BC973" s="140"/>
      <c r="BD973" s="140"/>
      <c r="BE973" s="140"/>
      <c r="BF973" s="140"/>
      <c r="BG973" s="140"/>
      <c r="BH973" s="140"/>
      <c r="BI973" s="140"/>
      <c r="BJ973" s="140"/>
    </row>
    <row r="974" spans="20:62"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  <c r="AD974" s="140"/>
      <c r="AE974" s="140"/>
      <c r="AF974" s="140"/>
      <c r="AG974" s="140"/>
      <c r="AH974" s="140"/>
      <c r="AI974" s="140"/>
      <c r="AJ974" s="140"/>
      <c r="AK974" s="140"/>
      <c r="AL974" s="140"/>
      <c r="AM974" s="140"/>
      <c r="AN974" s="140"/>
      <c r="AO974" s="140"/>
      <c r="AP974" s="140"/>
      <c r="AQ974" s="140"/>
      <c r="AR974" s="140"/>
      <c r="AS974" s="140"/>
      <c r="AT974" s="140"/>
      <c r="AU974" s="140"/>
      <c r="AV974" s="140"/>
      <c r="AW974" s="140"/>
      <c r="AX974" s="140"/>
      <c r="AY974" s="140"/>
      <c r="AZ974" s="140"/>
      <c r="BA974" s="140"/>
      <c r="BB974" s="140"/>
      <c r="BC974" s="140"/>
      <c r="BD974" s="140"/>
      <c r="BE974" s="140"/>
      <c r="BF974" s="140"/>
      <c r="BG974" s="140"/>
      <c r="BH974" s="140"/>
      <c r="BI974" s="140"/>
      <c r="BJ974" s="140"/>
    </row>
    <row r="975" spans="20:62"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  <c r="AD975" s="140"/>
      <c r="AE975" s="140"/>
      <c r="AF975" s="140"/>
      <c r="AG975" s="140"/>
      <c r="AH975" s="140"/>
      <c r="AI975" s="140"/>
      <c r="AJ975" s="140"/>
      <c r="AK975" s="140"/>
      <c r="AL975" s="140"/>
      <c r="AM975" s="140"/>
      <c r="AN975" s="140"/>
      <c r="AO975" s="140"/>
      <c r="AP975" s="140"/>
      <c r="AQ975" s="140"/>
      <c r="AR975" s="140"/>
      <c r="AS975" s="140"/>
      <c r="AT975" s="140"/>
      <c r="AU975" s="140"/>
      <c r="AV975" s="140"/>
      <c r="AW975" s="140"/>
      <c r="AX975" s="140"/>
      <c r="AY975" s="140"/>
      <c r="AZ975" s="140"/>
      <c r="BA975" s="140"/>
      <c r="BB975" s="140"/>
      <c r="BC975" s="140"/>
      <c r="BD975" s="140"/>
      <c r="BE975" s="140"/>
      <c r="BF975" s="140"/>
      <c r="BG975" s="140"/>
      <c r="BH975" s="140"/>
      <c r="BI975" s="140"/>
      <c r="BJ975" s="140"/>
    </row>
    <row r="976" spans="20:62"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  <c r="AD976" s="140"/>
      <c r="AE976" s="140"/>
      <c r="AF976" s="140"/>
      <c r="AG976" s="140"/>
      <c r="AH976" s="140"/>
      <c r="AI976" s="140"/>
      <c r="AJ976" s="140"/>
      <c r="AK976" s="140"/>
      <c r="AL976" s="140"/>
      <c r="AM976" s="140"/>
      <c r="AN976" s="140"/>
      <c r="AO976" s="140"/>
      <c r="AP976" s="140"/>
      <c r="AQ976" s="140"/>
      <c r="AR976" s="140"/>
      <c r="AS976" s="140"/>
      <c r="AT976" s="140"/>
      <c r="AU976" s="140"/>
      <c r="AV976" s="140"/>
      <c r="AW976" s="140"/>
      <c r="AX976" s="140"/>
      <c r="AY976" s="140"/>
      <c r="AZ976" s="140"/>
      <c r="BA976" s="140"/>
      <c r="BB976" s="140"/>
      <c r="BC976" s="140"/>
      <c r="BD976" s="140"/>
      <c r="BE976" s="140"/>
      <c r="BF976" s="140"/>
      <c r="BG976" s="140"/>
      <c r="BH976" s="140"/>
      <c r="BI976" s="140"/>
      <c r="BJ976" s="140"/>
    </row>
    <row r="977" spans="20:62"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  <c r="AD977" s="140"/>
      <c r="AE977" s="140"/>
      <c r="AF977" s="140"/>
      <c r="AG977" s="140"/>
      <c r="AH977" s="140"/>
      <c r="AI977" s="140"/>
      <c r="AJ977" s="140"/>
      <c r="AK977" s="140"/>
      <c r="AL977" s="140"/>
      <c r="AM977" s="140"/>
      <c r="AN977" s="140"/>
      <c r="AO977" s="140"/>
      <c r="AP977" s="140"/>
      <c r="AQ977" s="140"/>
      <c r="AR977" s="140"/>
      <c r="AS977" s="140"/>
      <c r="AT977" s="140"/>
      <c r="AU977" s="140"/>
      <c r="AV977" s="140"/>
      <c r="AW977" s="140"/>
      <c r="AX977" s="140"/>
      <c r="AY977" s="140"/>
      <c r="AZ977" s="140"/>
      <c r="BA977" s="140"/>
      <c r="BB977" s="140"/>
      <c r="BC977" s="140"/>
      <c r="BD977" s="140"/>
      <c r="BE977" s="140"/>
      <c r="BF977" s="140"/>
      <c r="BG977" s="140"/>
      <c r="BH977" s="140"/>
      <c r="BI977" s="140"/>
      <c r="BJ977" s="140"/>
    </row>
    <row r="978" spans="20:62"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  <c r="AD978" s="140"/>
      <c r="AE978" s="140"/>
      <c r="AF978" s="140"/>
      <c r="AG978" s="140"/>
      <c r="AH978" s="140"/>
      <c r="AI978" s="140"/>
      <c r="AJ978" s="140"/>
      <c r="AK978" s="140"/>
      <c r="AL978" s="140"/>
      <c r="AM978" s="140"/>
      <c r="AN978" s="140"/>
      <c r="AO978" s="140"/>
      <c r="AP978" s="140"/>
      <c r="AQ978" s="140"/>
      <c r="AR978" s="140"/>
      <c r="AS978" s="140"/>
      <c r="AT978" s="140"/>
      <c r="AU978" s="140"/>
      <c r="AV978" s="140"/>
      <c r="AW978" s="140"/>
      <c r="AX978" s="140"/>
      <c r="AY978" s="140"/>
      <c r="AZ978" s="140"/>
      <c r="BA978" s="140"/>
      <c r="BB978" s="140"/>
      <c r="BC978" s="140"/>
      <c r="BD978" s="140"/>
      <c r="BE978" s="140"/>
      <c r="BF978" s="140"/>
      <c r="BG978" s="140"/>
      <c r="BH978" s="140"/>
      <c r="BI978" s="140"/>
      <c r="BJ978" s="140"/>
    </row>
    <row r="979" spans="20:62"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  <c r="AD979" s="140"/>
      <c r="AE979" s="140"/>
      <c r="AF979" s="140"/>
      <c r="AG979" s="140"/>
      <c r="AH979" s="140"/>
      <c r="AI979" s="140"/>
      <c r="AJ979" s="140"/>
      <c r="AK979" s="140"/>
      <c r="AL979" s="140"/>
      <c r="AM979" s="140"/>
      <c r="AN979" s="140"/>
      <c r="AO979" s="140"/>
      <c r="AP979" s="140"/>
      <c r="AQ979" s="140"/>
      <c r="AR979" s="140"/>
      <c r="AS979" s="140"/>
      <c r="AT979" s="140"/>
      <c r="AU979" s="140"/>
      <c r="AV979" s="140"/>
      <c r="AW979" s="140"/>
      <c r="AX979" s="140"/>
      <c r="AY979" s="140"/>
      <c r="AZ979" s="140"/>
      <c r="BA979" s="140"/>
      <c r="BB979" s="140"/>
      <c r="BC979" s="140"/>
      <c r="BD979" s="140"/>
      <c r="BE979" s="140"/>
      <c r="BF979" s="140"/>
      <c r="BG979" s="140"/>
      <c r="BH979" s="140"/>
      <c r="BI979" s="140"/>
      <c r="BJ979" s="140"/>
    </row>
    <row r="980" spans="20:62"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  <c r="AD980" s="140"/>
      <c r="AE980" s="140"/>
      <c r="AF980" s="140"/>
      <c r="AG980" s="140"/>
      <c r="AH980" s="140"/>
      <c r="AI980" s="140"/>
      <c r="AJ980" s="140"/>
      <c r="AK980" s="140"/>
      <c r="AL980" s="140"/>
      <c r="AM980" s="140"/>
      <c r="AN980" s="140"/>
      <c r="AO980" s="140"/>
      <c r="AP980" s="140"/>
      <c r="AQ980" s="140"/>
      <c r="AR980" s="140"/>
      <c r="AS980" s="140"/>
      <c r="AT980" s="140"/>
      <c r="AU980" s="140"/>
      <c r="AV980" s="140"/>
      <c r="AW980" s="140"/>
      <c r="AX980" s="140"/>
      <c r="AY980" s="140"/>
      <c r="AZ980" s="140"/>
      <c r="BA980" s="140"/>
      <c r="BB980" s="140"/>
      <c r="BC980" s="140"/>
      <c r="BD980" s="140"/>
      <c r="BE980" s="140"/>
      <c r="BF980" s="140"/>
      <c r="BG980" s="140"/>
      <c r="BH980" s="140"/>
      <c r="BI980" s="140"/>
      <c r="BJ980" s="140"/>
    </row>
    <row r="981" spans="20:62"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  <c r="AD981" s="140"/>
      <c r="AE981" s="140"/>
      <c r="AF981" s="140"/>
      <c r="AG981" s="140"/>
      <c r="AH981" s="140"/>
      <c r="AI981" s="140"/>
      <c r="AJ981" s="140"/>
      <c r="AK981" s="140"/>
      <c r="AL981" s="140"/>
      <c r="AM981" s="140"/>
      <c r="AN981" s="140"/>
      <c r="AO981" s="140"/>
      <c r="AP981" s="140"/>
      <c r="AQ981" s="140"/>
      <c r="AR981" s="140"/>
      <c r="AS981" s="140"/>
      <c r="AT981" s="140"/>
      <c r="AU981" s="140"/>
      <c r="AV981" s="140"/>
      <c r="AW981" s="140"/>
      <c r="AX981" s="140"/>
      <c r="AY981" s="140"/>
      <c r="AZ981" s="140"/>
      <c r="BA981" s="140"/>
      <c r="BB981" s="140"/>
      <c r="BC981" s="140"/>
      <c r="BD981" s="140"/>
      <c r="BE981" s="140"/>
      <c r="BF981" s="140"/>
      <c r="BG981" s="140"/>
      <c r="BH981" s="140"/>
      <c r="BI981" s="140"/>
      <c r="BJ981" s="140"/>
    </row>
    <row r="982" spans="20:62"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  <c r="AD982" s="140"/>
      <c r="AE982" s="140"/>
      <c r="AF982" s="140"/>
      <c r="AG982" s="140"/>
      <c r="AH982" s="140"/>
      <c r="AI982" s="140"/>
      <c r="AJ982" s="140"/>
      <c r="AK982" s="140"/>
      <c r="AL982" s="140"/>
      <c r="AM982" s="140"/>
      <c r="AN982" s="140"/>
      <c r="AO982" s="140"/>
      <c r="AP982" s="140"/>
      <c r="AQ982" s="140"/>
      <c r="AR982" s="140"/>
      <c r="AS982" s="140"/>
      <c r="AT982" s="140"/>
      <c r="AU982" s="140"/>
      <c r="AV982" s="140"/>
      <c r="AW982" s="140"/>
      <c r="AX982" s="140"/>
      <c r="AY982" s="140"/>
      <c r="AZ982" s="140"/>
      <c r="BA982" s="140"/>
      <c r="BB982" s="140"/>
      <c r="BC982" s="140"/>
      <c r="BD982" s="140"/>
      <c r="BE982" s="140"/>
      <c r="BF982" s="140"/>
      <c r="BG982" s="140"/>
      <c r="BH982" s="140"/>
      <c r="BI982" s="140"/>
      <c r="BJ982" s="140"/>
    </row>
    <row r="983" spans="20:62"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  <c r="AD983" s="140"/>
      <c r="AE983" s="140"/>
      <c r="AF983" s="140"/>
      <c r="AG983" s="140"/>
      <c r="AH983" s="140"/>
      <c r="AI983" s="140"/>
      <c r="AJ983" s="140"/>
      <c r="AK983" s="140"/>
      <c r="AL983" s="140"/>
      <c r="AM983" s="140"/>
      <c r="AN983" s="140"/>
      <c r="AO983" s="140"/>
      <c r="AP983" s="140"/>
      <c r="AQ983" s="140"/>
      <c r="AR983" s="140"/>
      <c r="AS983" s="140"/>
      <c r="AT983" s="140"/>
      <c r="AU983" s="140"/>
      <c r="AV983" s="140"/>
      <c r="AW983" s="140"/>
      <c r="AX983" s="140"/>
      <c r="AY983" s="140"/>
      <c r="AZ983" s="140"/>
      <c r="BA983" s="140"/>
      <c r="BB983" s="140"/>
      <c r="BC983" s="140"/>
      <c r="BD983" s="140"/>
      <c r="BE983" s="140"/>
      <c r="BF983" s="140"/>
      <c r="BG983" s="140"/>
      <c r="BH983" s="140"/>
      <c r="BI983" s="140"/>
      <c r="BJ983" s="140"/>
    </row>
    <row r="984" spans="20:62"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  <c r="AD984" s="140"/>
      <c r="AE984" s="140"/>
      <c r="AF984" s="140"/>
      <c r="AG984" s="140"/>
      <c r="AH984" s="140"/>
      <c r="AI984" s="140"/>
      <c r="AJ984" s="140"/>
      <c r="AK984" s="140"/>
      <c r="AL984" s="140"/>
      <c r="AM984" s="140"/>
      <c r="AN984" s="140"/>
      <c r="AO984" s="140"/>
      <c r="AP984" s="140"/>
      <c r="AQ984" s="140"/>
      <c r="AR984" s="140"/>
      <c r="AS984" s="140"/>
      <c r="AT984" s="140"/>
      <c r="AU984" s="140"/>
      <c r="AV984" s="140"/>
      <c r="AW984" s="140"/>
      <c r="AX984" s="140"/>
      <c r="AY984" s="140"/>
      <c r="AZ984" s="140"/>
      <c r="BA984" s="140"/>
      <c r="BB984" s="140"/>
      <c r="BC984" s="140"/>
      <c r="BD984" s="140"/>
      <c r="BE984" s="140"/>
      <c r="BF984" s="140"/>
      <c r="BG984" s="140"/>
      <c r="BH984" s="140"/>
      <c r="BI984" s="140"/>
      <c r="BJ984" s="140"/>
    </row>
    <row r="985" spans="20:62"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  <c r="AD985" s="140"/>
      <c r="AE985" s="140"/>
      <c r="AF985" s="140"/>
      <c r="AG985" s="140"/>
      <c r="AH985" s="140"/>
      <c r="AI985" s="140"/>
      <c r="AJ985" s="140"/>
      <c r="AK985" s="140"/>
      <c r="AL985" s="140"/>
      <c r="AM985" s="140"/>
      <c r="AN985" s="140"/>
      <c r="AO985" s="140"/>
      <c r="AP985" s="140"/>
      <c r="AQ985" s="140"/>
      <c r="AR985" s="140"/>
      <c r="AS985" s="140"/>
      <c r="AT985" s="140"/>
      <c r="AU985" s="140"/>
      <c r="AV985" s="140"/>
      <c r="AW985" s="140"/>
      <c r="AX985" s="140"/>
      <c r="AY985" s="140"/>
      <c r="AZ985" s="140"/>
      <c r="BA985" s="140"/>
      <c r="BB985" s="140"/>
      <c r="BC985" s="140"/>
      <c r="BD985" s="140"/>
      <c r="BE985" s="140"/>
      <c r="BF985" s="140"/>
      <c r="BG985" s="140"/>
      <c r="BH985" s="140"/>
      <c r="BI985" s="140"/>
      <c r="BJ985" s="140"/>
    </row>
    <row r="986" spans="20:62"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  <c r="AD986" s="140"/>
      <c r="AE986" s="140"/>
      <c r="AF986" s="140"/>
      <c r="AG986" s="140"/>
      <c r="AH986" s="140"/>
      <c r="AI986" s="140"/>
      <c r="AJ986" s="140"/>
      <c r="AK986" s="140"/>
      <c r="AL986" s="140"/>
      <c r="AM986" s="140"/>
      <c r="AN986" s="140"/>
      <c r="AO986" s="140"/>
      <c r="AP986" s="140"/>
      <c r="AQ986" s="140"/>
      <c r="AR986" s="140"/>
      <c r="AS986" s="140"/>
      <c r="AT986" s="140"/>
      <c r="AU986" s="140"/>
      <c r="AV986" s="140"/>
      <c r="AW986" s="140"/>
      <c r="AX986" s="140"/>
      <c r="AY986" s="140"/>
      <c r="AZ986" s="140"/>
      <c r="BA986" s="140"/>
      <c r="BB986" s="140"/>
      <c r="BC986" s="140"/>
      <c r="BD986" s="140"/>
      <c r="BE986" s="140"/>
      <c r="BF986" s="140"/>
      <c r="BG986" s="140"/>
      <c r="BH986" s="140"/>
      <c r="BI986" s="140"/>
      <c r="BJ986" s="140"/>
    </row>
    <row r="987" spans="20:62"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  <c r="AD987" s="140"/>
      <c r="AE987" s="140"/>
      <c r="AF987" s="140"/>
      <c r="AG987" s="140"/>
      <c r="AH987" s="140"/>
      <c r="AI987" s="140"/>
      <c r="AJ987" s="140"/>
      <c r="AK987" s="140"/>
      <c r="AL987" s="140"/>
      <c r="AM987" s="140"/>
      <c r="AN987" s="140"/>
      <c r="AO987" s="140"/>
      <c r="AP987" s="140"/>
      <c r="AQ987" s="140"/>
      <c r="AR987" s="140"/>
      <c r="AS987" s="140"/>
      <c r="AT987" s="140"/>
      <c r="AU987" s="140"/>
      <c r="AV987" s="140"/>
      <c r="AW987" s="140"/>
      <c r="AX987" s="140"/>
      <c r="AY987" s="140"/>
      <c r="AZ987" s="140"/>
      <c r="BA987" s="140"/>
      <c r="BB987" s="140"/>
      <c r="BC987" s="140"/>
      <c r="BD987" s="140"/>
      <c r="BE987" s="140"/>
      <c r="BF987" s="140"/>
      <c r="BG987" s="140"/>
      <c r="BH987" s="140"/>
      <c r="BI987" s="140"/>
      <c r="BJ987" s="140"/>
    </row>
    <row r="988" spans="20:62"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  <c r="AD988" s="140"/>
      <c r="AE988" s="140"/>
      <c r="AF988" s="140"/>
      <c r="AG988" s="140"/>
      <c r="AH988" s="140"/>
      <c r="AI988" s="140"/>
      <c r="AJ988" s="140"/>
      <c r="AK988" s="140"/>
      <c r="AL988" s="140"/>
      <c r="AM988" s="140"/>
      <c r="AN988" s="140"/>
      <c r="AO988" s="140"/>
      <c r="AP988" s="140"/>
      <c r="AQ988" s="140"/>
      <c r="AR988" s="140"/>
      <c r="AS988" s="140"/>
      <c r="AT988" s="140"/>
      <c r="AU988" s="140"/>
      <c r="AV988" s="140"/>
      <c r="AW988" s="140"/>
      <c r="AX988" s="140"/>
      <c r="AY988" s="140"/>
      <c r="AZ988" s="140"/>
      <c r="BA988" s="140"/>
      <c r="BB988" s="140"/>
      <c r="BC988" s="140"/>
      <c r="BD988" s="140"/>
      <c r="BE988" s="140"/>
      <c r="BF988" s="140"/>
      <c r="BG988" s="140"/>
      <c r="BH988" s="140"/>
      <c r="BI988" s="140"/>
      <c r="BJ988" s="140"/>
    </row>
    <row r="989" spans="20:62"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  <c r="AD989" s="140"/>
      <c r="AE989" s="140"/>
      <c r="AF989" s="140"/>
      <c r="AG989" s="140"/>
      <c r="AH989" s="140"/>
      <c r="AI989" s="140"/>
      <c r="AJ989" s="140"/>
      <c r="AK989" s="140"/>
      <c r="AL989" s="140"/>
      <c r="AM989" s="140"/>
      <c r="AN989" s="140"/>
      <c r="AO989" s="140"/>
      <c r="AP989" s="140"/>
      <c r="AQ989" s="140"/>
      <c r="AR989" s="140"/>
      <c r="AS989" s="140"/>
      <c r="AT989" s="140"/>
      <c r="AU989" s="140"/>
      <c r="AV989" s="140"/>
      <c r="AW989" s="140"/>
      <c r="AX989" s="140"/>
      <c r="AY989" s="140"/>
      <c r="AZ989" s="140"/>
      <c r="BA989" s="140"/>
      <c r="BB989" s="140"/>
      <c r="BC989" s="140"/>
      <c r="BD989" s="140"/>
      <c r="BE989" s="140"/>
      <c r="BF989" s="140"/>
      <c r="BG989" s="140"/>
      <c r="BH989" s="140"/>
      <c r="BI989" s="140"/>
      <c r="BJ989" s="140"/>
    </row>
    <row r="990" spans="20:62"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  <c r="AD990" s="140"/>
      <c r="AE990" s="140"/>
      <c r="AF990" s="140"/>
      <c r="AG990" s="140"/>
      <c r="AH990" s="140"/>
      <c r="AI990" s="140"/>
      <c r="AJ990" s="140"/>
      <c r="AK990" s="140"/>
      <c r="AL990" s="140"/>
      <c r="AM990" s="140"/>
      <c r="AN990" s="140"/>
      <c r="AO990" s="140"/>
      <c r="AP990" s="140"/>
      <c r="AQ990" s="140"/>
      <c r="AR990" s="140"/>
      <c r="AS990" s="140"/>
      <c r="AT990" s="140"/>
      <c r="AU990" s="140"/>
      <c r="AV990" s="140"/>
      <c r="AW990" s="140"/>
      <c r="AX990" s="140"/>
      <c r="AY990" s="140"/>
      <c r="AZ990" s="140"/>
      <c r="BA990" s="140"/>
      <c r="BB990" s="140"/>
      <c r="BC990" s="140"/>
      <c r="BD990" s="140"/>
      <c r="BE990" s="140"/>
      <c r="BF990" s="140"/>
      <c r="BG990" s="140"/>
      <c r="BH990" s="140"/>
      <c r="BI990" s="140"/>
      <c r="BJ990" s="140"/>
    </row>
    <row r="991" spans="20:62"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  <c r="AD991" s="140"/>
      <c r="AE991" s="140"/>
      <c r="AF991" s="140"/>
      <c r="AG991" s="140"/>
      <c r="AH991" s="140"/>
      <c r="AI991" s="140"/>
      <c r="AJ991" s="140"/>
      <c r="AK991" s="140"/>
      <c r="AL991" s="140"/>
      <c r="AM991" s="140"/>
      <c r="AN991" s="140"/>
      <c r="AO991" s="140"/>
      <c r="AP991" s="140"/>
      <c r="AQ991" s="140"/>
      <c r="AR991" s="140"/>
      <c r="AS991" s="140"/>
      <c r="AT991" s="140"/>
      <c r="AU991" s="140"/>
      <c r="AV991" s="140"/>
      <c r="AW991" s="140"/>
      <c r="AX991" s="140"/>
      <c r="AY991" s="140"/>
      <c r="AZ991" s="140"/>
      <c r="BA991" s="140"/>
      <c r="BB991" s="140"/>
      <c r="BC991" s="140"/>
      <c r="BD991" s="140"/>
      <c r="BE991" s="140"/>
      <c r="BF991" s="140"/>
      <c r="BG991" s="140"/>
      <c r="BH991" s="140"/>
      <c r="BI991" s="140"/>
      <c r="BJ991" s="140"/>
    </row>
    <row r="992" spans="20:62"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  <c r="AD992" s="140"/>
      <c r="AE992" s="140"/>
      <c r="AF992" s="140"/>
      <c r="AG992" s="140"/>
      <c r="AH992" s="140"/>
      <c r="AI992" s="140"/>
      <c r="AJ992" s="140"/>
      <c r="AK992" s="140"/>
      <c r="AL992" s="140"/>
      <c r="AM992" s="140"/>
      <c r="AN992" s="140"/>
      <c r="AO992" s="140"/>
      <c r="AP992" s="140"/>
      <c r="AQ992" s="140"/>
      <c r="AR992" s="140"/>
      <c r="AS992" s="140"/>
      <c r="AT992" s="140"/>
      <c r="AU992" s="140"/>
      <c r="AV992" s="140"/>
      <c r="AW992" s="140"/>
      <c r="AX992" s="140"/>
      <c r="AY992" s="140"/>
      <c r="AZ992" s="140"/>
      <c r="BA992" s="140"/>
      <c r="BB992" s="140"/>
      <c r="BC992" s="140"/>
      <c r="BD992" s="140"/>
      <c r="BE992" s="140"/>
      <c r="BF992" s="140"/>
      <c r="BG992" s="140"/>
      <c r="BH992" s="140"/>
      <c r="BI992" s="140"/>
      <c r="BJ992" s="140"/>
    </row>
    <row r="993" spans="20:62"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  <c r="AD993" s="140"/>
      <c r="AE993" s="140"/>
      <c r="AF993" s="140"/>
      <c r="AG993" s="140"/>
      <c r="AH993" s="140"/>
      <c r="AI993" s="140"/>
      <c r="AJ993" s="140"/>
      <c r="AK993" s="140"/>
      <c r="AL993" s="140"/>
      <c r="AM993" s="140"/>
      <c r="AN993" s="140"/>
      <c r="AO993" s="140"/>
      <c r="AP993" s="140"/>
      <c r="AQ993" s="140"/>
      <c r="AR993" s="140"/>
      <c r="AS993" s="140"/>
      <c r="AT993" s="140"/>
      <c r="AU993" s="140"/>
      <c r="AV993" s="140"/>
      <c r="AW993" s="140"/>
      <c r="AX993" s="140"/>
      <c r="AY993" s="140"/>
      <c r="AZ993" s="140"/>
      <c r="BA993" s="140"/>
      <c r="BB993" s="140"/>
      <c r="BC993" s="140"/>
      <c r="BD993" s="140"/>
      <c r="BE993" s="140"/>
      <c r="BF993" s="140"/>
      <c r="BG993" s="140"/>
      <c r="BH993" s="140"/>
      <c r="BI993" s="140"/>
      <c r="BJ993" s="140"/>
    </row>
    <row r="994" spans="20:62"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  <c r="AD994" s="140"/>
      <c r="AE994" s="140"/>
      <c r="AF994" s="140"/>
      <c r="AG994" s="140"/>
      <c r="AH994" s="140"/>
      <c r="AI994" s="140"/>
      <c r="AJ994" s="140"/>
      <c r="AK994" s="140"/>
      <c r="AL994" s="140"/>
      <c r="AM994" s="140"/>
      <c r="AN994" s="140"/>
      <c r="AO994" s="140"/>
      <c r="AP994" s="140"/>
      <c r="AQ994" s="140"/>
      <c r="AR994" s="140"/>
      <c r="AS994" s="140"/>
      <c r="AT994" s="140"/>
      <c r="AU994" s="140"/>
      <c r="AV994" s="140"/>
      <c r="AW994" s="140"/>
      <c r="AX994" s="140"/>
      <c r="AY994" s="140"/>
      <c r="AZ994" s="140"/>
      <c r="BA994" s="140"/>
      <c r="BB994" s="140"/>
      <c r="BC994" s="140"/>
      <c r="BD994" s="140"/>
      <c r="BE994" s="140"/>
      <c r="BF994" s="140"/>
      <c r="BG994" s="140"/>
      <c r="BH994" s="140"/>
      <c r="BI994" s="140"/>
      <c r="BJ994" s="140"/>
    </row>
    <row r="995" spans="20:62"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  <c r="AD995" s="140"/>
      <c r="AE995" s="140"/>
      <c r="AF995" s="140"/>
      <c r="AG995" s="140"/>
      <c r="AH995" s="140"/>
      <c r="AI995" s="140"/>
      <c r="AJ995" s="140"/>
      <c r="AK995" s="140"/>
      <c r="AL995" s="140"/>
      <c r="AM995" s="140"/>
      <c r="AN995" s="140"/>
      <c r="AO995" s="140"/>
      <c r="AP995" s="140"/>
      <c r="AQ995" s="140"/>
      <c r="AR995" s="140"/>
      <c r="AS995" s="140"/>
      <c r="AT995" s="140"/>
      <c r="AU995" s="140"/>
      <c r="AV995" s="140"/>
      <c r="AW995" s="140"/>
      <c r="AX995" s="140"/>
      <c r="AY995" s="140"/>
      <c r="AZ995" s="140"/>
      <c r="BA995" s="140"/>
      <c r="BB995" s="140"/>
      <c r="BC995" s="140"/>
      <c r="BD995" s="140"/>
      <c r="BE995" s="140"/>
      <c r="BF995" s="140"/>
      <c r="BG995" s="140"/>
      <c r="BH995" s="140"/>
      <c r="BI995" s="140"/>
      <c r="BJ995" s="140"/>
    </row>
    <row r="996" spans="20:62"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  <c r="AD996" s="140"/>
      <c r="AE996" s="140"/>
      <c r="AF996" s="140"/>
      <c r="AG996" s="140"/>
      <c r="AH996" s="140"/>
      <c r="AI996" s="140"/>
      <c r="AJ996" s="140"/>
      <c r="AK996" s="140"/>
      <c r="AL996" s="140"/>
      <c r="AM996" s="140"/>
      <c r="AN996" s="140"/>
      <c r="AO996" s="140"/>
      <c r="AP996" s="140"/>
      <c r="AQ996" s="140"/>
      <c r="AR996" s="140"/>
      <c r="AS996" s="140"/>
      <c r="AT996" s="140"/>
      <c r="AU996" s="140"/>
      <c r="AV996" s="140"/>
      <c r="AW996" s="140"/>
      <c r="AX996" s="140"/>
      <c r="AY996" s="140"/>
      <c r="AZ996" s="140"/>
      <c r="BA996" s="140"/>
      <c r="BB996" s="140"/>
      <c r="BC996" s="140"/>
      <c r="BD996" s="140"/>
      <c r="BE996" s="140"/>
      <c r="BF996" s="140"/>
      <c r="BG996" s="140"/>
      <c r="BH996" s="140"/>
      <c r="BI996" s="140"/>
      <c r="BJ996" s="140"/>
    </row>
    <row r="997" spans="20:62"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  <c r="AD997" s="140"/>
      <c r="AE997" s="140"/>
      <c r="AF997" s="140"/>
      <c r="AG997" s="140"/>
      <c r="AH997" s="140"/>
      <c r="AI997" s="140"/>
      <c r="AJ997" s="140"/>
      <c r="AK997" s="140"/>
      <c r="AL997" s="140"/>
      <c r="AM997" s="140"/>
      <c r="AN997" s="140"/>
      <c r="AO997" s="140"/>
      <c r="AP997" s="140"/>
      <c r="AQ997" s="140"/>
      <c r="AR997" s="140"/>
      <c r="AS997" s="140"/>
      <c r="AT997" s="140"/>
      <c r="AU997" s="140"/>
      <c r="AV997" s="140"/>
      <c r="AW997" s="140"/>
      <c r="AX997" s="140"/>
      <c r="AY997" s="140"/>
      <c r="AZ997" s="140"/>
      <c r="BA997" s="140"/>
      <c r="BB997" s="140"/>
      <c r="BC997" s="140"/>
      <c r="BD997" s="140"/>
      <c r="BE997" s="140"/>
      <c r="BF997" s="140"/>
      <c r="BG997" s="140"/>
      <c r="BH997" s="140"/>
      <c r="BI997" s="140"/>
      <c r="BJ997" s="140"/>
    </row>
    <row r="998" spans="20:62"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  <c r="AD998" s="140"/>
      <c r="AE998" s="140"/>
      <c r="AF998" s="140"/>
      <c r="AG998" s="140"/>
      <c r="AH998" s="140"/>
      <c r="AI998" s="140"/>
      <c r="AJ998" s="140"/>
      <c r="AK998" s="140"/>
      <c r="AL998" s="140"/>
      <c r="AM998" s="140"/>
      <c r="AN998" s="140"/>
      <c r="AO998" s="140"/>
      <c r="AP998" s="140"/>
      <c r="AQ998" s="140"/>
      <c r="AR998" s="140"/>
      <c r="AS998" s="140"/>
      <c r="AT998" s="140"/>
      <c r="AU998" s="140"/>
      <c r="AV998" s="140"/>
      <c r="AW998" s="140"/>
      <c r="AX998" s="140"/>
      <c r="AY998" s="140"/>
      <c r="AZ998" s="140"/>
      <c r="BA998" s="140"/>
      <c r="BB998" s="140"/>
      <c r="BC998" s="140"/>
      <c r="BD998" s="140"/>
      <c r="BE998" s="140"/>
      <c r="BF998" s="140"/>
      <c r="BG998" s="140"/>
      <c r="BH998" s="140"/>
      <c r="BI998" s="140"/>
      <c r="BJ998" s="140"/>
    </row>
    <row r="999" spans="20:62"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  <c r="AD999" s="140"/>
      <c r="AE999" s="140"/>
      <c r="AF999" s="140"/>
      <c r="AG999" s="140"/>
      <c r="AH999" s="140"/>
      <c r="AI999" s="140"/>
      <c r="AJ999" s="140"/>
      <c r="AK999" s="140"/>
      <c r="AL999" s="140"/>
      <c r="AM999" s="140"/>
      <c r="AN999" s="140"/>
      <c r="AO999" s="140"/>
      <c r="AP999" s="140"/>
      <c r="AQ999" s="140"/>
      <c r="AR999" s="140"/>
      <c r="AS999" s="140"/>
      <c r="AT999" s="140"/>
      <c r="AU999" s="140"/>
      <c r="AV999" s="140"/>
      <c r="AW999" s="140"/>
      <c r="AX999" s="140"/>
      <c r="AY999" s="140"/>
      <c r="AZ999" s="140"/>
      <c r="BA999" s="140"/>
      <c r="BB999" s="140"/>
      <c r="BC999" s="140"/>
      <c r="BD999" s="140"/>
      <c r="BE999" s="140"/>
      <c r="BF999" s="140"/>
      <c r="BG999" s="140"/>
      <c r="BH999" s="140"/>
      <c r="BI999" s="140"/>
      <c r="BJ999" s="140"/>
    </row>
    <row r="1000" spans="20:62"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  <c r="AD1000" s="140"/>
      <c r="AE1000" s="140"/>
      <c r="AF1000" s="140"/>
      <c r="AG1000" s="140"/>
      <c r="AH1000" s="140"/>
      <c r="AI1000" s="140"/>
      <c r="AJ1000" s="140"/>
      <c r="AK1000" s="140"/>
      <c r="AL1000" s="140"/>
      <c r="AM1000" s="140"/>
      <c r="AN1000" s="140"/>
      <c r="AO1000" s="140"/>
      <c r="AP1000" s="140"/>
      <c r="AQ1000" s="140"/>
      <c r="AR1000" s="140"/>
      <c r="AS1000" s="140"/>
      <c r="AT1000" s="140"/>
      <c r="AU1000" s="140"/>
      <c r="AV1000" s="140"/>
      <c r="AW1000" s="140"/>
      <c r="AX1000" s="140"/>
      <c r="AY1000" s="140"/>
      <c r="AZ1000" s="140"/>
      <c r="BA1000" s="140"/>
      <c r="BB1000" s="140"/>
      <c r="BC1000" s="140"/>
      <c r="BD1000" s="140"/>
      <c r="BE1000" s="140"/>
      <c r="BF1000" s="140"/>
      <c r="BG1000" s="140"/>
      <c r="BH1000" s="140"/>
      <c r="BI1000" s="140"/>
      <c r="BJ1000" s="140"/>
    </row>
    <row r="1001" spans="20:62">
      <c r="T1001" s="140"/>
      <c r="U1001" s="140"/>
      <c r="V1001" s="140"/>
      <c r="W1001" s="140"/>
      <c r="X1001" s="140"/>
      <c r="Y1001" s="140"/>
      <c r="Z1001" s="140"/>
      <c r="AA1001" s="140"/>
      <c r="AB1001" s="140"/>
      <c r="AC1001" s="140"/>
      <c r="AD1001" s="140"/>
      <c r="AE1001" s="140"/>
      <c r="AF1001" s="140"/>
      <c r="AG1001" s="140"/>
      <c r="AH1001" s="140"/>
      <c r="AI1001" s="140"/>
      <c r="AJ1001" s="140"/>
      <c r="AK1001" s="140"/>
      <c r="AL1001" s="140"/>
      <c r="AM1001" s="140"/>
      <c r="AN1001" s="140"/>
      <c r="AO1001" s="140"/>
      <c r="AP1001" s="140"/>
      <c r="AQ1001" s="140"/>
      <c r="AR1001" s="140"/>
      <c r="AS1001" s="140"/>
      <c r="AT1001" s="140"/>
      <c r="AU1001" s="140"/>
      <c r="AV1001" s="140"/>
      <c r="AW1001" s="140"/>
      <c r="AX1001" s="140"/>
      <c r="AY1001" s="140"/>
      <c r="AZ1001" s="140"/>
      <c r="BA1001" s="140"/>
      <c r="BB1001" s="140"/>
      <c r="BC1001" s="140"/>
      <c r="BD1001" s="140"/>
      <c r="BE1001" s="140"/>
      <c r="BF1001" s="140"/>
      <c r="BG1001" s="140"/>
      <c r="BH1001" s="140"/>
      <c r="BI1001" s="140"/>
      <c r="BJ1001" s="140"/>
    </row>
    <row r="1002" spans="20:62">
      <c r="T1002" s="140"/>
      <c r="U1002" s="140"/>
      <c r="V1002" s="140"/>
      <c r="W1002" s="140"/>
      <c r="X1002" s="140"/>
      <c r="Y1002" s="140"/>
      <c r="Z1002" s="140"/>
      <c r="AA1002" s="140"/>
      <c r="AB1002" s="140"/>
      <c r="AC1002" s="140"/>
      <c r="AD1002" s="140"/>
      <c r="AE1002" s="140"/>
      <c r="AF1002" s="140"/>
      <c r="AG1002" s="140"/>
      <c r="AH1002" s="140"/>
      <c r="AI1002" s="140"/>
      <c r="AJ1002" s="140"/>
      <c r="AK1002" s="140"/>
      <c r="AL1002" s="140"/>
      <c r="AM1002" s="140"/>
      <c r="AN1002" s="140"/>
      <c r="AO1002" s="140"/>
      <c r="AP1002" s="140"/>
      <c r="AQ1002" s="140"/>
      <c r="AR1002" s="140"/>
      <c r="AS1002" s="140"/>
      <c r="AT1002" s="140"/>
      <c r="AU1002" s="140"/>
      <c r="AV1002" s="140"/>
      <c r="AW1002" s="140"/>
      <c r="AX1002" s="140"/>
      <c r="AY1002" s="140"/>
      <c r="AZ1002" s="140"/>
      <c r="BA1002" s="140"/>
      <c r="BB1002" s="140"/>
      <c r="BC1002" s="140"/>
      <c r="BD1002" s="140"/>
      <c r="BE1002" s="140"/>
      <c r="BF1002" s="140"/>
      <c r="BG1002" s="140"/>
      <c r="BH1002" s="140"/>
      <c r="BI1002" s="140"/>
      <c r="BJ1002" s="140"/>
    </row>
    <row r="1003" spans="20:62">
      <c r="T1003" s="140"/>
      <c r="U1003" s="140"/>
      <c r="V1003" s="140"/>
      <c r="W1003" s="140"/>
      <c r="X1003" s="140"/>
      <c r="Y1003" s="140"/>
      <c r="Z1003" s="140"/>
      <c r="AA1003" s="140"/>
      <c r="AB1003" s="140"/>
      <c r="AC1003" s="140"/>
      <c r="AD1003" s="140"/>
      <c r="AE1003" s="140"/>
      <c r="AF1003" s="140"/>
      <c r="AG1003" s="140"/>
      <c r="AH1003" s="140"/>
      <c r="AI1003" s="140"/>
      <c r="AJ1003" s="140"/>
      <c r="AK1003" s="140"/>
      <c r="AL1003" s="140"/>
      <c r="AM1003" s="140"/>
      <c r="AN1003" s="140"/>
      <c r="AO1003" s="140"/>
      <c r="AP1003" s="140"/>
      <c r="AQ1003" s="140"/>
      <c r="AR1003" s="140"/>
      <c r="AS1003" s="140"/>
      <c r="AT1003" s="140"/>
      <c r="AU1003" s="140"/>
      <c r="AV1003" s="140"/>
      <c r="AW1003" s="140"/>
      <c r="AX1003" s="140"/>
      <c r="AY1003" s="140"/>
      <c r="AZ1003" s="140"/>
      <c r="BA1003" s="140"/>
      <c r="BB1003" s="140"/>
      <c r="BC1003" s="140"/>
      <c r="BD1003" s="140"/>
      <c r="BE1003" s="140"/>
      <c r="BF1003" s="140"/>
      <c r="BG1003" s="140"/>
      <c r="BH1003" s="140"/>
      <c r="BI1003" s="140"/>
      <c r="BJ1003" s="140"/>
    </row>
    <row r="1004" spans="20:62">
      <c r="T1004" s="140"/>
      <c r="U1004" s="140"/>
      <c r="V1004" s="140"/>
      <c r="W1004" s="140"/>
      <c r="X1004" s="140"/>
      <c r="Y1004" s="140"/>
      <c r="Z1004" s="140"/>
      <c r="AA1004" s="140"/>
      <c r="AB1004" s="140"/>
      <c r="AC1004" s="140"/>
      <c r="AD1004" s="140"/>
      <c r="AE1004" s="140"/>
      <c r="AF1004" s="140"/>
      <c r="AG1004" s="140"/>
      <c r="AH1004" s="140"/>
      <c r="AI1004" s="140"/>
      <c r="AJ1004" s="140"/>
      <c r="AK1004" s="140"/>
      <c r="AL1004" s="140"/>
      <c r="AM1004" s="140"/>
      <c r="AN1004" s="140"/>
      <c r="AO1004" s="140"/>
      <c r="AP1004" s="140"/>
      <c r="AQ1004" s="140"/>
      <c r="AR1004" s="140"/>
      <c r="AS1004" s="140"/>
      <c r="AT1004" s="140"/>
      <c r="AU1004" s="140"/>
      <c r="AV1004" s="140"/>
      <c r="AW1004" s="140"/>
      <c r="AX1004" s="140"/>
      <c r="AY1004" s="140"/>
      <c r="AZ1004" s="140"/>
      <c r="BA1004" s="140"/>
      <c r="BB1004" s="140"/>
      <c r="BC1004" s="140"/>
      <c r="BD1004" s="140"/>
      <c r="BE1004" s="140"/>
      <c r="BF1004" s="140"/>
      <c r="BG1004" s="140"/>
      <c r="BH1004" s="140"/>
      <c r="BI1004" s="140"/>
      <c r="BJ1004" s="140"/>
    </row>
    <row r="1005" spans="20:62">
      <c r="T1005" s="140"/>
      <c r="U1005" s="140"/>
      <c r="V1005" s="140"/>
      <c r="W1005" s="140"/>
      <c r="X1005" s="140"/>
      <c r="Y1005" s="140"/>
      <c r="Z1005" s="140"/>
      <c r="AA1005" s="140"/>
      <c r="AB1005" s="140"/>
      <c r="AC1005" s="140"/>
      <c r="AD1005" s="140"/>
      <c r="AE1005" s="140"/>
      <c r="AF1005" s="140"/>
      <c r="AG1005" s="140"/>
      <c r="AH1005" s="140"/>
      <c r="AI1005" s="140"/>
      <c r="AJ1005" s="140"/>
      <c r="AK1005" s="140"/>
      <c r="AL1005" s="140"/>
      <c r="AM1005" s="140"/>
      <c r="AN1005" s="140"/>
      <c r="AO1005" s="140"/>
      <c r="AP1005" s="140"/>
      <c r="AQ1005" s="140"/>
      <c r="AR1005" s="140"/>
      <c r="AS1005" s="140"/>
      <c r="AT1005" s="140"/>
      <c r="AU1005" s="140"/>
      <c r="AV1005" s="140"/>
      <c r="AW1005" s="140"/>
      <c r="AX1005" s="140"/>
      <c r="AY1005" s="140"/>
      <c r="AZ1005" s="140"/>
      <c r="BA1005" s="140"/>
      <c r="BB1005" s="140"/>
      <c r="BC1005" s="140"/>
      <c r="BD1005" s="140"/>
      <c r="BE1005" s="140"/>
      <c r="BF1005" s="140"/>
      <c r="BG1005" s="140"/>
      <c r="BH1005" s="140"/>
      <c r="BI1005" s="140"/>
      <c r="BJ1005" s="140"/>
    </row>
    <row r="1006" spans="20:62">
      <c r="T1006" s="140"/>
      <c r="U1006" s="140"/>
      <c r="V1006" s="140"/>
      <c r="W1006" s="140"/>
      <c r="X1006" s="140"/>
      <c r="Y1006" s="140"/>
      <c r="Z1006" s="140"/>
      <c r="AA1006" s="140"/>
      <c r="AB1006" s="140"/>
      <c r="AC1006" s="140"/>
      <c r="AD1006" s="140"/>
      <c r="AE1006" s="140"/>
      <c r="AF1006" s="140"/>
      <c r="AG1006" s="140"/>
      <c r="AH1006" s="140"/>
      <c r="AI1006" s="140"/>
      <c r="AJ1006" s="140"/>
      <c r="AK1006" s="140"/>
      <c r="AL1006" s="140"/>
      <c r="AM1006" s="140"/>
      <c r="AN1006" s="140"/>
      <c r="AO1006" s="140"/>
      <c r="AP1006" s="140"/>
      <c r="AQ1006" s="140"/>
      <c r="AR1006" s="140"/>
      <c r="AS1006" s="140"/>
      <c r="AT1006" s="140"/>
      <c r="AU1006" s="140"/>
      <c r="AV1006" s="140"/>
      <c r="AW1006" s="140"/>
      <c r="AX1006" s="140"/>
      <c r="AY1006" s="140"/>
      <c r="AZ1006" s="140"/>
      <c r="BA1006" s="140"/>
      <c r="BB1006" s="140"/>
      <c r="BC1006" s="140"/>
      <c r="BD1006" s="140"/>
      <c r="BE1006" s="140"/>
      <c r="BF1006" s="140"/>
      <c r="BG1006" s="140"/>
      <c r="BH1006" s="140"/>
      <c r="BI1006" s="140"/>
      <c r="BJ1006" s="140"/>
    </row>
    <row r="1007" spans="20:62">
      <c r="T1007" s="140"/>
      <c r="U1007" s="140"/>
      <c r="V1007" s="140"/>
      <c r="W1007" s="140"/>
      <c r="X1007" s="140"/>
      <c r="Y1007" s="140"/>
      <c r="Z1007" s="140"/>
      <c r="AA1007" s="140"/>
      <c r="AB1007" s="140"/>
      <c r="AC1007" s="140"/>
      <c r="AD1007" s="140"/>
      <c r="AE1007" s="140"/>
      <c r="AF1007" s="140"/>
      <c r="AG1007" s="140"/>
      <c r="AH1007" s="140"/>
      <c r="AI1007" s="140"/>
      <c r="AJ1007" s="140"/>
      <c r="AK1007" s="140"/>
      <c r="AL1007" s="140"/>
      <c r="AM1007" s="140"/>
      <c r="AN1007" s="140"/>
      <c r="AO1007" s="140"/>
      <c r="AP1007" s="140"/>
      <c r="AQ1007" s="140"/>
      <c r="AR1007" s="140"/>
      <c r="AS1007" s="140"/>
      <c r="AT1007" s="140"/>
      <c r="AU1007" s="140"/>
      <c r="AV1007" s="140"/>
      <c r="AW1007" s="140"/>
      <c r="AX1007" s="140"/>
      <c r="AY1007" s="140"/>
      <c r="AZ1007" s="140"/>
      <c r="BA1007" s="140"/>
      <c r="BB1007" s="140"/>
      <c r="BC1007" s="140"/>
      <c r="BD1007" s="140"/>
      <c r="BE1007" s="140"/>
      <c r="BF1007" s="140"/>
      <c r="BG1007" s="140"/>
      <c r="BH1007" s="140"/>
      <c r="BI1007" s="140"/>
      <c r="BJ1007" s="140"/>
    </row>
    <row r="1008" spans="20:62">
      <c r="T1008" s="140"/>
      <c r="U1008" s="140"/>
      <c r="V1008" s="140"/>
      <c r="W1008" s="140"/>
      <c r="X1008" s="140"/>
      <c r="Y1008" s="140"/>
      <c r="Z1008" s="140"/>
      <c r="AA1008" s="140"/>
      <c r="AB1008" s="140"/>
      <c r="AC1008" s="140"/>
      <c r="AD1008" s="140"/>
      <c r="AE1008" s="140"/>
      <c r="AF1008" s="140"/>
      <c r="AG1008" s="140"/>
      <c r="AH1008" s="140"/>
      <c r="AI1008" s="140"/>
      <c r="AJ1008" s="140"/>
      <c r="AK1008" s="140"/>
      <c r="AL1008" s="140"/>
      <c r="AM1008" s="140"/>
      <c r="AN1008" s="140"/>
      <c r="AO1008" s="140"/>
      <c r="AP1008" s="140"/>
      <c r="AQ1008" s="140"/>
      <c r="AR1008" s="140"/>
      <c r="AS1008" s="140"/>
      <c r="AT1008" s="140"/>
      <c r="AU1008" s="140"/>
      <c r="AV1008" s="140"/>
      <c r="AW1008" s="140"/>
      <c r="AX1008" s="140"/>
      <c r="AY1008" s="140"/>
      <c r="AZ1008" s="140"/>
      <c r="BA1008" s="140"/>
      <c r="BB1008" s="140"/>
      <c r="BC1008" s="140"/>
      <c r="BD1008" s="140"/>
      <c r="BE1008" s="140"/>
      <c r="BF1008" s="140"/>
      <c r="BG1008" s="140"/>
      <c r="BH1008" s="140"/>
      <c r="BI1008" s="140"/>
      <c r="BJ1008" s="140"/>
    </row>
    <row r="1009" spans="20:62">
      <c r="T1009" s="140"/>
      <c r="U1009" s="140"/>
      <c r="V1009" s="140"/>
      <c r="W1009" s="140"/>
      <c r="X1009" s="140"/>
      <c r="Y1009" s="140"/>
      <c r="Z1009" s="140"/>
      <c r="AA1009" s="140"/>
      <c r="AB1009" s="140"/>
      <c r="AC1009" s="140"/>
      <c r="AD1009" s="140"/>
      <c r="AE1009" s="140"/>
      <c r="AF1009" s="140"/>
      <c r="AG1009" s="140"/>
      <c r="AH1009" s="140"/>
      <c r="AI1009" s="140"/>
      <c r="AJ1009" s="140"/>
      <c r="AK1009" s="140"/>
      <c r="AL1009" s="140"/>
      <c r="AM1009" s="140"/>
      <c r="AN1009" s="140"/>
      <c r="AO1009" s="140"/>
      <c r="AP1009" s="140"/>
      <c r="AQ1009" s="140"/>
      <c r="AR1009" s="140"/>
      <c r="AS1009" s="140"/>
      <c r="AT1009" s="140"/>
      <c r="AU1009" s="140"/>
      <c r="AV1009" s="140"/>
      <c r="AW1009" s="140"/>
      <c r="AX1009" s="140"/>
      <c r="AY1009" s="140"/>
      <c r="AZ1009" s="140"/>
      <c r="BA1009" s="140"/>
      <c r="BB1009" s="140"/>
      <c r="BC1009" s="140"/>
      <c r="BD1009" s="140"/>
      <c r="BE1009" s="140"/>
      <c r="BF1009" s="140"/>
      <c r="BG1009" s="140"/>
      <c r="BH1009" s="140"/>
      <c r="BI1009" s="140"/>
      <c r="BJ1009" s="140"/>
    </row>
    <row r="1010" spans="20:62">
      <c r="T1010" s="140"/>
      <c r="U1010" s="140"/>
      <c r="V1010" s="140"/>
      <c r="W1010" s="140"/>
      <c r="X1010" s="140"/>
      <c r="Y1010" s="140"/>
      <c r="Z1010" s="140"/>
      <c r="AA1010" s="140"/>
      <c r="AB1010" s="140"/>
      <c r="AC1010" s="140"/>
      <c r="AD1010" s="140"/>
      <c r="AE1010" s="140"/>
      <c r="AF1010" s="140"/>
      <c r="AG1010" s="140"/>
      <c r="AH1010" s="140"/>
      <c r="AI1010" s="140"/>
      <c r="AJ1010" s="140"/>
      <c r="AK1010" s="140"/>
      <c r="AL1010" s="140"/>
      <c r="AM1010" s="140"/>
      <c r="AN1010" s="140"/>
      <c r="AO1010" s="140"/>
      <c r="AP1010" s="140"/>
      <c r="AQ1010" s="140"/>
      <c r="AR1010" s="140"/>
      <c r="AS1010" s="140"/>
      <c r="AT1010" s="140"/>
      <c r="AU1010" s="140"/>
      <c r="AV1010" s="140"/>
      <c r="AW1010" s="140"/>
      <c r="AX1010" s="140"/>
      <c r="AY1010" s="140"/>
      <c r="AZ1010" s="140"/>
      <c r="BA1010" s="140"/>
      <c r="BB1010" s="140"/>
      <c r="BC1010" s="140"/>
      <c r="BD1010" s="140"/>
      <c r="BE1010" s="140"/>
      <c r="BF1010" s="140"/>
      <c r="BG1010" s="140"/>
      <c r="BH1010" s="140"/>
      <c r="BI1010" s="140"/>
      <c r="BJ1010" s="140"/>
    </row>
    <row r="1011" spans="20:62">
      <c r="T1011" s="140"/>
      <c r="U1011" s="140"/>
      <c r="V1011" s="140"/>
      <c r="W1011" s="140"/>
      <c r="X1011" s="140"/>
      <c r="Y1011" s="140"/>
      <c r="Z1011" s="140"/>
      <c r="AA1011" s="140"/>
      <c r="AB1011" s="140"/>
      <c r="AC1011" s="140"/>
      <c r="AD1011" s="140"/>
      <c r="AE1011" s="140"/>
      <c r="AF1011" s="140"/>
      <c r="AG1011" s="140"/>
      <c r="AH1011" s="140"/>
      <c r="AI1011" s="140"/>
      <c r="AJ1011" s="140"/>
      <c r="AK1011" s="140"/>
      <c r="AL1011" s="140"/>
      <c r="AM1011" s="140"/>
      <c r="AN1011" s="140"/>
      <c r="AO1011" s="140"/>
      <c r="AP1011" s="140"/>
      <c r="AQ1011" s="140"/>
      <c r="AR1011" s="140"/>
      <c r="AS1011" s="140"/>
      <c r="AT1011" s="140"/>
      <c r="AU1011" s="140"/>
      <c r="AV1011" s="140"/>
      <c r="AW1011" s="140"/>
      <c r="AX1011" s="140"/>
      <c r="AY1011" s="140"/>
      <c r="AZ1011" s="140"/>
      <c r="BA1011" s="140"/>
      <c r="BB1011" s="140"/>
      <c r="BC1011" s="140"/>
      <c r="BD1011" s="140"/>
      <c r="BE1011" s="140"/>
      <c r="BF1011" s="140"/>
      <c r="BG1011" s="140"/>
      <c r="BH1011" s="140"/>
      <c r="BI1011" s="140"/>
      <c r="BJ1011" s="140"/>
    </row>
    <row r="1012" spans="20:62">
      <c r="T1012" s="140"/>
      <c r="U1012" s="140"/>
      <c r="V1012" s="140"/>
      <c r="W1012" s="140"/>
      <c r="X1012" s="140"/>
      <c r="Y1012" s="140"/>
      <c r="Z1012" s="140"/>
      <c r="AA1012" s="140"/>
      <c r="AB1012" s="140"/>
      <c r="AC1012" s="140"/>
      <c r="AD1012" s="140"/>
      <c r="AE1012" s="140"/>
      <c r="AF1012" s="140"/>
      <c r="AG1012" s="140"/>
      <c r="AH1012" s="140"/>
      <c r="AI1012" s="140"/>
      <c r="AJ1012" s="140"/>
      <c r="AK1012" s="140"/>
      <c r="AL1012" s="140"/>
      <c r="AM1012" s="140"/>
      <c r="AN1012" s="140"/>
      <c r="AO1012" s="140"/>
      <c r="AP1012" s="140"/>
      <c r="AQ1012" s="140"/>
      <c r="AR1012" s="140"/>
      <c r="AS1012" s="140"/>
      <c r="AT1012" s="140"/>
      <c r="AU1012" s="140"/>
      <c r="AV1012" s="140"/>
      <c r="AW1012" s="140"/>
      <c r="AX1012" s="140"/>
      <c r="AY1012" s="140"/>
      <c r="AZ1012" s="140"/>
      <c r="BA1012" s="140"/>
      <c r="BB1012" s="140"/>
      <c r="BC1012" s="140"/>
      <c r="BD1012" s="140"/>
      <c r="BE1012" s="140"/>
      <c r="BF1012" s="140"/>
      <c r="BG1012" s="140"/>
      <c r="BH1012" s="140"/>
      <c r="BI1012" s="140"/>
      <c r="BJ1012" s="140"/>
    </row>
    <row r="1013" spans="20:62">
      <c r="T1013" s="140"/>
      <c r="U1013" s="140"/>
      <c r="V1013" s="140"/>
      <c r="W1013" s="140"/>
      <c r="X1013" s="140"/>
      <c r="Y1013" s="140"/>
      <c r="Z1013" s="140"/>
      <c r="AA1013" s="140"/>
      <c r="AB1013" s="140"/>
      <c r="AC1013" s="140"/>
      <c r="AD1013" s="140"/>
      <c r="AE1013" s="140"/>
      <c r="AF1013" s="140"/>
      <c r="AG1013" s="140"/>
      <c r="AH1013" s="140"/>
      <c r="AI1013" s="140"/>
      <c r="AJ1013" s="140"/>
      <c r="AK1013" s="140"/>
      <c r="AL1013" s="140"/>
      <c r="AM1013" s="140"/>
      <c r="AN1013" s="140"/>
      <c r="AO1013" s="140"/>
      <c r="AP1013" s="140"/>
      <c r="AQ1013" s="140"/>
      <c r="AR1013" s="140"/>
      <c r="AS1013" s="140"/>
      <c r="AT1013" s="140"/>
      <c r="AU1013" s="140"/>
      <c r="AV1013" s="140"/>
      <c r="AW1013" s="140"/>
      <c r="AX1013" s="140"/>
      <c r="AY1013" s="140"/>
      <c r="AZ1013" s="140"/>
      <c r="BA1013" s="140"/>
      <c r="BB1013" s="140"/>
      <c r="BC1013" s="140"/>
      <c r="BD1013" s="140"/>
      <c r="BE1013" s="140"/>
      <c r="BF1013" s="140"/>
      <c r="BG1013" s="140"/>
      <c r="BH1013" s="140"/>
      <c r="BI1013" s="140"/>
      <c r="BJ1013" s="140"/>
    </row>
    <row r="1014" spans="20:62">
      <c r="T1014" s="140"/>
      <c r="U1014" s="140"/>
      <c r="V1014" s="140"/>
      <c r="W1014" s="140"/>
      <c r="X1014" s="140"/>
      <c r="Y1014" s="140"/>
      <c r="Z1014" s="140"/>
      <c r="AA1014" s="140"/>
      <c r="AB1014" s="140"/>
      <c r="AC1014" s="140"/>
      <c r="AD1014" s="140"/>
      <c r="AE1014" s="140"/>
      <c r="AF1014" s="140"/>
      <c r="AG1014" s="140"/>
      <c r="AH1014" s="140"/>
      <c r="AI1014" s="140"/>
      <c r="AJ1014" s="140"/>
      <c r="AK1014" s="140"/>
      <c r="AL1014" s="140"/>
      <c r="AM1014" s="140"/>
      <c r="AN1014" s="140"/>
      <c r="AO1014" s="140"/>
      <c r="AP1014" s="140"/>
      <c r="AQ1014" s="140"/>
      <c r="AR1014" s="140"/>
      <c r="AS1014" s="140"/>
      <c r="AT1014" s="140"/>
      <c r="AU1014" s="140"/>
      <c r="AV1014" s="140"/>
      <c r="AW1014" s="140"/>
      <c r="AX1014" s="140"/>
      <c r="AY1014" s="140"/>
      <c r="AZ1014" s="140"/>
      <c r="BA1014" s="140"/>
      <c r="BB1014" s="140"/>
      <c r="BC1014" s="140"/>
      <c r="BD1014" s="140"/>
      <c r="BE1014" s="140"/>
      <c r="BF1014" s="140"/>
      <c r="BG1014" s="140"/>
      <c r="BH1014" s="140"/>
      <c r="BI1014" s="140"/>
      <c r="BJ1014" s="140"/>
    </row>
    <row r="1015" spans="20:62">
      <c r="T1015" s="140"/>
      <c r="U1015" s="140"/>
      <c r="V1015" s="140"/>
      <c r="W1015" s="140"/>
      <c r="X1015" s="140"/>
      <c r="Y1015" s="140"/>
      <c r="Z1015" s="140"/>
      <c r="AA1015" s="140"/>
      <c r="AB1015" s="140"/>
      <c r="AC1015" s="140"/>
      <c r="AD1015" s="140"/>
      <c r="AE1015" s="140"/>
      <c r="AF1015" s="140"/>
      <c r="AG1015" s="140"/>
      <c r="AH1015" s="140"/>
      <c r="AI1015" s="140"/>
      <c r="AJ1015" s="140"/>
      <c r="AK1015" s="140"/>
      <c r="AL1015" s="140"/>
      <c r="AM1015" s="140"/>
      <c r="AN1015" s="140"/>
      <c r="AO1015" s="140"/>
      <c r="AP1015" s="140"/>
      <c r="AQ1015" s="140"/>
      <c r="AR1015" s="140"/>
      <c r="AS1015" s="140"/>
      <c r="AT1015" s="140"/>
      <c r="AU1015" s="140"/>
      <c r="AV1015" s="140"/>
      <c r="AW1015" s="140"/>
      <c r="AX1015" s="140"/>
      <c r="AY1015" s="140"/>
      <c r="AZ1015" s="140"/>
      <c r="BA1015" s="140"/>
      <c r="BB1015" s="140"/>
      <c r="BC1015" s="140"/>
      <c r="BD1015" s="140"/>
      <c r="BE1015" s="140"/>
      <c r="BF1015" s="140"/>
      <c r="BG1015" s="140"/>
      <c r="BH1015" s="140"/>
      <c r="BI1015" s="140"/>
      <c r="BJ1015" s="140"/>
    </row>
    <row r="1016" spans="20:62">
      <c r="T1016" s="140"/>
      <c r="U1016" s="140"/>
      <c r="V1016" s="140"/>
      <c r="W1016" s="140"/>
      <c r="X1016" s="140"/>
      <c r="Y1016" s="140"/>
      <c r="Z1016" s="140"/>
      <c r="AA1016" s="140"/>
      <c r="AB1016" s="140"/>
      <c r="AC1016" s="140"/>
      <c r="AD1016" s="140"/>
      <c r="AE1016" s="140"/>
      <c r="AF1016" s="140"/>
      <c r="AG1016" s="140"/>
      <c r="AH1016" s="140"/>
      <c r="AI1016" s="140"/>
      <c r="AJ1016" s="140"/>
      <c r="AK1016" s="140"/>
      <c r="AL1016" s="140"/>
      <c r="AM1016" s="140"/>
      <c r="AN1016" s="140"/>
      <c r="AO1016" s="140"/>
      <c r="AP1016" s="140"/>
      <c r="AQ1016" s="140"/>
      <c r="AR1016" s="140"/>
      <c r="AS1016" s="140"/>
      <c r="AT1016" s="140"/>
      <c r="AU1016" s="140"/>
      <c r="AV1016" s="140"/>
      <c r="AW1016" s="140"/>
      <c r="AX1016" s="140"/>
      <c r="AY1016" s="140"/>
      <c r="AZ1016" s="140"/>
      <c r="BA1016" s="140"/>
      <c r="BB1016" s="140"/>
      <c r="BC1016" s="140"/>
      <c r="BD1016" s="140"/>
      <c r="BE1016" s="140"/>
      <c r="BF1016" s="140"/>
      <c r="BG1016" s="140"/>
      <c r="BH1016" s="140"/>
      <c r="BI1016" s="140"/>
      <c r="BJ1016" s="140"/>
    </row>
    <row r="1017" spans="20:62">
      <c r="T1017" s="140"/>
      <c r="U1017" s="140"/>
      <c r="V1017" s="140"/>
      <c r="W1017" s="140"/>
      <c r="X1017" s="140"/>
      <c r="Y1017" s="140"/>
      <c r="Z1017" s="140"/>
      <c r="AA1017" s="140"/>
      <c r="AB1017" s="140"/>
      <c r="AC1017" s="140"/>
      <c r="AD1017" s="140"/>
      <c r="AE1017" s="140"/>
      <c r="AF1017" s="140"/>
      <c r="AG1017" s="140"/>
      <c r="AH1017" s="140"/>
      <c r="AI1017" s="140"/>
      <c r="AJ1017" s="140"/>
      <c r="AK1017" s="140"/>
      <c r="AL1017" s="140"/>
      <c r="AM1017" s="140"/>
      <c r="AN1017" s="140"/>
      <c r="AO1017" s="140"/>
      <c r="AP1017" s="140"/>
      <c r="AQ1017" s="140"/>
      <c r="AR1017" s="140"/>
      <c r="AS1017" s="140"/>
      <c r="AT1017" s="140"/>
      <c r="AU1017" s="140"/>
      <c r="AV1017" s="140"/>
      <c r="AW1017" s="140"/>
      <c r="AX1017" s="140"/>
      <c r="AY1017" s="140"/>
      <c r="AZ1017" s="140"/>
      <c r="BA1017" s="140"/>
      <c r="BB1017" s="140"/>
      <c r="BC1017" s="140"/>
      <c r="BD1017" s="140"/>
      <c r="BE1017" s="140"/>
      <c r="BF1017" s="140"/>
      <c r="BG1017" s="140"/>
      <c r="BH1017" s="140"/>
      <c r="BI1017" s="140"/>
      <c r="BJ1017" s="140"/>
    </row>
    <row r="1018" spans="20:62">
      <c r="T1018" s="140"/>
      <c r="U1018" s="140"/>
      <c r="V1018" s="140"/>
      <c r="W1018" s="140"/>
      <c r="X1018" s="140"/>
      <c r="Y1018" s="140"/>
      <c r="Z1018" s="140"/>
      <c r="AA1018" s="140"/>
      <c r="AB1018" s="140"/>
      <c r="AC1018" s="140"/>
      <c r="AD1018" s="140"/>
      <c r="AE1018" s="140"/>
      <c r="AF1018" s="140"/>
      <c r="AG1018" s="140"/>
      <c r="AH1018" s="140"/>
      <c r="AI1018" s="140"/>
      <c r="AJ1018" s="140"/>
      <c r="AK1018" s="140"/>
      <c r="AL1018" s="140"/>
      <c r="AM1018" s="140"/>
      <c r="AN1018" s="140"/>
      <c r="AO1018" s="140"/>
      <c r="AP1018" s="140"/>
      <c r="AQ1018" s="140"/>
      <c r="AR1018" s="140"/>
      <c r="AS1018" s="140"/>
      <c r="AT1018" s="140"/>
      <c r="AU1018" s="140"/>
      <c r="AV1018" s="140"/>
      <c r="AW1018" s="140"/>
      <c r="AX1018" s="140"/>
      <c r="AY1018" s="140"/>
      <c r="AZ1018" s="140"/>
      <c r="BA1018" s="140"/>
      <c r="BB1018" s="140"/>
      <c r="BC1018" s="140"/>
      <c r="BD1018" s="140"/>
      <c r="BE1018" s="140"/>
      <c r="BF1018" s="140"/>
      <c r="BG1018" s="140"/>
      <c r="BH1018" s="140"/>
      <c r="BI1018" s="140"/>
      <c r="BJ1018" s="140"/>
    </row>
    <row r="1019" spans="20:62">
      <c r="T1019" s="140"/>
      <c r="U1019" s="140"/>
      <c r="V1019" s="140"/>
      <c r="W1019" s="140"/>
      <c r="X1019" s="140"/>
      <c r="Y1019" s="140"/>
      <c r="Z1019" s="140"/>
      <c r="AA1019" s="140"/>
      <c r="AB1019" s="140"/>
      <c r="AC1019" s="140"/>
      <c r="AD1019" s="140"/>
      <c r="AE1019" s="140"/>
      <c r="AF1019" s="140"/>
      <c r="AG1019" s="140"/>
      <c r="AH1019" s="140"/>
      <c r="AI1019" s="140"/>
      <c r="AJ1019" s="140"/>
      <c r="AK1019" s="140"/>
      <c r="AL1019" s="140"/>
      <c r="AM1019" s="140"/>
      <c r="AN1019" s="140"/>
      <c r="AO1019" s="140"/>
      <c r="AP1019" s="140"/>
      <c r="AQ1019" s="140"/>
      <c r="AR1019" s="140"/>
      <c r="AS1019" s="140"/>
      <c r="AT1019" s="140"/>
      <c r="AU1019" s="140"/>
      <c r="AV1019" s="140"/>
      <c r="AW1019" s="140"/>
      <c r="AX1019" s="140"/>
      <c r="AY1019" s="140"/>
      <c r="AZ1019" s="140"/>
      <c r="BA1019" s="140"/>
      <c r="BB1019" s="140"/>
      <c r="BC1019" s="140"/>
      <c r="BD1019" s="140"/>
      <c r="BE1019" s="140"/>
      <c r="BF1019" s="140"/>
      <c r="BG1019" s="140"/>
      <c r="BH1019" s="140"/>
      <c r="BI1019" s="140"/>
      <c r="BJ1019" s="140"/>
    </row>
    <row r="1020" spans="20:62">
      <c r="T1020" s="140"/>
      <c r="U1020" s="140"/>
      <c r="V1020" s="140"/>
      <c r="W1020" s="140"/>
      <c r="X1020" s="140"/>
      <c r="Y1020" s="140"/>
      <c r="Z1020" s="140"/>
      <c r="AA1020" s="140"/>
      <c r="AB1020" s="140"/>
      <c r="AC1020" s="140"/>
      <c r="AD1020" s="140"/>
      <c r="AE1020" s="140"/>
      <c r="AF1020" s="140"/>
      <c r="AG1020" s="140"/>
      <c r="AH1020" s="140"/>
      <c r="AI1020" s="140"/>
      <c r="AJ1020" s="140"/>
      <c r="AK1020" s="140"/>
      <c r="AL1020" s="140"/>
      <c r="AM1020" s="140"/>
      <c r="AN1020" s="140"/>
      <c r="AO1020" s="140"/>
      <c r="AP1020" s="140"/>
      <c r="AQ1020" s="140"/>
      <c r="AR1020" s="140"/>
      <c r="AS1020" s="140"/>
      <c r="AT1020" s="140"/>
      <c r="AU1020" s="140"/>
      <c r="AV1020" s="140"/>
      <c r="AW1020" s="140"/>
      <c r="AX1020" s="140"/>
      <c r="AY1020" s="140"/>
      <c r="AZ1020" s="140"/>
      <c r="BA1020" s="140"/>
      <c r="BB1020" s="140"/>
      <c r="BC1020" s="140"/>
      <c r="BD1020" s="140"/>
      <c r="BE1020" s="140"/>
      <c r="BF1020" s="140"/>
      <c r="BG1020" s="140"/>
      <c r="BH1020" s="140"/>
      <c r="BI1020" s="140"/>
      <c r="BJ1020" s="140"/>
    </row>
    <row r="1021" spans="20:62">
      <c r="T1021" s="140"/>
      <c r="U1021" s="140"/>
      <c r="V1021" s="140"/>
      <c r="W1021" s="140"/>
      <c r="X1021" s="140"/>
      <c r="Y1021" s="140"/>
      <c r="Z1021" s="140"/>
      <c r="AA1021" s="140"/>
      <c r="AB1021" s="140"/>
      <c r="AC1021" s="140"/>
      <c r="AD1021" s="140"/>
      <c r="AE1021" s="140"/>
      <c r="AF1021" s="140"/>
      <c r="AG1021" s="140"/>
      <c r="AH1021" s="140"/>
      <c r="AI1021" s="140"/>
      <c r="AJ1021" s="140"/>
      <c r="AK1021" s="140"/>
      <c r="AL1021" s="140"/>
      <c r="AM1021" s="140"/>
      <c r="AN1021" s="140"/>
      <c r="AO1021" s="140"/>
      <c r="AP1021" s="140"/>
      <c r="AQ1021" s="140"/>
      <c r="AR1021" s="140"/>
      <c r="AS1021" s="140"/>
      <c r="AT1021" s="140"/>
      <c r="AU1021" s="140"/>
      <c r="AV1021" s="140"/>
      <c r="AW1021" s="140"/>
      <c r="AX1021" s="140"/>
      <c r="AY1021" s="140"/>
      <c r="AZ1021" s="140"/>
      <c r="BA1021" s="140"/>
      <c r="BB1021" s="140"/>
      <c r="BC1021" s="140"/>
      <c r="BD1021" s="140"/>
      <c r="BE1021" s="140"/>
      <c r="BF1021" s="140"/>
      <c r="BG1021" s="140"/>
      <c r="BH1021" s="140"/>
      <c r="BI1021" s="140"/>
      <c r="BJ1021" s="140"/>
    </row>
    <row r="1022" spans="20:62">
      <c r="T1022" s="140"/>
      <c r="U1022" s="140"/>
      <c r="V1022" s="140"/>
      <c r="W1022" s="140"/>
      <c r="X1022" s="140"/>
      <c r="Y1022" s="140"/>
      <c r="Z1022" s="140"/>
      <c r="AA1022" s="140"/>
      <c r="AB1022" s="140"/>
      <c r="AC1022" s="140"/>
      <c r="AD1022" s="140"/>
      <c r="AE1022" s="140"/>
      <c r="AF1022" s="140"/>
      <c r="AG1022" s="140"/>
      <c r="AH1022" s="140"/>
      <c r="AI1022" s="140"/>
      <c r="AJ1022" s="140"/>
      <c r="AK1022" s="140"/>
      <c r="AL1022" s="140"/>
      <c r="AM1022" s="140"/>
      <c r="AN1022" s="140"/>
      <c r="AO1022" s="140"/>
      <c r="AP1022" s="140"/>
      <c r="AQ1022" s="140"/>
      <c r="AR1022" s="140"/>
      <c r="AS1022" s="140"/>
      <c r="AT1022" s="140"/>
      <c r="AU1022" s="140"/>
      <c r="AV1022" s="140"/>
      <c r="AW1022" s="140"/>
      <c r="AX1022" s="140"/>
      <c r="AY1022" s="140"/>
      <c r="AZ1022" s="140"/>
      <c r="BA1022" s="140"/>
      <c r="BB1022" s="140"/>
      <c r="BC1022" s="140"/>
      <c r="BD1022" s="140"/>
      <c r="BE1022" s="140"/>
      <c r="BF1022" s="140"/>
      <c r="BG1022" s="140"/>
      <c r="BH1022" s="140"/>
      <c r="BI1022" s="140"/>
      <c r="BJ1022" s="140"/>
    </row>
    <row r="1023" spans="20:62">
      <c r="T1023" s="140"/>
      <c r="U1023" s="140"/>
      <c r="V1023" s="140"/>
      <c r="W1023" s="140"/>
      <c r="X1023" s="140"/>
      <c r="Y1023" s="140"/>
      <c r="Z1023" s="140"/>
      <c r="AA1023" s="140"/>
      <c r="AB1023" s="140"/>
      <c r="AC1023" s="140"/>
      <c r="AD1023" s="140"/>
      <c r="AE1023" s="140"/>
      <c r="AF1023" s="140"/>
      <c r="AG1023" s="140"/>
      <c r="AH1023" s="140"/>
      <c r="AI1023" s="140"/>
      <c r="AJ1023" s="140"/>
      <c r="AK1023" s="140"/>
      <c r="AL1023" s="140"/>
      <c r="AM1023" s="140"/>
      <c r="AN1023" s="140"/>
      <c r="AO1023" s="140"/>
      <c r="AP1023" s="140"/>
      <c r="AQ1023" s="140"/>
      <c r="AR1023" s="140"/>
      <c r="AS1023" s="140"/>
      <c r="AT1023" s="140"/>
      <c r="AU1023" s="140"/>
      <c r="AV1023" s="140"/>
      <c r="AW1023" s="140"/>
      <c r="AX1023" s="140"/>
      <c r="AY1023" s="140"/>
      <c r="AZ1023" s="140"/>
      <c r="BA1023" s="140"/>
      <c r="BB1023" s="140"/>
      <c r="BC1023" s="140"/>
      <c r="BD1023" s="140"/>
      <c r="BE1023" s="140"/>
      <c r="BF1023" s="140"/>
      <c r="BG1023" s="140"/>
      <c r="BH1023" s="140"/>
      <c r="BI1023" s="140"/>
      <c r="BJ1023" s="140"/>
    </row>
    <row r="1024" spans="20:62">
      <c r="T1024" s="140"/>
      <c r="U1024" s="140"/>
      <c r="V1024" s="140"/>
      <c r="W1024" s="140"/>
      <c r="X1024" s="140"/>
      <c r="Y1024" s="140"/>
      <c r="Z1024" s="140"/>
      <c r="AA1024" s="140"/>
      <c r="AB1024" s="140"/>
      <c r="AC1024" s="140"/>
      <c r="AD1024" s="140"/>
      <c r="AE1024" s="140"/>
      <c r="AF1024" s="140"/>
      <c r="AG1024" s="140"/>
      <c r="AH1024" s="140"/>
      <c r="AI1024" s="140"/>
      <c r="AJ1024" s="140"/>
      <c r="AK1024" s="140"/>
      <c r="AL1024" s="140"/>
      <c r="AM1024" s="140"/>
      <c r="AN1024" s="140"/>
      <c r="AO1024" s="140"/>
      <c r="AP1024" s="140"/>
      <c r="AQ1024" s="140"/>
      <c r="AR1024" s="140"/>
      <c r="AS1024" s="140"/>
      <c r="AT1024" s="140"/>
      <c r="AU1024" s="140"/>
      <c r="AV1024" s="140"/>
      <c r="AW1024" s="140"/>
      <c r="AX1024" s="140"/>
      <c r="AY1024" s="140"/>
      <c r="AZ1024" s="140"/>
      <c r="BA1024" s="140"/>
      <c r="BB1024" s="140"/>
      <c r="BC1024" s="140"/>
      <c r="BD1024" s="140"/>
      <c r="BE1024" s="140"/>
      <c r="BF1024" s="140"/>
      <c r="BG1024" s="140"/>
      <c r="BH1024" s="140"/>
      <c r="BI1024" s="140"/>
      <c r="BJ1024" s="140"/>
    </row>
    <row r="1025" spans="20:62">
      <c r="T1025" s="140"/>
      <c r="U1025" s="140"/>
      <c r="V1025" s="140"/>
      <c r="W1025" s="140"/>
      <c r="X1025" s="140"/>
      <c r="Y1025" s="140"/>
      <c r="Z1025" s="140"/>
      <c r="AA1025" s="140"/>
      <c r="AB1025" s="140"/>
      <c r="AC1025" s="140"/>
      <c r="AD1025" s="140"/>
      <c r="AE1025" s="140"/>
      <c r="AF1025" s="140"/>
      <c r="AG1025" s="140"/>
      <c r="AH1025" s="140"/>
      <c r="AI1025" s="140"/>
      <c r="AJ1025" s="140"/>
      <c r="AK1025" s="140"/>
      <c r="AL1025" s="140"/>
      <c r="AM1025" s="140"/>
      <c r="AN1025" s="140"/>
      <c r="AO1025" s="140"/>
      <c r="AP1025" s="140"/>
      <c r="AQ1025" s="140"/>
      <c r="AR1025" s="140"/>
      <c r="AS1025" s="140"/>
      <c r="AT1025" s="140"/>
      <c r="AU1025" s="140"/>
      <c r="AV1025" s="140"/>
      <c r="AW1025" s="140"/>
      <c r="AX1025" s="140"/>
      <c r="AY1025" s="140"/>
      <c r="AZ1025" s="140"/>
      <c r="BA1025" s="140"/>
      <c r="BB1025" s="140"/>
      <c r="BC1025" s="140"/>
      <c r="BD1025" s="140"/>
      <c r="BE1025" s="140"/>
      <c r="BF1025" s="140"/>
      <c r="BG1025" s="140"/>
      <c r="BH1025" s="140"/>
      <c r="BI1025" s="140"/>
      <c r="BJ1025" s="140"/>
    </row>
    <row r="1026" spans="20:62">
      <c r="T1026" s="140"/>
      <c r="U1026" s="140"/>
      <c r="V1026" s="140"/>
      <c r="W1026" s="140"/>
      <c r="X1026" s="140"/>
      <c r="Y1026" s="140"/>
      <c r="Z1026" s="140"/>
      <c r="AA1026" s="140"/>
      <c r="AB1026" s="140"/>
      <c r="AC1026" s="140"/>
      <c r="AD1026" s="140"/>
      <c r="AE1026" s="140"/>
      <c r="AF1026" s="140"/>
      <c r="AG1026" s="140"/>
      <c r="AH1026" s="140"/>
      <c r="AI1026" s="140"/>
      <c r="AJ1026" s="140"/>
      <c r="AK1026" s="140"/>
      <c r="AL1026" s="140"/>
      <c r="AM1026" s="140"/>
      <c r="AN1026" s="140"/>
      <c r="AO1026" s="140"/>
      <c r="AP1026" s="140"/>
      <c r="AQ1026" s="140"/>
      <c r="AR1026" s="140"/>
      <c r="AS1026" s="140"/>
      <c r="AT1026" s="140"/>
      <c r="AU1026" s="140"/>
      <c r="AV1026" s="140"/>
      <c r="AW1026" s="140"/>
      <c r="AX1026" s="140"/>
      <c r="AY1026" s="140"/>
      <c r="AZ1026" s="140"/>
      <c r="BA1026" s="140"/>
      <c r="BB1026" s="140"/>
      <c r="BC1026" s="140"/>
      <c r="BD1026" s="140"/>
      <c r="BE1026" s="140"/>
      <c r="BF1026" s="140"/>
      <c r="BG1026" s="140"/>
      <c r="BH1026" s="140"/>
      <c r="BI1026" s="140"/>
      <c r="BJ1026" s="140"/>
    </row>
    <row r="1027" spans="20:62">
      <c r="T1027" s="140"/>
      <c r="U1027" s="140"/>
      <c r="V1027" s="140"/>
      <c r="W1027" s="140"/>
      <c r="X1027" s="140"/>
      <c r="Y1027" s="140"/>
      <c r="Z1027" s="140"/>
      <c r="AA1027" s="140"/>
      <c r="AB1027" s="140"/>
      <c r="AC1027" s="140"/>
      <c r="AD1027" s="140"/>
      <c r="AE1027" s="140"/>
      <c r="AF1027" s="140"/>
      <c r="AG1027" s="140"/>
      <c r="AH1027" s="140"/>
      <c r="AI1027" s="140"/>
      <c r="AJ1027" s="140"/>
      <c r="AK1027" s="140"/>
      <c r="AL1027" s="140"/>
      <c r="AM1027" s="140"/>
      <c r="AN1027" s="140"/>
      <c r="AO1027" s="140"/>
      <c r="AP1027" s="140"/>
      <c r="AQ1027" s="140"/>
      <c r="AR1027" s="140"/>
      <c r="AS1027" s="140"/>
      <c r="AT1027" s="140"/>
      <c r="AU1027" s="140"/>
      <c r="AV1027" s="140"/>
      <c r="AW1027" s="140"/>
      <c r="AX1027" s="140"/>
      <c r="AY1027" s="140"/>
      <c r="AZ1027" s="140"/>
      <c r="BA1027" s="140"/>
      <c r="BB1027" s="140"/>
      <c r="BC1027" s="140"/>
      <c r="BD1027" s="140"/>
      <c r="BE1027" s="140"/>
      <c r="BF1027" s="140"/>
      <c r="BG1027" s="140"/>
      <c r="BH1027" s="140"/>
      <c r="BI1027" s="140"/>
      <c r="BJ1027" s="140"/>
    </row>
    <row r="1028" spans="20:62">
      <c r="T1028" s="140"/>
      <c r="U1028" s="140"/>
      <c r="V1028" s="140"/>
      <c r="W1028" s="140"/>
      <c r="X1028" s="140"/>
      <c r="Y1028" s="140"/>
      <c r="Z1028" s="140"/>
      <c r="AA1028" s="140"/>
      <c r="AB1028" s="140"/>
      <c r="AC1028" s="140"/>
      <c r="AD1028" s="140"/>
      <c r="AE1028" s="140"/>
      <c r="AF1028" s="140"/>
      <c r="AG1028" s="140"/>
      <c r="AH1028" s="140"/>
      <c r="AI1028" s="140"/>
      <c r="AJ1028" s="140"/>
      <c r="AK1028" s="140"/>
      <c r="AL1028" s="140"/>
      <c r="AM1028" s="140"/>
      <c r="AN1028" s="140"/>
      <c r="AO1028" s="140"/>
      <c r="AP1028" s="140"/>
      <c r="AQ1028" s="140"/>
      <c r="AR1028" s="140"/>
      <c r="AS1028" s="140"/>
      <c r="AT1028" s="140"/>
      <c r="AU1028" s="140"/>
      <c r="AV1028" s="140"/>
      <c r="AW1028" s="140"/>
      <c r="AX1028" s="140"/>
      <c r="AY1028" s="140"/>
      <c r="AZ1028" s="140"/>
      <c r="BA1028" s="140"/>
      <c r="BB1028" s="140"/>
      <c r="BC1028" s="140"/>
      <c r="BD1028" s="140"/>
      <c r="BE1028" s="140"/>
      <c r="BF1028" s="140"/>
      <c r="BG1028" s="140"/>
      <c r="BH1028" s="140"/>
      <c r="BI1028" s="140"/>
      <c r="BJ1028" s="140"/>
    </row>
    <row r="1029" spans="20:62">
      <c r="T1029" s="140"/>
      <c r="U1029" s="140"/>
      <c r="V1029" s="140"/>
      <c r="W1029" s="140"/>
      <c r="X1029" s="140"/>
      <c r="Y1029" s="140"/>
      <c r="Z1029" s="140"/>
      <c r="AA1029" s="140"/>
      <c r="AB1029" s="140"/>
      <c r="AC1029" s="140"/>
      <c r="AD1029" s="140"/>
      <c r="AE1029" s="140"/>
      <c r="AF1029" s="140"/>
      <c r="AG1029" s="140"/>
      <c r="AH1029" s="140"/>
      <c r="AI1029" s="140"/>
      <c r="AJ1029" s="140"/>
      <c r="AK1029" s="140"/>
      <c r="AL1029" s="140"/>
      <c r="AM1029" s="140"/>
      <c r="AN1029" s="140"/>
      <c r="AO1029" s="140"/>
      <c r="AP1029" s="140"/>
      <c r="AQ1029" s="140"/>
      <c r="AR1029" s="140"/>
      <c r="AS1029" s="140"/>
      <c r="AT1029" s="140"/>
      <c r="AU1029" s="140"/>
      <c r="AV1029" s="140"/>
      <c r="AW1029" s="140"/>
      <c r="AX1029" s="140"/>
      <c r="AY1029" s="140"/>
      <c r="AZ1029" s="140"/>
      <c r="BA1029" s="140"/>
      <c r="BB1029" s="140"/>
      <c r="BC1029" s="140"/>
      <c r="BD1029" s="140"/>
      <c r="BE1029" s="140"/>
      <c r="BF1029" s="140"/>
      <c r="BG1029" s="140"/>
      <c r="BH1029" s="140"/>
      <c r="BI1029" s="140"/>
      <c r="BJ1029" s="140"/>
    </row>
    <row r="1030" spans="20:62">
      <c r="T1030" s="140"/>
      <c r="U1030" s="140"/>
      <c r="V1030" s="140"/>
      <c r="W1030" s="140"/>
      <c r="X1030" s="140"/>
      <c r="Y1030" s="140"/>
      <c r="Z1030" s="140"/>
      <c r="AA1030" s="140"/>
      <c r="AB1030" s="140"/>
      <c r="AC1030" s="140"/>
      <c r="AD1030" s="140"/>
      <c r="AE1030" s="140"/>
      <c r="AF1030" s="140"/>
      <c r="AG1030" s="140"/>
      <c r="AH1030" s="140"/>
      <c r="AI1030" s="140"/>
      <c r="AJ1030" s="140"/>
      <c r="AK1030" s="140"/>
      <c r="AL1030" s="140"/>
      <c r="AM1030" s="140"/>
      <c r="AN1030" s="140"/>
      <c r="AO1030" s="140"/>
      <c r="AP1030" s="140"/>
      <c r="AQ1030" s="140"/>
      <c r="AR1030" s="140"/>
      <c r="AS1030" s="140"/>
      <c r="AT1030" s="140"/>
      <c r="AU1030" s="140"/>
      <c r="AV1030" s="140"/>
      <c r="AW1030" s="140"/>
      <c r="AX1030" s="140"/>
      <c r="AY1030" s="140"/>
      <c r="AZ1030" s="140"/>
      <c r="BA1030" s="140"/>
      <c r="BB1030" s="140"/>
      <c r="BC1030" s="140"/>
      <c r="BD1030" s="140"/>
      <c r="BE1030" s="140"/>
      <c r="BF1030" s="140"/>
      <c r="BG1030" s="140"/>
      <c r="BH1030" s="140"/>
      <c r="BI1030" s="140"/>
      <c r="BJ1030" s="140"/>
    </row>
    <row r="1031" spans="20:62">
      <c r="T1031" s="140"/>
      <c r="U1031" s="140"/>
      <c r="V1031" s="140"/>
      <c r="W1031" s="140"/>
      <c r="X1031" s="140"/>
      <c r="Y1031" s="140"/>
      <c r="Z1031" s="140"/>
      <c r="AA1031" s="140"/>
      <c r="AB1031" s="140"/>
      <c r="AC1031" s="140"/>
      <c r="AD1031" s="140"/>
      <c r="AE1031" s="140"/>
      <c r="AF1031" s="140"/>
      <c r="AG1031" s="140"/>
      <c r="AH1031" s="140"/>
      <c r="AI1031" s="140"/>
      <c r="AJ1031" s="140"/>
      <c r="AK1031" s="140"/>
      <c r="AL1031" s="140"/>
      <c r="AM1031" s="140"/>
      <c r="AN1031" s="140"/>
      <c r="AO1031" s="140"/>
      <c r="AP1031" s="140"/>
      <c r="AQ1031" s="140"/>
      <c r="AR1031" s="140"/>
      <c r="AS1031" s="140"/>
      <c r="AT1031" s="140"/>
      <c r="AU1031" s="140"/>
      <c r="AV1031" s="140"/>
      <c r="AW1031" s="140"/>
      <c r="AX1031" s="140"/>
      <c r="AY1031" s="140"/>
      <c r="AZ1031" s="140"/>
      <c r="BA1031" s="140"/>
      <c r="BB1031" s="140"/>
      <c r="BC1031" s="140"/>
      <c r="BD1031" s="140"/>
      <c r="BE1031" s="140"/>
      <c r="BF1031" s="140"/>
      <c r="BG1031" s="140"/>
      <c r="BH1031" s="140"/>
      <c r="BI1031" s="140"/>
      <c r="BJ1031" s="140"/>
    </row>
    <row r="1032" spans="20:62">
      <c r="T1032" s="140"/>
      <c r="U1032" s="140"/>
      <c r="V1032" s="140"/>
      <c r="W1032" s="140"/>
      <c r="X1032" s="140"/>
      <c r="Y1032" s="140"/>
      <c r="Z1032" s="140"/>
      <c r="AA1032" s="140"/>
      <c r="AB1032" s="140"/>
      <c r="AC1032" s="140"/>
      <c r="AD1032" s="140"/>
      <c r="AE1032" s="140"/>
      <c r="AF1032" s="140"/>
      <c r="AG1032" s="140"/>
      <c r="AH1032" s="140"/>
      <c r="AI1032" s="140"/>
      <c r="AJ1032" s="140"/>
      <c r="AK1032" s="140"/>
      <c r="AL1032" s="140"/>
      <c r="AM1032" s="140"/>
      <c r="AN1032" s="140"/>
      <c r="AO1032" s="140"/>
      <c r="AP1032" s="140"/>
      <c r="AQ1032" s="140"/>
      <c r="AR1032" s="140"/>
      <c r="AS1032" s="140"/>
      <c r="AT1032" s="140"/>
      <c r="AU1032" s="140"/>
      <c r="AV1032" s="140"/>
      <c r="AW1032" s="140"/>
      <c r="AX1032" s="140"/>
      <c r="AY1032" s="140"/>
      <c r="AZ1032" s="140"/>
      <c r="BA1032" s="140"/>
      <c r="BB1032" s="140"/>
      <c r="BC1032" s="140"/>
      <c r="BD1032" s="140"/>
      <c r="BE1032" s="140"/>
      <c r="BF1032" s="140"/>
      <c r="BG1032" s="140"/>
      <c r="BH1032" s="140"/>
      <c r="BI1032" s="140"/>
      <c r="BJ1032" s="140"/>
    </row>
    <row r="1033" spans="20:62">
      <c r="T1033" s="140"/>
      <c r="U1033" s="140"/>
      <c r="V1033" s="140"/>
      <c r="W1033" s="140"/>
      <c r="X1033" s="140"/>
      <c r="Y1033" s="140"/>
      <c r="Z1033" s="140"/>
      <c r="AA1033" s="140"/>
      <c r="AB1033" s="140"/>
      <c r="AC1033" s="140"/>
      <c r="AD1033" s="140"/>
      <c r="AE1033" s="140"/>
      <c r="AF1033" s="140"/>
      <c r="AG1033" s="140"/>
      <c r="AH1033" s="140"/>
      <c r="AI1033" s="140"/>
      <c r="AJ1033" s="140"/>
      <c r="AK1033" s="140"/>
      <c r="AL1033" s="140"/>
      <c r="AM1033" s="140"/>
      <c r="AN1033" s="140"/>
      <c r="AO1033" s="140"/>
      <c r="AP1033" s="140"/>
      <c r="AQ1033" s="140"/>
      <c r="AR1033" s="140"/>
      <c r="AS1033" s="140"/>
      <c r="AT1033" s="140"/>
      <c r="AU1033" s="140"/>
      <c r="AV1033" s="140"/>
      <c r="AW1033" s="140"/>
      <c r="AX1033" s="140"/>
      <c r="AY1033" s="140"/>
      <c r="AZ1033" s="140"/>
      <c r="BA1033" s="140"/>
      <c r="BB1033" s="140"/>
      <c r="BC1033" s="140"/>
      <c r="BD1033" s="140"/>
      <c r="BE1033" s="140"/>
      <c r="BF1033" s="140"/>
      <c r="BG1033" s="140"/>
      <c r="BH1033" s="140"/>
      <c r="BI1033" s="140"/>
      <c r="BJ1033" s="140"/>
    </row>
    <row r="1034" spans="20:62">
      <c r="T1034" s="140"/>
      <c r="U1034" s="140"/>
      <c r="V1034" s="140"/>
      <c r="W1034" s="140"/>
      <c r="X1034" s="140"/>
      <c r="Y1034" s="140"/>
      <c r="Z1034" s="140"/>
      <c r="AA1034" s="140"/>
      <c r="AB1034" s="140"/>
      <c r="AC1034" s="140"/>
      <c r="AD1034" s="140"/>
      <c r="AE1034" s="140"/>
      <c r="AF1034" s="140"/>
      <c r="AG1034" s="140"/>
      <c r="AH1034" s="140"/>
      <c r="AI1034" s="140"/>
      <c r="AJ1034" s="140"/>
      <c r="AK1034" s="140"/>
      <c r="AL1034" s="140"/>
      <c r="AM1034" s="140"/>
      <c r="AN1034" s="140"/>
      <c r="AO1034" s="140"/>
      <c r="AP1034" s="140"/>
      <c r="AQ1034" s="140"/>
      <c r="AR1034" s="140"/>
      <c r="AS1034" s="140"/>
      <c r="AT1034" s="140"/>
      <c r="AU1034" s="140"/>
      <c r="AV1034" s="140"/>
      <c r="AW1034" s="140"/>
      <c r="AX1034" s="140"/>
      <c r="AY1034" s="140"/>
      <c r="AZ1034" s="140"/>
      <c r="BA1034" s="140"/>
      <c r="BB1034" s="140"/>
      <c r="BC1034" s="140"/>
      <c r="BD1034" s="140"/>
      <c r="BE1034" s="140"/>
      <c r="BF1034" s="140"/>
      <c r="BG1034" s="140"/>
      <c r="BH1034" s="140"/>
      <c r="BI1034" s="140"/>
      <c r="BJ1034" s="140"/>
    </row>
    <row r="1035" spans="20:62">
      <c r="T1035" s="140"/>
      <c r="U1035" s="140"/>
      <c r="V1035" s="140"/>
      <c r="W1035" s="140"/>
      <c r="X1035" s="140"/>
      <c r="Y1035" s="140"/>
      <c r="Z1035" s="140"/>
      <c r="AA1035" s="140"/>
      <c r="AB1035" s="140"/>
      <c r="AC1035" s="140"/>
      <c r="AD1035" s="140"/>
      <c r="AE1035" s="140"/>
      <c r="AF1035" s="140"/>
      <c r="AG1035" s="140"/>
      <c r="AH1035" s="140"/>
      <c r="AI1035" s="140"/>
      <c r="AJ1035" s="140"/>
      <c r="AK1035" s="140"/>
      <c r="AL1035" s="140"/>
      <c r="AM1035" s="140"/>
      <c r="AN1035" s="140"/>
      <c r="AO1035" s="140"/>
      <c r="AP1035" s="140"/>
      <c r="AQ1035" s="140"/>
      <c r="AR1035" s="140"/>
      <c r="AS1035" s="140"/>
      <c r="AT1035" s="140"/>
      <c r="AU1035" s="140"/>
      <c r="AV1035" s="140"/>
      <c r="AW1035" s="140"/>
      <c r="AX1035" s="140"/>
      <c r="AY1035" s="140"/>
      <c r="AZ1035" s="140"/>
      <c r="BA1035" s="140"/>
      <c r="BB1035" s="140"/>
      <c r="BC1035" s="140"/>
      <c r="BD1035" s="140"/>
      <c r="BE1035" s="140"/>
      <c r="BF1035" s="140"/>
      <c r="BG1035" s="140"/>
      <c r="BH1035" s="140"/>
      <c r="BI1035" s="140"/>
      <c r="BJ1035" s="140"/>
    </row>
    <row r="1036" spans="20:62">
      <c r="T1036" s="140"/>
      <c r="U1036" s="140"/>
      <c r="V1036" s="140"/>
      <c r="W1036" s="140"/>
      <c r="X1036" s="140"/>
      <c r="Y1036" s="140"/>
      <c r="Z1036" s="140"/>
      <c r="AA1036" s="140"/>
      <c r="AB1036" s="140"/>
      <c r="AC1036" s="140"/>
      <c r="AD1036" s="140"/>
      <c r="AE1036" s="140"/>
      <c r="AF1036" s="140"/>
      <c r="AG1036" s="140"/>
      <c r="AH1036" s="140"/>
      <c r="AI1036" s="140"/>
      <c r="AJ1036" s="140"/>
      <c r="AK1036" s="140"/>
      <c r="AL1036" s="140"/>
      <c r="AM1036" s="140"/>
      <c r="AN1036" s="140"/>
      <c r="AO1036" s="140"/>
      <c r="AP1036" s="140"/>
      <c r="AQ1036" s="140"/>
      <c r="AR1036" s="140"/>
      <c r="AS1036" s="140"/>
      <c r="AT1036" s="140"/>
      <c r="AU1036" s="140"/>
      <c r="AV1036" s="140"/>
      <c r="AW1036" s="140"/>
      <c r="AX1036" s="140"/>
      <c r="AY1036" s="140"/>
      <c r="AZ1036" s="140"/>
      <c r="BA1036" s="140"/>
      <c r="BB1036" s="140"/>
      <c r="BC1036" s="140"/>
      <c r="BD1036" s="140"/>
      <c r="BE1036" s="140"/>
      <c r="BF1036" s="140"/>
      <c r="BG1036" s="140"/>
      <c r="BH1036" s="140"/>
      <c r="BI1036" s="140"/>
      <c r="BJ1036" s="140"/>
    </row>
    <row r="1037" spans="20:62">
      <c r="T1037" s="140"/>
      <c r="U1037" s="140"/>
      <c r="V1037" s="140"/>
      <c r="W1037" s="140"/>
      <c r="X1037" s="140"/>
      <c r="Y1037" s="140"/>
      <c r="Z1037" s="140"/>
      <c r="AA1037" s="140"/>
      <c r="AB1037" s="140"/>
      <c r="AC1037" s="140"/>
      <c r="AD1037" s="140"/>
      <c r="AE1037" s="140"/>
      <c r="AF1037" s="140"/>
      <c r="AG1037" s="140"/>
      <c r="AH1037" s="140"/>
      <c r="AI1037" s="140"/>
      <c r="AJ1037" s="140"/>
      <c r="AK1037" s="140"/>
      <c r="AL1037" s="140"/>
      <c r="AM1037" s="140"/>
      <c r="AN1037" s="140"/>
      <c r="AO1037" s="140"/>
      <c r="AP1037" s="140"/>
      <c r="AQ1037" s="140"/>
      <c r="AR1037" s="140"/>
      <c r="AS1037" s="140"/>
      <c r="AT1037" s="140"/>
      <c r="AU1037" s="140"/>
      <c r="AV1037" s="140"/>
      <c r="AW1037" s="140"/>
      <c r="AX1037" s="140"/>
      <c r="AY1037" s="140"/>
      <c r="AZ1037" s="140"/>
      <c r="BA1037" s="140"/>
      <c r="BB1037" s="140"/>
      <c r="BC1037" s="140"/>
      <c r="BD1037" s="140"/>
      <c r="BE1037" s="140"/>
      <c r="BF1037" s="140"/>
      <c r="BG1037" s="140"/>
      <c r="BH1037" s="140"/>
      <c r="BI1037" s="140"/>
      <c r="BJ1037" s="140"/>
    </row>
    <row r="1038" spans="20:62">
      <c r="T1038" s="140"/>
      <c r="U1038" s="140"/>
      <c r="V1038" s="140"/>
      <c r="W1038" s="140"/>
      <c r="X1038" s="140"/>
      <c r="Y1038" s="140"/>
      <c r="Z1038" s="140"/>
      <c r="AA1038" s="140"/>
      <c r="AB1038" s="140"/>
      <c r="AC1038" s="140"/>
      <c r="AD1038" s="140"/>
      <c r="AE1038" s="140"/>
      <c r="AF1038" s="140"/>
      <c r="AG1038" s="140"/>
      <c r="AH1038" s="140"/>
      <c r="AI1038" s="140"/>
      <c r="AJ1038" s="140"/>
      <c r="AK1038" s="140"/>
      <c r="AL1038" s="140"/>
      <c r="AM1038" s="140"/>
      <c r="AN1038" s="140"/>
      <c r="AO1038" s="140"/>
      <c r="AP1038" s="140"/>
      <c r="AQ1038" s="140"/>
      <c r="AR1038" s="140"/>
      <c r="AS1038" s="140"/>
      <c r="AT1038" s="140"/>
      <c r="AU1038" s="140"/>
      <c r="AV1038" s="140"/>
      <c r="AW1038" s="140"/>
      <c r="AX1038" s="140"/>
      <c r="AY1038" s="140"/>
      <c r="AZ1038" s="140"/>
      <c r="BA1038" s="140"/>
      <c r="BB1038" s="140"/>
      <c r="BC1038" s="140"/>
      <c r="BD1038" s="140"/>
      <c r="BE1038" s="140"/>
      <c r="BF1038" s="140"/>
      <c r="BG1038" s="140"/>
      <c r="BH1038" s="140"/>
      <c r="BI1038" s="140"/>
      <c r="BJ1038" s="140"/>
    </row>
    <row r="1039" spans="20:62">
      <c r="T1039" s="140"/>
      <c r="U1039" s="140"/>
      <c r="V1039" s="140"/>
      <c r="W1039" s="140"/>
      <c r="X1039" s="140"/>
      <c r="Y1039" s="140"/>
      <c r="Z1039" s="140"/>
      <c r="AA1039" s="140"/>
      <c r="AB1039" s="140"/>
      <c r="AC1039" s="140"/>
      <c r="AD1039" s="140"/>
      <c r="AE1039" s="140"/>
      <c r="AF1039" s="140"/>
      <c r="AG1039" s="140"/>
      <c r="AH1039" s="140"/>
      <c r="AI1039" s="140"/>
      <c r="AJ1039" s="140"/>
      <c r="AK1039" s="140"/>
      <c r="AL1039" s="140"/>
      <c r="AM1039" s="140"/>
      <c r="AN1039" s="140"/>
      <c r="AO1039" s="140"/>
      <c r="AP1039" s="140"/>
      <c r="AQ1039" s="140"/>
      <c r="AR1039" s="140"/>
      <c r="AS1039" s="140"/>
      <c r="AT1039" s="140"/>
      <c r="AU1039" s="140"/>
      <c r="AV1039" s="140"/>
      <c r="AW1039" s="140"/>
      <c r="AX1039" s="140"/>
      <c r="AY1039" s="140"/>
      <c r="AZ1039" s="140"/>
      <c r="BA1039" s="140"/>
      <c r="BB1039" s="140"/>
      <c r="BC1039" s="140"/>
      <c r="BD1039" s="140"/>
      <c r="BE1039" s="140"/>
      <c r="BF1039" s="140"/>
      <c r="BG1039" s="140"/>
      <c r="BH1039" s="140"/>
      <c r="BI1039" s="140"/>
      <c r="BJ1039" s="140"/>
    </row>
    <row r="1040" spans="20:62">
      <c r="T1040" s="140"/>
      <c r="U1040" s="140"/>
      <c r="V1040" s="140"/>
      <c r="W1040" s="140"/>
      <c r="X1040" s="140"/>
      <c r="Y1040" s="140"/>
      <c r="Z1040" s="140"/>
      <c r="AA1040" s="140"/>
      <c r="AB1040" s="140"/>
      <c r="AC1040" s="140"/>
      <c r="AD1040" s="140"/>
      <c r="AE1040" s="140"/>
      <c r="AF1040" s="140"/>
      <c r="AG1040" s="140"/>
      <c r="AH1040" s="140"/>
      <c r="AI1040" s="140"/>
      <c r="AJ1040" s="140"/>
      <c r="AK1040" s="140"/>
      <c r="AL1040" s="140"/>
      <c r="AM1040" s="140"/>
      <c r="AN1040" s="140"/>
      <c r="AO1040" s="140"/>
      <c r="AP1040" s="140"/>
      <c r="AQ1040" s="140"/>
      <c r="AR1040" s="140"/>
      <c r="AS1040" s="140"/>
      <c r="AT1040" s="140"/>
      <c r="AU1040" s="140"/>
      <c r="AV1040" s="140"/>
      <c r="AW1040" s="140"/>
      <c r="AX1040" s="140"/>
      <c r="AY1040" s="140"/>
      <c r="AZ1040" s="140"/>
      <c r="BA1040" s="140"/>
      <c r="BB1040" s="140"/>
      <c r="BC1040" s="140"/>
      <c r="BD1040" s="140"/>
      <c r="BE1040" s="140"/>
      <c r="BF1040" s="140"/>
      <c r="BG1040" s="140"/>
      <c r="BH1040" s="140"/>
      <c r="BI1040" s="140"/>
      <c r="BJ1040" s="140"/>
    </row>
    <row r="1041" spans="20:62">
      <c r="T1041" s="140"/>
      <c r="U1041" s="140"/>
      <c r="V1041" s="140"/>
      <c r="W1041" s="140"/>
      <c r="X1041" s="140"/>
      <c r="Y1041" s="140"/>
      <c r="Z1041" s="140"/>
      <c r="AA1041" s="140"/>
      <c r="AB1041" s="140"/>
      <c r="AC1041" s="140"/>
      <c r="AD1041" s="140"/>
      <c r="AE1041" s="140"/>
      <c r="AF1041" s="140"/>
      <c r="AG1041" s="140"/>
      <c r="AH1041" s="140"/>
      <c r="AI1041" s="140"/>
      <c r="AJ1041" s="140"/>
      <c r="AK1041" s="140"/>
      <c r="AL1041" s="140"/>
      <c r="AM1041" s="140"/>
      <c r="AN1041" s="140"/>
      <c r="AO1041" s="140"/>
      <c r="AP1041" s="140"/>
      <c r="AQ1041" s="140"/>
      <c r="AR1041" s="140"/>
      <c r="AS1041" s="140"/>
      <c r="AT1041" s="140"/>
      <c r="AU1041" s="140"/>
      <c r="AV1041" s="140"/>
      <c r="AW1041" s="140"/>
      <c r="AX1041" s="140"/>
      <c r="AY1041" s="140"/>
      <c r="AZ1041" s="140"/>
      <c r="BA1041" s="140"/>
      <c r="BB1041" s="140"/>
      <c r="BC1041" s="140"/>
      <c r="BD1041" s="140"/>
      <c r="BE1041" s="140"/>
      <c r="BF1041" s="140"/>
      <c r="BG1041" s="140"/>
      <c r="BH1041" s="140"/>
      <c r="BI1041" s="140"/>
      <c r="BJ1041" s="140"/>
    </row>
    <row r="1042" spans="20:62">
      <c r="T1042" s="140"/>
      <c r="U1042" s="140"/>
      <c r="V1042" s="140"/>
      <c r="W1042" s="140"/>
      <c r="X1042" s="140"/>
      <c r="Y1042" s="140"/>
      <c r="Z1042" s="140"/>
      <c r="AA1042" s="140"/>
      <c r="AB1042" s="140"/>
      <c r="AC1042" s="140"/>
      <c r="AD1042" s="140"/>
      <c r="AE1042" s="140"/>
      <c r="AF1042" s="140"/>
      <c r="AG1042" s="140"/>
      <c r="AH1042" s="140"/>
      <c r="AI1042" s="140"/>
      <c r="AJ1042" s="140"/>
      <c r="AK1042" s="140"/>
      <c r="AL1042" s="140"/>
      <c r="AM1042" s="140"/>
      <c r="AN1042" s="140"/>
      <c r="AO1042" s="140"/>
      <c r="AP1042" s="140"/>
      <c r="AQ1042" s="140"/>
      <c r="AR1042" s="140"/>
      <c r="AS1042" s="140"/>
      <c r="AT1042" s="140"/>
      <c r="AU1042" s="140"/>
      <c r="AV1042" s="140"/>
      <c r="AW1042" s="140"/>
      <c r="AX1042" s="140"/>
      <c r="AY1042" s="140"/>
      <c r="AZ1042" s="140"/>
      <c r="BA1042" s="140"/>
      <c r="BB1042" s="140"/>
      <c r="BC1042" s="140"/>
      <c r="BD1042" s="140"/>
      <c r="BE1042" s="140"/>
      <c r="BF1042" s="140"/>
      <c r="BG1042" s="140"/>
      <c r="BH1042" s="140"/>
      <c r="BI1042" s="140"/>
      <c r="BJ1042" s="140"/>
    </row>
    <row r="1043" spans="20:62">
      <c r="T1043" s="140"/>
      <c r="U1043" s="140"/>
      <c r="V1043" s="140"/>
      <c r="W1043" s="140"/>
      <c r="X1043" s="140"/>
      <c r="Y1043" s="140"/>
      <c r="Z1043" s="140"/>
      <c r="AA1043" s="140"/>
      <c r="AB1043" s="140"/>
      <c r="AC1043" s="140"/>
      <c r="AD1043" s="140"/>
      <c r="AE1043" s="140"/>
      <c r="AF1043" s="140"/>
      <c r="AG1043" s="140"/>
      <c r="AH1043" s="140"/>
      <c r="AI1043" s="140"/>
      <c r="AJ1043" s="140"/>
      <c r="AK1043" s="140"/>
      <c r="AL1043" s="140"/>
      <c r="AM1043" s="140"/>
      <c r="AN1043" s="140"/>
      <c r="AO1043" s="140"/>
      <c r="AP1043" s="140"/>
      <c r="AQ1043" s="140"/>
      <c r="AR1043" s="140"/>
      <c r="AS1043" s="140"/>
      <c r="AT1043" s="140"/>
      <c r="AU1043" s="140"/>
      <c r="AV1043" s="140"/>
      <c r="AW1043" s="140"/>
      <c r="AX1043" s="140"/>
      <c r="AY1043" s="140"/>
      <c r="AZ1043" s="140"/>
      <c r="BA1043" s="140"/>
      <c r="BB1043" s="140"/>
      <c r="BC1043" s="140"/>
      <c r="BD1043" s="140"/>
      <c r="BE1043" s="140"/>
      <c r="BF1043" s="140"/>
      <c r="BG1043" s="140"/>
      <c r="BH1043" s="140"/>
      <c r="BI1043" s="140"/>
      <c r="BJ1043" s="140"/>
    </row>
    <row r="1044" spans="20:62">
      <c r="T1044" s="140"/>
      <c r="U1044" s="140"/>
      <c r="V1044" s="140"/>
      <c r="W1044" s="140"/>
      <c r="X1044" s="140"/>
      <c r="Y1044" s="140"/>
      <c r="Z1044" s="140"/>
      <c r="AA1044" s="140"/>
      <c r="AB1044" s="140"/>
      <c r="AC1044" s="140"/>
      <c r="AD1044" s="140"/>
      <c r="AE1044" s="140"/>
      <c r="AF1044" s="140"/>
      <c r="AG1044" s="140"/>
      <c r="AH1044" s="140"/>
      <c r="AI1044" s="140"/>
      <c r="AJ1044" s="140"/>
      <c r="AK1044" s="140"/>
      <c r="AL1044" s="140"/>
      <c r="AM1044" s="140"/>
      <c r="AN1044" s="140"/>
      <c r="AO1044" s="140"/>
      <c r="AP1044" s="140"/>
      <c r="AQ1044" s="140"/>
      <c r="AR1044" s="140"/>
      <c r="AS1044" s="140"/>
      <c r="AT1044" s="140"/>
      <c r="AU1044" s="140"/>
      <c r="AV1044" s="140"/>
      <c r="AW1044" s="140"/>
      <c r="AX1044" s="140"/>
      <c r="AY1044" s="140"/>
      <c r="AZ1044" s="140"/>
      <c r="BA1044" s="140"/>
      <c r="BB1044" s="140"/>
      <c r="BC1044" s="140"/>
      <c r="BD1044" s="140"/>
      <c r="BE1044" s="140"/>
      <c r="BF1044" s="140"/>
      <c r="BG1044" s="140"/>
      <c r="BH1044" s="140"/>
      <c r="BI1044" s="140"/>
      <c r="BJ1044" s="140"/>
    </row>
    <row r="1045" spans="20:62">
      <c r="T1045" s="140"/>
      <c r="U1045" s="140"/>
      <c r="V1045" s="140"/>
      <c r="W1045" s="140"/>
      <c r="X1045" s="140"/>
      <c r="Y1045" s="140"/>
      <c r="Z1045" s="140"/>
      <c r="AA1045" s="140"/>
      <c r="AB1045" s="140"/>
      <c r="AC1045" s="140"/>
      <c r="AD1045" s="140"/>
      <c r="AE1045" s="140"/>
      <c r="AF1045" s="140"/>
      <c r="AG1045" s="140"/>
      <c r="AH1045" s="140"/>
      <c r="AI1045" s="140"/>
      <c r="AJ1045" s="140"/>
      <c r="AK1045" s="140"/>
      <c r="AL1045" s="140"/>
      <c r="AM1045" s="140"/>
      <c r="AN1045" s="140"/>
      <c r="AO1045" s="140"/>
      <c r="AP1045" s="140"/>
      <c r="AQ1045" s="140"/>
      <c r="AR1045" s="140"/>
      <c r="AS1045" s="140"/>
      <c r="AT1045" s="140"/>
      <c r="AU1045" s="140"/>
      <c r="AV1045" s="140"/>
      <c r="AW1045" s="140"/>
      <c r="AX1045" s="140"/>
      <c r="AY1045" s="140"/>
      <c r="AZ1045" s="140"/>
      <c r="BA1045" s="140"/>
      <c r="BB1045" s="140"/>
      <c r="BC1045" s="140"/>
      <c r="BD1045" s="140"/>
      <c r="BE1045" s="140"/>
      <c r="BF1045" s="140"/>
      <c r="BG1045" s="140"/>
      <c r="BH1045" s="140"/>
      <c r="BI1045" s="140"/>
      <c r="BJ1045" s="140"/>
    </row>
    <row r="1046" spans="20:62">
      <c r="T1046" s="140"/>
      <c r="U1046" s="140"/>
      <c r="V1046" s="140"/>
      <c r="W1046" s="140"/>
      <c r="X1046" s="140"/>
      <c r="Y1046" s="140"/>
      <c r="Z1046" s="140"/>
      <c r="AA1046" s="140"/>
      <c r="AB1046" s="140"/>
      <c r="AC1046" s="140"/>
      <c r="AD1046" s="140"/>
      <c r="AE1046" s="140"/>
      <c r="AF1046" s="140"/>
      <c r="AG1046" s="140"/>
      <c r="AH1046" s="140"/>
      <c r="AI1046" s="140"/>
      <c r="AJ1046" s="140"/>
      <c r="AK1046" s="140"/>
      <c r="AL1046" s="140"/>
      <c r="AM1046" s="140"/>
      <c r="AN1046" s="140"/>
      <c r="AO1046" s="140"/>
      <c r="AP1046" s="140"/>
      <c r="AQ1046" s="140"/>
      <c r="AR1046" s="140"/>
      <c r="AS1046" s="140"/>
      <c r="AT1046" s="140"/>
      <c r="AU1046" s="140"/>
      <c r="AV1046" s="140"/>
      <c r="AW1046" s="140"/>
      <c r="AX1046" s="140"/>
      <c r="AY1046" s="140"/>
      <c r="AZ1046" s="140"/>
      <c r="BA1046" s="140"/>
      <c r="BB1046" s="140"/>
      <c r="BC1046" s="140"/>
      <c r="BD1046" s="140"/>
      <c r="BE1046" s="140"/>
      <c r="BF1046" s="140"/>
      <c r="BG1046" s="140"/>
      <c r="BH1046" s="140"/>
      <c r="BI1046" s="140"/>
      <c r="BJ1046" s="140"/>
    </row>
    <row r="1047" spans="20:62">
      <c r="T1047" s="140"/>
      <c r="U1047" s="140"/>
      <c r="V1047" s="140"/>
      <c r="W1047" s="140"/>
      <c r="X1047" s="140"/>
      <c r="Y1047" s="140"/>
      <c r="Z1047" s="140"/>
      <c r="AA1047" s="140"/>
      <c r="AB1047" s="140"/>
      <c r="AC1047" s="140"/>
      <c r="AD1047" s="140"/>
      <c r="AE1047" s="140"/>
      <c r="AF1047" s="140"/>
      <c r="AG1047" s="140"/>
      <c r="AH1047" s="140"/>
      <c r="AI1047" s="140"/>
      <c r="AJ1047" s="140"/>
      <c r="AK1047" s="140"/>
      <c r="AL1047" s="140"/>
      <c r="AM1047" s="140"/>
      <c r="AN1047" s="140"/>
      <c r="AO1047" s="140"/>
      <c r="AP1047" s="140"/>
      <c r="AQ1047" s="140"/>
      <c r="AR1047" s="140"/>
      <c r="AS1047" s="140"/>
      <c r="AT1047" s="140"/>
      <c r="AU1047" s="140"/>
      <c r="AV1047" s="140"/>
      <c r="AW1047" s="140"/>
      <c r="AX1047" s="140"/>
      <c r="AY1047" s="140"/>
      <c r="AZ1047" s="140"/>
      <c r="BA1047" s="140"/>
      <c r="BB1047" s="140"/>
      <c r="BC1047" s="140"/>
      <c r="BD1047" s="140"/>
      <c r="BE1047" s="140"/>
      <c r="BF1047" s="140"/>
      <c r="BG1047" s="140"/>
      <c r="BH1047" s="140"/>
      <c r="BI1047" s="140"/>
      <c r="BJ1047" s="140"/>
    </row>
    <row r="1048" spans="20:62">
      <c r="T1048" s="140"/>
      <c r="U1048" s="140"/>
      <c r="V1048" s="140"/>
      <c r="W1048" s="140"/>
      <c r="X1048" s="140"/>
      <c r="Y1048" s="140"/>
      <c r="Z1048" s="140"/>
      <c r="AA1048" s="140"/>
      <c r="AB1048" s="140"/>
      <c r="AC1048" s="140"/>
      <c r="AD1048" s="140"/>
      <c r="AE1048" s="140"/>
      <c r="AF1048" s="140"/>
      <c r="AG1048" s="140"/>
      <c r="AH1048" s="140"/>
      <c r="AI1048" s="140"/>
      <c r="AJ1048" s="140"/>
      <c r="AK1048" s="140"/>
      <c r="AL1048" s="140"/>
      <c r="AM1048" s="140"/>
      <c r="AN1048" s="140"/>
      <c r="AO1048" s="140"/>
      <c r="AP1048" s="140"/>
      <c r="AQ1048" s="140"/>
      <c r="AR1048" s="140"/>
      <c r="AS1048" s="140"/>
      <c r="AT1048" s="140"/>
      <c r="AU1048" s="140"/>
      <c r="AV1048" s="140"/>
      <c r="AW1048" s="140"/>
      <c r="AX1048" s="140"/>
      <c r="AY1048" s="140"/>
      <c r="AZ1048" s="140"/>
      <c r="BA1048" s="140"/>
      <c r="BB1048" s="140"/>
      <c r="BC1048" s="140"/>
      <c r="BD1048" s="140"/>
      <c r="BE1048" s="140"/>
      <c r="BF1048" s="140"/>
      <c r="BG1048" s="140"/>
      <c r="BH1048" s="140"/>
      <c r="BI1048" s="140"/>
      <c r="BJ1048" s="140"/>
    </row>
    <row r="1049" spans="20:62">
      <c r="T1049" s="140"/>
      <c r="U1049" s="140"/>
      <c r="V1049" s="140"/>
      <c r="W1049" s="140"/>
      <c r="X1049" s="140"/>
      <c r="Y1049" s="140"/>
      <c r="Z1049" s="140"/>
      <c r="AA1049" s="140"/>
      <c r="AB1049" s="140"/>
      <c r="AC1049" s="140"/>
      <c r="AD1049" s="140"/>
      <c r="AE1049" s="140"/>
      <c r="AF1049" s="140"/>
      <c r="AG1049" s="140"/>
      <c r="AH1049" s="140"/>
      <c r="AI1049" s="140"/>
      <c r="AJ1049" s="140"/>
      <c r="AK1049" s="140"/>
      <c r="AL1049" s="140"/>
      <c r="AM1049" s="140"/>
      <c r="AN1049" s="140"/>
      <c r="AO1049" s="140"/>
      <c r="AP1049" s="140"/>
      <c r="AQ1049" s="140"/>
      <c r="AR1049" s="140"/>
      <c r="AS1049" s="140"/>
      <c r="AT1049" s="140"/>
      <c r="AU1049" s="140"/>
      <c r="AV1049" s="140"/>
      <c r="AW1049" s="140"/>
      <c r="AX1049" s="140"/>
      <c r="AY1049" s="140"/>
      <c r="AZ1049" s="140"/>
      <c r="BA1049" s="140"/>
      <c r="BB1049" s="140"/>
      <c r="BC1049" s="140"/>
      <c r="BD1049" s="140"/>
      <c r="BE1049" s="140"/>
      <c r="BF1049" s="140"/>
      <c r="BG1049" s="140"/>
      <c r="BH1049" s="140"/>
      <c r="BI1049" s="140"/>
      <c r="BJ1049" s="140"/>
    </row>
    <row r="1050" spans="20:62">
      <c r="T1050" s="140"/>
      <c r="U1050" s="140"/>
      <c r="V1050" s="140"/>
      <c r="W1050" s="140"/>
      <c r="X1050" s="140"/>
      <c r="Y1050" s="140"/>
      <c r="Z1050" s="140"/>
      <c r="AA1050" s="140"/>
      <c r="AB1050" s="140"/>
      <c r="AC1050" s="140"/>
      <c r="AD1050" s="140"/>
      <c r="AE1050" s="140"/>
      <c r="AF1050" s="140"/>
      <c r="AG1050" s="140"/>
      <c r="AH1050" s="140"/>
      <c r="AI1050" s="140"/>
      <c r="AJ1050" s="140"/>
      <c r="AK1050" s="140"/>
      <c r="AL1050" s="140"/>
      <c r="AM1050" s="140"/>
      <c r="AN1050" s="140"/>
      <c r="AO1050" s="140"/>
      <c r="AP1050" s="140"/>
      <c r="AQ1050" s="140"/>
      <c r="AR1050" s="140"/>
      <c r="AS1050" s="140"/>
      <c r="AT1050" s="140"/>
      <c r="AU1050" s="140"/>
      <c r="AV1050" s="140"/>
      <c r="AW1050" s="140"/>
      <c r="AX1050" s="140"/>
      <c r="AY1050" s="140"/>
      <c r="AZ1050" s="140"/>
      <c r="BA1050" s="140"/>
      <c r="BB1050" s="140"/>
      <c r="BC1050" s="140"/>
      <c r="BD1050" s="140"/>
      <c r="BE1050" s="140"/>
      <c r="BF1050" s="140"/>
      <c r="BG1050" s="140"/>
      <c r="BH1050" s="140"/>
      <c r="BI1050" s="140"/>
      <c r="BJ1050" s="140"/>
    </row>
    <row r="1051" spans="20:62">
      <c r="T1051" s="140"/>
      <c r="U1051" s="140"/>
      <c r="V1051" s="140"/>
      <c r="W1051" s="140"/>
      <c r="X1051" s="140"/>
      <c r="Y1051" s="140"/>
      <c r="Z1051" s="140"/>
      <c r="AA1051" s="140"/>
      <c r="AB1051" s="140"/>
      <c r="AC1051" s="140"/>
      <c r="AD1051" s="140"/>
      <c r="AE1051" s="140"/>
      <c r="AF1051" s="140"/>
      <c r="AG1051" s="140"/>
      <c r="AH1051" s="140"/>
      <c r="AI1051" s="140"/>
      <c r="AJ1051" s="140"/>
      <c r="AK1051" s="140"/>
      <c r="AL1051" s="140"/>
      <c r="AM1051" s="140"/>
      <c r="AN1051" s="140"/>
      <c r="AO1051" s="140"/>
      <c r="AP1051" s="140"/>
      <c r="AQ1051" s="140"/>
      <c r="AR1051" s="140"/>
      <c r="AS1051" s="140"/>
      <c r="AT1051" s="140"/>
      <c r="AU1051" s="140"/>
      <c r="AV1051" s="140"/>
      <c r="AW1051" s="140"/>
      <c r="AX1051" s="140"/>
      <c r="AY1051" s="140"/>
      <c r="AZ1051" s="140"/>
      <c r="BA1051" s="140"/>
      <c r="BB1051" s="140"/>
      <c r="BC1051" s="140"/>
      <c r="BD1051" s="140"/>
      <c r="BE1051" s="140"/>
      <c r="BF1051" s="140"/>
      <c r="BG1051" s="140"/>
      <c r="BH1051" s="140"/>
      <c r="BI1051" s="140"/>
      <c r="BJ1051" s="140"/>
    </row>
    <row r="1052" spans="20:62">
      <c r="T1052" s="140"/>
      <c r="U1052" s="140"/>
      <c r="V1052" s="140"/>
      <c r="W1052" s="140"/>
      <c r="X1052" s="140"/>
      <c r="Y1052" s="140"/>
      <c r="Z1052" s="140"/>
      <c r="AA1052" s="140"/>
      <c r="AB1052" s="140"/>
      <c r="AC1052" s="140"/>
      <c r="AD1052" s="140"/>
      <c r="AE1052" s="140"/>
      <c r="AF1052" s="140"/>
      <c r="AG1052" s="140"/>
      <c r="AH1052" s="140"/>
      <c r="AI1052" s="140"/>
      <c r="AJ1052" s="140"/>
      <c r="AK1052" s="140"/>
      <c r="AL1052" s="140"/>
      <c r="AM1052" s="140"/>
      <c r="AN1052" s="140"/>
      <c r="AO1052" s="140"/>
      <c r="AP1052" s="140"/>
      <c r="AQ1052" s="140"/>
      <c r="AR1052" s="140"/>
      <c r="AS1052" s="140"/>
      <c r="AT1052" s="140"/>
      <c r="AU1052" s="140"/>
      <c r="AV1052" s="140"/>
      <c r="AW1052" s="140"/>
      <c r="AX1052" s="140"/>
      <c r="AY1052" s="140"/>
      <c r="AZ1052" s="140"/>
      <c r="BA1052" s="140"/>
      <c r="BB1052" s="140"/>
      <c r="BC1052" s="140"/>
      <c r="BD1052" s="140"/>
      <c r="BE1052" s="140"/>
      <c r="BF1052" s="140"/>
      <c r="BG1052" s="140"/>
      <c r="BH1052" s="140"/>
      <c r="BI1052" s="140"/>
      <c r="BJ1052" s="140"/>
    </row>
    <row r="1053" spans="20:62">
      <c r="T1053" s="140"/>
      <c r="U1053" s="140"/>
      <c r="V1053" s="140"/>
      <c r="W1053" s="140"/>
      <c r="X1053" s="140"/>
      <c r="Y1053" s="140"/>
      <c r="Z1053" s="140"/>
      <c r="AA1053" s="140"/>
      <c r="AB1053" s="140"/>
      <c r="AC1053" s="140"/>
      <c r="AD1053" s="140"/>
      <c r="AE1053" s="140"/>
      <c r="AF1053" s="140"/>
      <c r="AG1053" s="140"/>
      <c r="AH1053" s="140"/>
      <c r="AI1053" s="140"/>
      <c r="AJ1053" s="140"/>
      <c r="AK1053" s="140"/>
      <c r="AL1053" s="140"/>
      <c r="AM1053" s="140"/>
      <c r="AN1053" s="140"/>
      <c r="AO1053" s="140"/>
      <c r="AP1053" s="140"/>
      <c r="AQ1053" s="140"/>
      <c r="AR1053" s="140"/>
      <c r="AS1053" s="140"/>
      <c r="AT1053" s="140"/>
      <c r="AU1053" s="140"/>
      <c r="AV1053" s="140"/>
      <c r="AW1053" s="140"/>
      <c r="AX1053" s="140"/>
      <c r="AY1053" s="140"/>
      <c r="AZ1053" s="140"/>
      <c r="BA1053" s="140"/>
      <c r="BB1053" s="140"/>
      <c r="BC1053" s="140"/>
      <c r="BD1053" s="140"/>
      <c r="BE1053" s="140"/>
      <c r="BF1053" s="140"/>
      <c r="BG1053" s="140"/>
      <c r="BH1053" s="140"/>
      <c r="BI1053" s="140"/>
      <c r="BJ1053" s="140"/>
    </row>
    <row r="1054" spans="20:62">
      <c r="T1054" s="140"/>
      <c r="U1054" s="140"/>
      <c r="V1054" s="140"/>
      <c r="W1054" s="140"/>
      <c r="X1054" s="140"/>
      <c r="Y1054" s="140"/>
      <c r="Z1054" s="140"/>
      <c r="AA1054" s="140"/>
      <c r="AB1054" s="140"/>
      <c r="AC1054" s="140"/>
      <c r="AD1054" s="140"/>
      <c r="AE1054" s="140"/>
      <c r="AF1054" s="140"/>
      <c r="AG1054" s="140"/>
      <c r="AH1054" s="140"/>
      <c r="AI1054" s="140"/>
      <c r="AJ1054" s="140"/>
      <c r="AK1054" s="140"/>
      <c r="AL1054" s="140"/>
      <c r="AM1054" s="140"/>
      <c r="AN1054" s="140"/>
      <c r="AO1054" s="140"/>
      <c r="AP1054" s="140"/>
      <c r="AQ1054" s="140"/>
      <c r="AR1054" s="140"/>
      <c r="AS1054" s="140"/>
      <c r="AT1054" s="140"/>
      <c r="AU1054" s="140"/>
      <c r="AV1054" s="140"/>
      <c r="AW1054" s="140"/>
      <c r="AX1054" s="140"/>
      <c r="AY1054" s="140"/>
      <c r="AZ1054" s="140"/>
      <c r="BA1054" s="140"/>
      <c r="BB1054" s="140"/>
      <c r="BC1054" s="140"/>
      <c r="BD1054" s="140"/>
      <c r="BE1054" s="140"/>
      <c r="BF1054" s="140"/>
      <c r="BG1054" s="140"/>
      <c r="BH1054" s="140"/>
      <c r="BI1054" s="140"/>
      <c r="BJ1054" s="140"/>
    </row>
    <row r="1055" spans="20:62">
      <c r="T1055" s="140"/>
      <c r="U1055" s="140"/>
      <c r="V1055" s="140"/>
      <c r="W1055" s="140"/>
      <c r="X1055" s="140"/>
      <c r="Y1055" s="140"/>
      <c r="Z1055" s="140"/>
      <c r="AA1055" s="140"/>
      <c r="AB1055" s="140"/>
      <c r="AC1055" s="140"/>
      <c r="AD1055" s="140"/>
      <c r="AE1055" s="140"/>
      <c r="AF1055" s="140"/>
      <c r="AG1055" s="140"/>
      <c r="AH1055" s="140"/>
      <c r="AI1055" s="140"/>
      <c r="AJ1055" s="140"/>
      <c r="AK1055" s="140"/>
      <c r="AL1055" s="140"/>
      <c r="AM1055" s="140"/>
      <c r="AN1055" s="140"/>
      <c r="AO1055" s="140"/>
      <c r="AP1055" s="140"/>
      <c r="AQ1055" s="140"/>
      <c r="AR1055" s="140"/>
      <c r="AS1055" s="140"/>
      <c r="AT1055" s="140"/>
      <c r="AU1055" s="140"/>
      <c r="AV1055" s="140"/>
      <c r="AW1055" s="140"/>
      <c r="AX1055" s="140"/>
      <c r="AY1055" s="140"/>
      <c r="AZ1055" s="140"/>
      <c r="BA1055" s="140"/>
      <c r="BB1055" s="140"/>
      <c r="BC1055" s="140"/>
      <c r="BD1055" s="140"/>
      <c r="BE1055" s="140"/>
      <c r="BF1055" s="140"/>
      <c r="BG1055" s="140"/>
      <c r="BH1055" s="140"/>
      <c r="BI1055" s="140"/>
      <c r="BJ1055" s="140"/>
    </row>
    <row r="1056" spans="20:62">
      <c r="T1056" s="140"/>
      <c r="U1056" s="140"/>
      <c r="V1056" s="140"/>
      <c r="W1056" s="140"/>
      <c r="X1056" s="140"/>
      <c r="Y1056" s="140"/>
      <c r="Z1056" s="140"/>
      <c r="AA1056" s="140"/>
      <c r="AB1056" s="140"/>
      <c r="AC1056" s="140"/>
      <c r="AD1056" s="140"/>
      <c r="AE1056" s="140"/>
      <c r="AF1056" s="140"/>
      <c r="AG1056" s="140"/>
      <c r="AH1056" s="140"/>
      <c r="AI1056" s="140"/>
      <c r="AJ1056" s="140"/>
      <c r="AK1056" s="140"/>
      <c r="AL1056" s="140"/>
      <c r="AM1056" s="140"/>
      <c r="AN1056" s="140"/>
      <c r="AO1056" s="140"/>
      <c r="AP1056" s="140"/>
      <c r="AQ1056" s="140"/>
      <c r="AR1056" s="140"/>
      <c r="AS1056" s="140"/>
      <c r="AT1056" s="140"/>
      <c r="AU1056" s="140"/>
      <c r="AV1056" s="140"/>
      <c r="AW1056" s="140"/>
      <c r="AX1056" s="140"/>
      <c r="AY1056" s="140"/>
      <c r="AZ1056" s="140"/>
      <c r="BA1056" s="140"/>
      <c r="BB1056" s="140"/>
      <c r="BC1056" s="140"/>
      <c r="BD1056" s="140"/>
      <c r="BE1056" s="140"/>
      <c r="BF1056" s="140"/>
      <c r="BG1056" s="140"/>
      <c r="BH1056" s="140"/>
      <c r="BI1056" s="140"/>
      <c r="BJ1056" s="140"/>
    </row>
    <row r="1057" spans="20:62">
      <c r="T1057" s="140"/>
      <c r="U1057" s="140"/>
      <c r="V1057" s="140"/>
      <c r="W1057" s="140"/>
      <c r="X1057" s="140"/>
      <c r="Y1057" s="140"/>
      <c r="Z1057" s="140"/>
      <c r="AA1057" s="140"/>
      <c r="AB1057" s="140"/>
      <c r="AC1057" s="140"/>
      <c r="AD1057" s="140"/>
      <c r="AE1057" s="140"/>
      <c r="AF1057" s="140"/>
      <c r="AG1057" s="140"/>
      <c r="AH1057" s="140"/>
      <c r="AI1057" s="140"/>
      <c r="AJ1057" s="140"/>
      <c r="AK1057" s="140"/>
      <c r="AL1057" s="140"/>
      <c r="AM1057" s="140"/>
      <c r="AN1057" s="140"/>
      <c r="AO1057" s="140"/>
      <c r="AP1057" s="140"/>
      <c r="AQ1057" s="140"/>
      <c r="AR1057" s="140"/>
      <c r="AS1057" s="140"/>
      <c r="AT1057" s="140"/>
      <c r="AU1057" s="140"/>
      <c r="AV1057" s="140"/>
      <c r="AW1057" s="140"/>
      <c r="AX1057" s="140"/>
      <c r="AY1057" s="140"/>
      <c r="AZ1057" s="140"/>
      <c r="BA1057" s="140"/>
      <c r="BB1057" s="140"/>
      <c r="BC1057" s="140"/>
      <c r="BD1057" s="140"/>
      <c r="BE1057" s="140"/>
      <c r="BF1057" s="140"/>
      <c r="BG1057" s="140"/>
      <c r="BH1057" s="140"/>
      <c r="BI1057" s="140"/>
      <c r="BJ1057" s="140"/>
    </row>
    <row r="1058" spans="20:62">
      <c r="T1058" s="140"/>
      <c r="U1058" s="140"/>
      <c r="V1058" s="140"/>
      <c r="W1058" s="140"/>
      <c r="X1058" s="140"/>
      <c r="Y1058" s="140"/>
      <c r="Z1058" s="140"/>
      <c r="AA1058" s="140"/>
      <c r="AB1058" s="140"/>
      <c r="AC1058" s="140"/>
      <c r="AD1058" s="140"/>
      <c r="AE1058" s="140"/>
      <c r="AF1058" s="140"/>
      <c r="AG1058" s="140"/>
      <c r="AH1058" s="140"/>
      <c r="AI1058" s="140"/>
      <c r="AJ1058" s="140"/>
      <c r="AK1058" s="140"/>
      <c r="AL1058" s="140"/>
      <c r="AM1058" s="140"/>
      <c r="AN1058" s="140"/>
      <c r="AO1058" s="140"/>
      <c r="AP1058" s="140"/>
      <c r="AQ1058" s="140"/>
      <c r="AR1058" s="140"/>
      <c r="AS1058" s="140"/>
      <c r="AT1058" s="140"/>
      <c r="AU1058" s="140"/>
      <c r="AV1058" s="140"/>
      <c r="AW1058" s="140"/>
      <c r="AX1058" s="140"/>
      <c r="AY1058" s="140"/>
      <c r="AZ1058" s="140"/>
      <c r="BA1058" s="140"/>
      <c r="BB1058" s="140"/>
      <c r="BC1058" s="140"/>
      <c r="BD1058" s="140"/>
      <c r="BE1058" s="140"/>
      <c r="BF1058" s="140"/>
      <c r="BG1058" s="140"/>
      <c r="BH1058" s="140"/>
      <c r="BI1058" s="140"/>
      <c r="BJ1058" s="140"/>
    </row>
    <row r="1059" spans="20:62">
      <c r="T1059" s="140"/>
      <c r="U1059" s="140"/>
      <c r="V1059" s="140"/>
      <c r="W1059" s="140"/>
      <c r="X1059" s="140"/>
      <c r="Y1059" s="140"/>
      <c r="Z1059" s="140"/>
      <c r="AA1059" s="140"/>
      <c r="AB1059" s="140"/>
      <c r="AC1059" s="140"/>
      <c r="AD1059" s="140"/>
      <c r="AE1059" s="140"/>
      <c r="AF1059" s="140"/>
      <c r="AG1059" s="140"/>
      <c r="AH1059" s="140"/>
      <c r="AI1059" s="140"/>
      <c r="AJ1059" s="140"/>
      <c r="AK1059" s="140"/>
      <c r="AL1059" s="140"/>
      <c r="AM1059" s="140"/>
      <c r="AN1059" s="140"/>
      <c r="AO1059" s="140"/>
      <c r="AP1059" s="140"/>
      <c r="AQ1059" s="140"/>
      <c r="AR1059" s="140"/>
      <c r="AS1059" s="140"/>
      <c r="AT1059" s="140"/>
      <c r="AU1059" s="140"/>
      <c r="AV1059" s="140"/>
      <c r="AW1059" s="140"/>
      <c r="AX1059" s="140"/>
      <c r="AY1059" s="140"/>
      <c r="AZ1059" s="140"/>
      <c r="BA1059" s="140"/>
      <c r="BB1059" s="140"/>
      <c r="BC1059" s="140"/>
      <c r="BD1059" s="140"/>
      <c r="BE1059" s="140"/>
      <c r="BF1059" s="140"/>
      <c r="BG1059" s="140"/>
      <c r="BH1059" s="140"/>
      <c r="BI1059" s="140"/>
      <c r="BJ1059" s="140"/>
    </row>
    <row r="1060" spans="20:62">
      <c r="T1060" s="140"/>
      <c r="U1060" s="140"/>
      <c r="V1060" s="140"/>
      <c r="W1060" s="140"/>
      <c r="X1060" s="140"/>
      <c r="Y1060" s="140"/>
      <c r="Z1060" s="140"/>
      <c r="AA1060" s="140"/>
      <c r="AB1060" s="140"/>
      <c r="AC1060" s="140"/>
      <c r="AD1060" s="140"/>
      <c r="AE1060" s="140"/>
      <c r="AF1060" s="140"/>
      <c r="AG1060" s="140"/>
      <c r="AH1060" s="140"/>
      <c r="AI1060" s="140"/>
      <c r="AJ1060" s="140"/>
      <c r="AK1060" s="140"/>
      <c r="AL1060" s="140"/>
      <c r="AM1060" s="140"/>
      <c r="AN1060" s="140"/>
      <c r="AO1060" s="140"/>
      <c r="AP1060" s="140"/>
      <c r="AQ1060" s="140"/>
      <c r="AR1060" s="140"/>
      <c r="AS1060" s="140"/>
      <c r="AT1060" s="140"/>
      <c r="AU1060" s="140"/>
      <c r="AV1060" s="140"/>
      <c r="AW1060" s="140"/>
      <c r="AX1060" s="140"/>
      <c r="AY1060" s="140"/>
      <c r="AZ1060" s="140"/>
      <c r="BA1060" s="140"/>
      <c r="BB1060" s="140"/>
      <c r="BC1060" s="140"/>
      <c r="BD1060" s="140"/>
      <c r="BE1060" s="140"/>
      <c r="BF1060" s="140"/>
      <c r="BG1060" s="140"/>
      <c r="BH1060" s="140"/>
      <c r="BI1060" s="140"/>
      <c r="BJ1060" s="140"/>
    </row>
    <row r="1061" spans="20:62">
      <c r="T1061" s="140"/>
      <c r="U1061" s="140"/>
      <c r="V1061" s="140"/>
      <c r="W1061" s="140"/>
      <c r="X1061" s="140"/>
      <c r="Y1061" s="140"/>
      <c r="Z1061" s="140"/>
      <c r="AA1061" s="140"/>
      <c r="AB1061" s="140"/>
      <c r="AC1061" s="140"/>
      <c r="AD1061" s="140"/>
      <c r="AE1061" s="140"/>
      <c r="AF1061" s="140"/>
      <c r="AG1061" s="140"/>
      <c r="AH1061" s="140"/>
      <c r="AI1061" s="140"/>
      <c r="AJ1061" s="140"/>
      <c r="AK1061" s="140"/>
      <c r="AL1061" s="140"/>
      <c r="AM1061" s="140"/>
      <c r="AN1061" s="140"/>
      <c r="AO1061" s="140"/>
      <c r="AP1061" s="140"/>
      <c r="AQ1061" s="140"/>
      <c r="AR1061" s="140"/>
      <c r="AS1061" s="140"/>
      <c r="AT1061" s="140"/>
      <c r="AU1061" s="140"/>
      <c r="AV1061" s="140"/>
      <c r="AW1061" s="140"/>
      <c r="AX1061" s="140"/>
      <c r="AY1061" s="140"/>
      <c r="AZ1061" s="140"/>
      <c r="BA1061" s="140"/>
      <c r="BB1061" s="140"/>
      <c r="BC1061" s="140"/>
      <c r="BD1061" s="140"/>
      <c r="BE1061" s="140"/>
      <c r="BF1061" s="140"/>
      <c r="BG1061" s="140"/>
      <c r="BH1061" s="140"/>
      <c r="BI1061" s="140"/>
      <c r="BJ1061" s="140"/>
    </row>
    <row r="1062" spans="20:62">
      <c r="T1062" s="140"/>
      <c r="U1062" s="140"/>
      <c r="V1062" s="140"/>
      <c r="W1062" s="140"/>
      <c r="X1062" s="140"/>
      <c r="Y1062" s="140"/>
      <c r="Z1062" s="140"/>
      <c r="AA1062" s="140"/>
      <c r="AB1062" s="140"/>
      <c r="AC1062" s="140"/>
      <c r="AD1062" s="140"/>
      <c r="AE1062" s="140"/>
      <c r="AF1062" s="140"/>
      <c r="AG1062" s="140"/>
      <c r="AH1062" s="140"/>
      <c r="AI1062" s="140"/>
      <c r="AJ1062" s="140"/>
      <c r="AK1062" s="140"/>
      <c r="AL1062" s="140"/>
      <c r="AM1062" s="140"/>
      <c r="AN1062" s="140"/>
      <c r="AO1062" s="140"/>
      <c r="AP1062" s="140"/>
      <c r="AQ1062" s="140"/>
      <c r="AR1062" s="140"/>
      <c r="AS1062" s="140"/>
      <c r="AT1062" s="140"/>
      <c r="AU1062" s="140"/>
      <c r="AV1062" s="140"/>
      <c r="AW1062" s="140"/>
      <c r="AX1062" s="140"/>
      <c r="AY1062" s="140"/>
      <c r="AZ1062" s="140"/>
      <c r="BA1062" s="140"/>
      <c r="BB1062" s="140"/>
      <c r="BC1062" s="140"/>
      <c r="BD1062" s="140"/>
      <c r="BE1062" s="140"/>
      <c r="BF1062" s="140"/>
      <c r="BG1062" s="140"/>
      <c r="BH1062" s="140"/>
      <c r="BI1062" s="140"/>
      <c r="BJ1062" s="140"/>
    </row>
    <row r="1063" spans="20:62">
      <c r="T1063" s="140"/>
      <c r="U1063" s="140"/>
      <c r="V1063" s="140"/>
      <c r="W1063" s="140"/>
      <c r="X1063" s="140"/>
      <c r="Y1063" s="140"/>
      <c r="Z1063" s="140"/>
      <c r="AA1063" s="140"/>
      <c r="AB1063" s="140"/>
      <c r="AC1063" s="140"/>
      <c r="AD1063" s="140"/>
      <c r="AE1063" s="140"/>
      <c r="AF1063" s="140"/>
      <c r="AG1063" s="140"/>
      <c r="AH1063" s="140"/>
      <c r="AI1063" s="140"/>
      <c r="AJ1063" s="140"/>
      <c r="AK1063" s="140"/>
      <c r="AL1063" s="140"/>
      <c r="AM1063" s="140"/>
      <c r="AN1063" s="140"/>
      <c r="AO1063" s="140"/>
      <c r="AP1063" s="140"/>
      <c r="AQ1063" s="140"/>
      <c r="AR1063" s="140"/>
      <c r="AS1063" s="140"/>
      <c r="AT1063" s="140"/>
      <c r="AU1063" s="140"/>
      <c r="AV1063" s="140"/>
      <c r="AW1063" s="140"/>
      <c r="AX1063" s="140"/>
      <c r="AY1063" s="140"/>
      <c r="AZ1063" s="140"/>
      <c r="BA1063" s="140"/>
      <c r="BB1063" s="140"/>
      <c r="BC1063" s="140"/>
      <c r="BD1063" s="140"/>
      <c r="BE1063" s="140"/>
      <c r="BF1063" s="140"/>
      <c r="BG1063" s="140"/>
      <c r="BH1063" s="140"/>
      <c r="BI1063" s="140"/>
      <c r="BJ1063" s="140"/>
    </row>
    <row r="1064" spans="20:62">
      <c r="T1064" s="140"/>
      <c r="U1064" s="140"/>
      <c r="V1064" s="140"/>
      <c r="W1064" s="140"/>
      <c r="X1064" s="140"/>
      <c r="Y1064" s="140"/>
      <c r="Z1064" s="140"/>
      <c r="AA1064" s="140"/>
      <c r="AB1064" s="140"/>
      <c r="AC1064" s="140"/>
      <c r="AD1064" s="140"/>
      <c r="AE1064" s="140"/>
      <c r="AF1064" s="140"/>
      <c r="AG1064" s="140"/>
      <c r="AH1064" s="140"/>
      <c r="AI1064" s="140"/>
      <c r="AJ1064" s="140"/>
      <c r="AK1064" s="140"/>
      <c r="AL1064" s="140"/>
      <c r="AM1064" s="140"/>
      <c r="AN1064" s="140"/>
      <c r="AO1064" s="140"/>
      <c r="AP1064" s="140"/>
      <c r="AQ1064" s="140"/>
      <c r="AR1064" s="140"/>
      <c r="AS1064" s="140"/>
      <c r="AT1064" s="140"/>
      <c r="AU1064" s="140"/>
      <c r="AV1064" s="140"/>
      <c r="AW1064" s="140"/>
      <c r="AX1064" s="140"/>
      <c r="AY1064" s="140"/>
      <c r="AZ1064" s="140"/>
      <c r="BA1064" s="140"/>
      <c r="BB1064" s="140"/>
      <c r="BC1064" s="140"/>
      <c r="BD1064" s="140"/>
      <c r="BE1064" s="140"/>
      <c r="BF1064" s="140"/>
      <c r="BG1064" s="140"/>
      <c r="BH1064" s="140"/>
      <c r="BI1064" s="140"/>
      <c r="BJ1064" s="140"/>
    </row>
    <row r="1065" spans="20:62">
      <c r="T1065" s="140"/>
      <c r="U1065" s="140"/>
      <c r="V1065" s="140"/>
      <c r="W1065" s="140"/>
      <c r="X1065" s="140"/>
      <c r="Y1065" s="140"/>
      <c r="Z1065" s="140"/>
      <c r="AA1065" s="140"/>
      <c r="AB1065" s="140"/>
      <c r="AC1065" s="140"/>
      <c r="AD1065" s="140"/>
      <c r="AE1065" s="140"/>
      <c r="AF1065" s="140"/>
      <c r="AG1065" s="140"/>
      <c r="AH1065" s="140"/>
      <c r="AI1065" s="140"/>
      <c r="AJ1065" s="140"/>
      <c r="AK1065" s="140"/>
      <c r="AL1065" s="140"/>
      <c r="AM1065" s="140"/>
      <c r="AN1065" s="140"/>
      <c r="AO1065" s="140"/>
      <c r="AP1065" s="140"/>
      <c r="AQ1065" s="140"/>
      <c r="AR1065" s="140"/>
      <c r="AS1065" s="140"/>
      <c r="AT1065" s="140"/>
      <c r="AU1065" s="140"/>
      <c r="AV1065" s="140"/>
      <c r="AW1065" s="140"/>
      <c r="AX1065" s="140"/>
      <c r="AY1065" s="140"/>
      <c r="AZ1065" s="140"/>
      <c r="BA1065" s="140"/>
      <c r="BB1065" s="140"/>
      <c r="BC1065" s="140"/>
      <c r="BD1065" s="140"/>
      <c r="BE1065" s="140"/>
      <c r="BF1065" s="140"/>
      <c r="BG1065" s="140"/>
      <c r="BH1065" s="140"/>
      <c r="BI1065" s="140"/>
      <c r="BJ1065" s="140"/>
    </row>
    <row r="1066" spans="20:62">
      <c r="T1066" s="140"/>
      <c r="U1066" s="140"/>
      <c r="V1066" s="140"/>
      <c r="W1066" s="140"/>
      <c r="X1066" s="140"/>
      <c r="Y1066" s="140"/>
      <c r="Z1066" s="140"/>
      <c r="AA1066" s="140"/>
      <c r="AB1066" s="140"/>
      <c r="AC1066" s="140"/>
      <c r="AD1066" s="140"/>
      <c r="AE1066" s="140"/>
      <c r="AF1066" s="140"/>
      <c r="AG1066" s="140"/>
      <c r="AH1066" s="140"/>
      <c r="AI1066" s="140"/>
      <c r="AJ1066" s="140"/>
      <c r="AK1066" s="140"/>
      <c r="AL1066" s="140"/>
      <c r="AM1066" s="140"/>
      <c r="AN1066" s="140"/>
      <c r="AO1066" s="140"/>
      <c r="AP1066" s="140"/>
      <c r="AQ1066" s="140"/>
      <c r="AR1066" s="140"/>
      <c r="AS1066" s="140"/>
      <c r="AT1066" s="140"/>
      <c r="AU1066" s="140"/>
      <c r="AV1066" s="140"/>
      <c r="AW1066" s="140"/>
      <c r="AX1066" s="140"/>
      <c r="AY1066" s="140"/>
      <c r="AZ1066" s="140"/>
      <c r="BA1066" s="140"/>
      <c r="BB1066" s="140"/>
      <c r="BC1066" s="140"/>
      <c r="BD1066" s="140"/>
      <c r="BE1066" s="140"/>
      <c r="BF1066" s="140"/>
      <c r="BG1066" s="140"/>
      <c r="BH1066" s="140"/>
      <c r="BI1066" s="140"/>
      <c r="BJ1066" s="140"/>
    </row>
    <row r="1067" spans="20:62">
      <c r="T1067" s="140"/>
      <c r="U1067" s="140"/>
      <c r="V1067" s="140"/>
      <c r="W1067" s="140"/>
      <c r="X1067" s="140"/>
      <c r="Y1067" s="140"/>
      <c r="Z1067" s="140"/>
      <c r="AA1067" s="140"/>
      <c r="AB1067" s="140"/>
      <c r="AC1067" s="140"/>
      <c r="AD1067" s="140"/>
      <c r="AE1067" s="140"/>
      <c r="AF1067" s="140"/>
      <c r="AG1067" s="140"/>
      <c r="AH1067" s="140"/>
      <c r="AI1067" s="140"/>
      <c r="AJ1067" s="140"/>
      <c r="AK1067" s="140"/>
      <c r="AL1067" s="140"/>
      <c r="AM1067" s="140"/>
      <c r="AN1067" s="140"/>
      <c r="AO1067" s="140"/>
      <c r="AP1067" s="140"/>
      <c r="AQ1067" s="140"/>
      <c r="AR1067" s="140"/>
      <c r="AS1067" s="140"/>
      <c r="AT1067" s="140"/>
      <c r="AU1067" s="140"/>
      <c r="AV1067" s="140"/>
      <c r="AW1067" s="140"/>
      <c r="AX1067" s="140"/>
      <c r="AY1067" s="140"/>
      <c r="AZ1067" s="140"/>
      <c r="BA1067" s="140"/>
      <c r="BB1067" s="140"/>
      <c r="BC1067" s="140"/>
      <c r="BD1067" s="140"/>
      <c r="BE1067" s="140"/>
      <c r="BF1067" s="140"/>
      <c r="BG1067" s="140"/>
      <c r="BH1067" s="140"/>
      <c r="BI1067" s="140"/>
      <c r="BJ1067" s="140"/>
    </row>
    <row r="1068" spans="20:62">
      <c r="T1068" s="140"/>
      <c r="U1068" s="140"/>
      <c r="V1068" s="140"/>
      <c r="W1068" s="140"/>
      <c r="X1068" s="140"/>
      <c r="Y1068" s="140"/>
      <c r="Z1068" s="140"/>
      <c r="AA1068" s="140"/>
      <c r="AB1068" s="140"/>
      <c r="AC1068" s="140"/>
      <c r="AD1068" s="140"/>
      <c r="AE1068" s="140"/>
      <c r="AF1068" s="140"/>
      <c r="AG1068" s="140"/>
      <c r="AH1068" s="140"/>
      <c r="AI1068" s="140"/>
      <c r="AJ1068" s="140"/>
      <c r="AK1068" s="140"/>
      <c r="AL1068" s="140"/>
      <c r="AM1068" s="140"/>
      <c r="AN1068" s="140"/>
      <c r="AO1068" s="140"/>
      <c r="AP1068" s="140"/>
      <c r="AQ1068" s="140"/>
      <c r="AR1068" s="140"/>
      <c r="AS1068" s="140"/>
      <c r="AT1068" s="140"/>
      <c r="AU1068" s="140"/>
      <c r="AV1068" s="140"/>
      <c r="AW1068" s="140"/>
      <c r="AX1068" s="140"/>
      <c r="AY1068" s="140"/>
      <c r="AZ1068" s="140"/>
      <c r="BA1068" s="140"/>
      <c r="BB1068" s="140"/>
      <c r="BC1068" s="140"/>
      <c r="BD1068" s="140"/>
      <c r="BE1068" s="140"/>
      <c r="BF1068" s="140"/>
      <c r="BG1068" s="140"/>
      <c r="BH1068" s="140"/>
      <c r="BI1068" s="140"/>
      <c r="BJ1068" s="140"/>
    </row>
    <row r="1069" spans="20:62">
      <c r="T1069" s="140"/>
      <c r="U1069" s="140"/>
      <c r="V1069" s="140"/>
      <c r="W1069" s="140"/>
      <c r="X1069" s="140"/>
      <c r="Y1069" s="140"/>
      <c r="Z1069" s="140"/>
      <c r="AA1069" s="140"/>
      <c r="AB1069" s="140"/>
      <c r="AC1069" s="140"/>
      <c r="AD1069" s="140"/>
      <c r="AE1069" s="140"/>
      <c r="AF1069" s="140"/>
      <c r="AG1069" s="140"/>
      <c r="AH1069" s="140"/>
      <c r="AI1069" s="140"/>
      <c r="AJ1069" s="140"/>
      <c r="AK1069" s="140"/>
      <c r="AL1069" s="140"/>
      <c r="AM1069" s="140"/>
      <c r="AN1069" s="140"/>
      <c r="AO1069" s="140"/>
      <c r="AP1069" s="140"/>
      <c r="AQ1069" s="140"/>
      <c r="AR1069" s="140"/>
      <c r="AS1069" s="140"/>
      <c r="AT1069" s="140"/>
      <c r="AU1069" s="140"/>
      <c r="AV1069" s="140"/>
      <c r="AW1069" s="140"/>
      <c r="AX1069" s="140"/>
      <c r="AY1069" s="140"/>
      <c r="AZ1069" s="140"/>
      <c r="BA1069" s="140"/>
      <c r="BB1069" s="140"/>
      <c r="BC1069" s="140"/>
      <c r="BD1069" s="140"/>
      <c r="BE1069" s="140"/>
      <c r="BF1069" s="140"/>
      <c r="BG1069" s="140"/>
      <c r="BH1069" s="140"/>
      <c r="BI1069" s="140"/>
      <c r="BJ1069" s="140"/>
    </row>
    <row r="1070" spans="20:62">
      <c r="T1070" s="140"/>
      <c r="U1070" s="140"/>
      <c r="V1070" s="140"/>
      <c r="W1070" s="140"/>
      <c r="X1070" s="140"/>
      <c r="Y1070" s="140"/>
      <c r="Z1070" s="140"/>
      <c r="AA1070" s="140"/>
      <c r="AB1070" s="140"/>
      <c r="AC1070" s="140"/>
      <c r="AD1070" s="140"/>
      <c r="AE1070" s="140"/>
      <c r="AF1070" s="140"/>
      <c r="AG1070" s="140"/>
      <c r="AH1070" s="140"/>
      <c r="AI1070" s="140"/>
      <c r="AJ1070" s="140"/>
      <c r="AK1070" s="140"/>
      <c r="AL1070" s="140"/>
      <c r="AM1070" s="140"/>
      <c r="AN1070" s="140"/>
      <c r="AO1070" s="140"/>
      <c r="AP1070" s="140"/>
      <c r="AQ1070" s="140"/>
      <c r="AR1070" s="140"/>
      <c r="AS1070" s="140"/>
      <c r="AT1070" s="140"/>
      <c r="AU1070" s="140"/>
      <c r="AV1070" s="140"/>
      <c r="AW1070" s="140"/>
      <c r="AX1070" s="140"/>
      <c r="AY1070" s="140"/>
      <c r="AZ1070" s="140"/>
      <c r="BA1070" s="140"/>
      <c r="BB1070" s="140"/>
      <c r="BC1070" s="140"/>
      <c r="BD1070" s="140"/>
      <c r="BE1070" s="140"/>
      <c r="BF1070" s="140"/>
      <c r="BG1070" s="140"/>
      <c r="BH1070" s="140"/>
      <c r="BI1070" s="140"/>
      <c r="BJ1070" s="140"/>
    </row>
    <row r="1071" spans="20:62">
      <c r="T1071" s="140"/>
      <c r="U1071" s="140"/>
      <c r="V1071" s="140"/>
      <c r="W1071" s="140"/>
      <c r="X1071" s="140"/>
      <c r="Y1071" s="140"/>
      <c r="Z1071" s="140"/>
      <c r="AA1071" s="140"/>
      <c r="AB1071" s="140"/>
      <c r="AC1071" s="140"/>
      <c r="AD1071" s="140"/>
      <c r="AE1071" s="140"/>
      <c r="AF1071" s="140"/>
      <c r="AG1071" s="140"/>
      <c r="AH1071" s="140"/>
      <c r="AI1071" s="140"/>
      <c r="AJ1071" s="140"/>
      <c r="AK1071" s="140"/>
      <c r="AL1071" s="140"/>
      <c r="AM1071" s="140"/>
      <c r="AN1071" s="140"/>
      <c r="AO1071" s="140"/>
      <c r="AP1071" s="140"/>
      <c r="AQ1071" s="140"/>
      <c r="AR1071" s="140"/>
      <c r="AS1071" s="140"/>
      <c r="AT1071" s="140"/>
      <c r="AU1071" s="140"/>
      <c r="AV1071" s="140"/>
      <c r="AW1071" s="140"/>
      <c r="AX1071" s="140"/>
      <c r="AY1071" s="140"/>
      <c r="AZ1071" s="140"/>
      <c r="BA1071" s="140"/>
      <c r="BB1071" s="140"/>
      <c r="BC1071" s="140"/>
      <c r="BD1071" s="140"/>
      <c r="BE1071" s="140"/>
      <c r="BF1071" s="140"/>
      <c r="BG1071" s="140"/>
      <c r="BH1071" s="140"/>
      <c r="BI1071" s="140"/>
      <c r="BJ1071" s="140"/>
    </row>
    <row r="1072" spans="20:62">
      <c r="T1072" s="140"/>
      <c r="U1072" s="140"/>
      <c r="V1072" s="140"/>
      <c r="W1072" s="140"/>
      <c r="X1072" s="140"/>
      <c r="Y1072" s="140"/>
      <c r="Z1072" s="140"/>
      <c r="AA1072" s="140"/>
      <c r="AB1072" s="140"/>
      <c r="AC1072" s="140"/>
      <c r="AD1072" s="140"/>
      <c r="AE1072" s="140"/>
      <c r="AF1072" s="140"/>
      <c r="AG1072" s="140"/>
      <c r="AH1072" s="140"/>
      <c r="AI1072" s="140"/>
      <c r="AJ1072" s="140"/>
      <c r="AK1072" s="140"/>
      <c r="AL1072" s="140"/>
      <c r="AM1072" s="140"/>
      <c r="AN1072" s="140"/>
      <c r="AO1072" s="140"/>
      <c r="AP1072" s="140"/>
      <c r="AQ1072" s="140"/>
      <c r="AR1072" s="140"/>
      <c r="AS1072" s="140"/>
      <c r="AT1072" s="140"/>
      <c r="AU1072" s="140"/>
      <c r="AV1072" s="140"/>
      <c r="AW1072" s="140"/>
      <c r="AX1072" s="140"/>
      <c r="AY1072" s="140"/>
      <c r="AZ1072" s="140"/>
      <c r="BA1072" s="140"/>
      <c r="BB1072" s="140"/>
      <c r="BC1072" s="140"/>
      <c r="BD1072" s="140"/>
      <c r="BE1072" s="140"/>
      <c r="BF1072" s="140"/>
      <c r="BG1072" s="140"/>
      <c r="BH1072" s="140"/>
      <c r="BI1072" s="140"/>
      <c r="BJ1072" s="140"/>
    </row>
    <row r="1073" spans="20:62">
      <c r="T1073" s="140"/>
      <c r="U1073" s="140"/>
      <c r="V1073" s="140"/>
      <c r="W1073" s="140"/>
      <c r="X1073" s="140"/>
      <c r="Y1073" s="140"/>
      <c r="Z1073" s="140"/>
      <c r="AA1073" s="140"/>
      <c r="AB1073" s="140"/>
      <c r="AC1073" s="140"/>
      <c r="AD1073" s="140"/>
      <c r="AE1073" s="140"/>
      <c r="AF1073" s="140"/>
      <c r="AG1073" s="140"/>
      <c r="AH1073" s="140"/>
      <c r="AI1073" s="140"/>
      <c r="AJ1073" s="140"/>
      <c r="AK1073" s="140"/>
      <c r="AL1073" s="140"/>
      <c r="AM1073" s="140"/>
      <c r="AN1073" s="140"/>
      <c r="AO1073" s="140"/>
      <c r="AP1073" s="140"/>
      <c r="AQ1073" s="140"/>
      <c r="AR1073" s="140"/>
      <c r="AS1073" s="140"/>
      <c r="AT1073" s="140"/>
      <c r="AU1073" s="140"/>
      <c r="AV1073" s="140"/>
      <c r="AW1073" s="140"/>
      <c r="AX1073" s="140"/>
      <c r="AY1073" s="140"/>
      <c r="AZ1073" s="140"/>
      <c r="BA1073" s="140"/>
      <c r="BB1073" s="140"/>
      <c r="BC1073" s="140"/>
      <c r="BD1073" s="140"/>
      <c r="BE1073" s="140"/>
      <c r="BF1073" s="140"/>
      <c r="BG1073" s="140"/>
      <c r="BH1073" s="140"/>
      <c r="BI1073" s="140"/>
      <c r="BJ1073" s="140"/>
    </row>
    <row r="1074" spans="20:62">
      <c r="T1074" s="140"/>
      <c r="U1074" s="140"/>
      <c r="V1074" s="140"/>
      <c r="W1074" s="140"/>
      <c r="X1074" s="140"/>
      <c r="Y1074" s="140"/>
      <c r="Z1074" s="140"/>
      <c r="AA1074" s="140"/>
      <c r="AB1074" s="140"/>
      <c r="AC1074" s="140"/>
      <c r="AD1074" s="140"/>
      <c r="AE1074" s="140"/>
      <c r="AF1074" s="140"/>
      <c r="AG1074" s="140"/>
      <c r="AH1074" s="140"/>
      <c r="AI1074" s="140"/>
      <c r="AJ1074" s="140"/>
      <c r="AK1074" s="140"/>
      <c r="AL1074" s="140"/>
      <c r="AM1074" s="140"/>
      <c r="AN1074" s="140"/>
      <c r="AO1074" s="140"/>
      <c r="AP1074" s="140"/>
      <c r="AQ1074" s="140"/>
      <c r="AR1074" s="140"/>
      <c r="AS1074" s="140"/>
      <c r="AT1074" s="140"/>
      <c r="AU1074" s="140"/>
      <c r="AV1074" s="140"/>
      <c r="AW1074" s="140"/>
      <c r="AX1074" s="140"/>
      <c r="AY1074" s="140"/>
      <c r="AZ1074" s="140"/>
      <c r="BA1074" s="140"/>
      <c r="BB1074" s="140"/>
      <c r="BC1074" s="140"/>
      <c r="BD1074" s="140"/>
      <c r="BE1074" s="140"/>
      <c r="BF1074" s="140"/>
      <c r="BG1074" s="140"/>
      <c r="BH1074" s="140"/>
      <c r="BI1074" s="140"/>
      <c r="BJ1074" s="140"/>
    </row>
    <row r="1075" spans="20:62">
      <c r="T1075" s="140"/>
      <c r="U1075" s="140"/>
      <c r="V1075" s="140"/>
      <c r="W1075" s="140"/>
      <c r="X1075" s="140"/>
      <c r="Y1075" s="140"/>
      <c r="Z1075" s="140"/>
      <c r="AA1075" s="140"/>
      <c r="AB1075" s="140"/>
      <c r="AC1075" s="140"/>
      <c r="AD1075" s="140"/>
      <c r="AE1075" s="140"/>
      <c r="AF1075" s="140"/>
      <c r="AG1075" s="140"/>
      <c r="AH1075" s="140"/>
      <c r="AI1075" s="140"/>
      <c r="AJ1075" s="140"/>
      <c r="AK1075" s="140"/>
      <c r="AL1075" s="140"/>
      <c r="AM1075" s="140"/>
      <c r="AN1075" s="140"/>
      <c r="AO1075" s="140"/>
      <c r="AP1075" s="140"/>
      <c r="AQ1075" s="140"/>
      <c r="AR1075" s="140"/>
      <c r="AS1075" s="140"/>
      <c r="AT1075" s="140"/>
      <c r="AU1075" s="140"/>
      <c r="AV1075" s="140"/>
      <c r="AW1075" s="140"/>
      <c r="AX1075" s="140"/>
      <c r="AY1075" s="140"/>
      <c r="AZ1075" s="140"/>
      <c r="BA1075" s="140"/>
      <c r="BB1075" s="140"/>
      <c r="BC1075" s="140"/>
      <c r="BD1075" s="140"/>
      <c r="BE1075" s="140"/>
      <c r="BF1075" s="140"/>
      <c r="BG1075" s="140"/>
      <c r="BH1075" s="140"/>
      <c r="BI1075" s="140"/>
      <c r="BJ1075" s="140"/>
    </row>
    <row r="1076" spans="20:62">
      <c r="T1076" s="140"/>
      <c r="U1076" s="140"/>
      <c r="V1076" s="140"/>
      <c r="W1076" s="140"/>
      <c r="X1076" s="140"/>
      <c r="Y1076" s="140"/>
      <c r="Z1076" s="140"/>
      <c r="AA1076" s="140"/>
      <c r="AB1076" s="140"/>
      <c r="AC1076" s="140"/>
      <c r="AD1076" s="140"/>
      <c r="AE1076" s="140"/>
      <c r="AF1076" s="140"/>
      <c r="AG1076" s="140"/>
      <c r="AH1076" s="140"/>
      <c r="AI1076" s="140"/>
      <c r="AJ1076" s="140"/>
      <c r="AK1076" s="140"/>
      <c r="AL1076" s="140"/>
      <c r="AM1076" s="140"/>
      <c r="AN1076" s="140"/>
      <c r="AO1076" s="140"/>
      <c r="AP1076" s="140"/>
      <c r="AQ1076" s="140"/>
      <c r="AR1076" s="140"/>
      <c r="AS1076" s="140"/>
      <c r="AT1076" s="140"/>
      <c r="AU1076" s="140"/>
      <c r="AV1076" s="140"/>
      <c r="AW1076" s="140"/>
      <c r="AX1076" s="140"/>
      <c r="AY1076" s="140"/>
      <c r="AZ1076" s="140"/>
      <c r="BA1076" s="140"/>
      <c r="BB1076" s="140"/>
      <c r="BC1076" s="140"/>
      <c r="BD1076" s="140"/>
      <c r="BE1076" s="140"/>
      <c r="BF1076" s="140"/>
      <c r="BG1076" s="140"/>
      <c r="BH1076" s="140"/>
      <c r="BI1076" s="140"/>
      <c r="BJ1076" s="140"/>
    </row>
    <row r="1077" spans="20:62">
      <c r="T1077" s="140"/>
      <c r="U1077" s="140"/>
      <c r="V1077" s="140"/>
      <c r="W1077" s="140"/>
      <c r="X1077" s="140"/>
      <c r="Y1077" s="140"/>
      <c r="Z1077" s="140"/>
      <c r="AA1077" s="140"/>
      <c r="AB1077" s="140"/>
      <c r="AC1077" s="140"/>
      <c r="AD1077" s="140"/>
      <c r="AE1077" s="140"/>
      <c r="AF1077" s="140"/>
      <c r="AG1077" s="140"/>
      <c r="AH1077" s="140"/>
      <c r="AI1077" s="140"/>
      <c r="AJ1077" s="140"/>
      <c r="AK1077" s="140"/>
      <c r="AL1077" s="140"/>
      <c r="AM1077" s="140"/>
      <c r="AN1077" s="140"/>
      <c r="AO1077" s="140"/>
      <c r="AP1077" s="140"/>
      <c r="AQ1077" s="140"/>
      <c r="AR1077" s="140"/>
      <c r="AS1077" s="140"/>
      <c r="AT1077" s="140"/>
      <c r="AU1077" s="140"/>
      <c r="AV1077" s="140"/>
      <c r="AW1077" s="140"/>
      <c r="AX1077" s="140"/>
      <c r="AY1077" s="140"/>
      <c r="AZ1077" s="140"/>
      <c r="BA1077" s="140"/>
      <c r="BB1077" s="140"/>
      <c r="BC1077" s="140"/>
      <c r="BD1077" s="140"/>
      <c r="BE1077" s="140"/>
      <c r="BF1077" s="140"/>
      <c r="BG1077" s="140"/>
      <c r="BH1077" s="140"/>
      <c r="BI1077" s="140"/>
      <c r="BJ1077" s="140"/>
    </row>
    <row r="1078" spans="20:62">
      <c r="T1078" s="140"/>
      <c r="U1078" s="140"/>
      <c r="V1078" s="140"/>
      <c r="W1078" s="140"/>
      <c r="X1078" s="140"/>
      <c r="Y1078" s="140"/>
      <c r="Z1078" s="140"/>
      <c r="AA1078" s="140"/>
      <c r="AB1078" s="140"/>
      <c r="AC1078" s="140"/>
      <c r="AD1078" s="140"/>
      <c r="AE1078" s="140"/>
      <c r="AF1078" s="140"/>
      <c r="AG1078" s="140"/>
      <c r="AH1078" s="140"/>
      <c r="AI1078" s="140"/>
      <c r="AJ1078" s="140"/>
      <c r="AK1078" s="140"/>
      <c r="AL1078" s="140"/>
      <c r="AM1078" s="140"/>
      <c r="AN1078" s="140"/>
      <c r="AO1078" s="140"/>
      <c r="AP1078" s="140"/>
      <c r="AQ1078" s="140"/>
      <c r="AR1078" s="140"/>
      <c r="AS1078" s="140"/>
      <c r="AT1078" s="140"/>
      <c r="AU1078" s="140"/>
      <c r="AV1078" s="140"/>
      <c r="AW1078" s="140"/>
      <c r="AX1078" s="140"/>
      <c r="AY1078" s="140"/>
      <c r="AZ1078" s="140"/>
      <c r="BA1078" s="140"/>
      <c r="BB1078" s="140"/>
      <c r="BC1078" s="140"/>
      <c r="BD1078" s="140"/>
      <c r="BE1078" s="140"/>
      <c r="BF1078" s="140"/>
      <c r="BG1078" s="140"/>
      <c r="BH1078" s="140"/>
      <c r="BI1078" s="140"/>
      <c r="BJ1078" s="140"/>
    </row>
    <row r="1079" spans="20:62">
      <c r="T1079" s="140"/>
      <c r="U1079" s="140"/>
      <c r="V1079" s="140"/>
      <c r="W1079" s="140"/>
      <c r="X1079" s="140"/>
      <c r="Y1079" s="140"/>
      <c r="Z1079" s="140"/>
      <c r="AA1079" s="140"/>
      <c r="AB1079" s="140"/>
      <c r="AC1079" s="140"/>
      <c r="AD1079" s="140"/>
      <c r="AE1079" s="140"/>
      <c r="AF1079" s="140"/>
      <c r="AG1079" s="140"/>
      <c r="AH1079" s="140"/>
      <c r="AI1079" s="140"/>
      <c r="AJ1079" s="140"/>
      <c r="AK1079" s="140"/>
      <c r="AL1079" s="140"/>
      <c r="AM1079" s="140"/>
      <c r="AN1079" s="140"/>
      <c r="AO1079" s="140"/>
      <c r="AP1079" s="140"/>
      <c r="AQ1079" s="140"/>
      <c r="AR1079" s="140"/>
      <c r="AS1079" s="140"/>
      <c r="AT1079" s="140"/>
      <c r="AU1079" s="140"/>
      <c r="AV1079" s="140"/>
      <c r="AW1079" s="140"/>
      <c r="AX1079" s="140"/>
      <c r="AY1079" s="140"/>
      <c r="AZ1079" s="140"/>
      <c r="BA1079" s="140"/>
      <c r="BB1079" s="140"/>
      <c r="BC1079" s="140"/>
      <c r="BD1079" s="140"/>
      <c r="BE1079" s="140"/>
      <c r="BF1079" s="140"/>
      <c r="BG1079" s="140"/>
      <c r="BH1079" s="140"/>
      <c r="BI1079" s="140"/>
      <c r="BJ1079" s="140"/>
    </row>
    <row r="1080" spans="20:62">
      <c r="T1080" s="140"/>
      <c r="U1080" s="140"/>
      <c r="V1080" s="140"/>
      <c r="W1080" s="140"/>
      <c r="X1080" s="140"/>
      <c r="Y1080" s="140"/>
      <c r="Z1080" s="140"/>
      <c r="AA1080" s="140"/>
      <c r="AB1080" s="140"/>
      <c r="AC1080" s="140"/>
      <c r="AD1080" s="140"/>
      <c r="AE1080" s="140"/>
      <c r="AF1080" s="140"/>
      <c r="AG1080" s="140"/>
      <c r="AH1080" s="140"/>
      <c r="AI1080" s="140"/>
      <c r="AJ1080" s="140"/>
      <c r="AK1080" s="140"/>
      <c r="AL1080" s="140"/>
      <c r="AM1080" s="140"/>
      <c r="AN1080" s="140"/>
      <c r="AO1080" s="140"/>
      <c r="AP1080" s="140"/>
      <c r="AQ1080" s="140"/>
      <c r="AR1080" s="140"/>
      <c r="AS1080" s="140"/>
      <c r="AT1080" s="140"/>
      <c r="AU1080" s="140"/>
      <c r="AV1080" s="140"/>
      <c r="AW1080" s="140"/>
      <c r="AX1080" s="140"/>
      <c r="AY1080" s="140"/>
      <c r="AZ1080" s="140"/>
      <c r="BA1080" s="140"/>
      <c r="BB1080" s="140"/>
      <c r="BC1080" s="140"/>
      <c r="BD1080" s="140"/>
      <c r="BE1080" s="140"/>
      <c r="BF1080" s="140"/>
      <c r="BG1080" s="140"/>
      <c r="BH1080" s="140"/>
      <c r="BI1080" s="140"/>
      <c r="BJ1080" s="140"/>
    </row>
    <row r="1081" spans="20:62">
      <c r="T1081" s="140"/>
      <c r="U1081" s="140"/>
      <c r="V1081" s="140"/>
      <c r="W1081" s="140"/>
      <c r="X1081" s="140"/>
      <c r="Y1081" s="140"/>
      <c r="Z1081" s="140"/>
      <c r="AA1081" s="140"/>
      <c r="AB1081" s="140"/>
      <c r="AC1081" s="140"/>
      <c r="AD1081" s="140"/>
      <c r="AE1081" s="140"/>
      <c r="AF1081" s="140"/>
      <c r="AG1081" s="140"/>
      <c r="AH1081" s="140"/>
      <c r="AI1081" s="140"/>
      <c r="AJ1081" s="140"/>
      <c r="AK1081" s="140"/>
      <c r="AL1081" s="140"/>
      <c r="AM1081" s="140"/>
      <c r="AN1081" s="140"/>
      <c r="AO1081" s="140"/>
      <c r="AP1081" s="140"/>
      <c r="AQ1081" s="140"/>
      <c r="AR1081" s="140"/>
      <c r="AS1081" s="140"/>
      <c r="AT1081" s="140"/>
      <c r="AU1081" s="140"/>
      <c r="AV1081" s="140"/>
      <c r="AW1081" s="140"/>
      <c r="AX1081" s="140"/>
      <c r="AY1081" s="140"/>
      <c r="AZ1081" s="140"/>
      <c r="BA1081" s="140"/>
      <c r="BB1081" s="140"/>
      <c r="BC1081" s="140"/>
      <c r="BD1081" s="140"/>
      <c r="BE1081" s="140"/>
      <c r="BF1081" s="140"/>
      <c r="BG1081" s="140"/>
      <c r="BH1081" s="140"/>
      <c r="BI1081" s="140"/>
      <c r="BJ1081" s="140"/>
    </row>
    <row r="1082" spans="20:62">
      <c r="T1082" s="140"/>
      <c r="U1082" s="140"/>
      <c r="V1082" s="140"/>
      <c r="W1082" s="140"/>
      <c r="X1082" s="140"/>
      <c r="Y1082" s="140"/>
      <c r="Z1082" s="140"/>
      <c r="AA1082" s="140"/>
      <c r="AB1082" s="140"/>
      <c r="AC1082" s="140"/>
      <c r="AD1082" s="140"/>
      <c r="AE1082" s="140"/>
      <c r="AF1082" s="140"/>
      <c r="AG1082" s="140"/>
      <c r="AH1082" s="140"/>
      <c r="AI1082" s="140"/>
      <c r="AJ1082" s="140"/>
      <c r="AK1082" s="140"/>
      <c r="AL1082" s="140"/>
      <c r="AM1082" s="140"/>
      <c r="AN1082" s="140"/>
      <c r="AO1082" s="140"/>
      <c r="AP1082" s="140"/>
      <c r="AQ1082" s="140"/>
      <c r="AR1082" s="140"/>
      <c r="AS1082" s="140"/>
      <c r="AT1082" s="140"/>
      <c r="AU1082" s="140"/>
      <c r="AV1082" s="140"/>
      <c r="AW1082" s="140"/>
      <c r="AX1082" s="140"/>
      <c r="AY1082" s="140"/>
      <c r="AZ1082" s="140"/>
      <c r="BA1082" s="140"/>
      <c r="BB1082" s="140"/>
      <c r="BC1082" s="140"/>
      <c r="BD1082" s="140"/>
      <c r="BE1082" s="140"/>
      <c r="BF1082" s="140"/>
      <c r="BG1082" s="140"/>
      <c r="BH1082" s="140"/>
      <c r="BI1082" s="140"/>
      <c r="BJ1082" s="140"/>
    </row>
    <row r="1083" spans="20:62">
      <c r="T1083" s="140"/>
      <c r="U1083" s="140"/>
      <c r="V1083" s="140"/>
      <c r="W1083" s="140"/>
      <c r="X1083" s="140"/>
      <c r="Y1083" s="140"/>
      <c r="Z1083" s="140"/>
      <c r="AA1083" s="140"/>
      <c r="AB1083" s="140"/>
      <c r="AC1083" s="140"/>
      <c r="AD1083" s="140"/>
      <c r="AE1083" s="140"/>
      <c r="AF1083" s="140"/>
      <c r="AG1083" s="140"/>
      <c r="AH1083" s="140"/>
      <c r="AI1083" s="140"/>
      <c r="AJ1083" s="140"/>
      <c r="AK1083" s="140"/>
      <c r="AL1083" s="140"/>
      <c r="AM1083" s="140"/>
      <c r="AN1083" s="140"/>
      <c r="AO1083" s="140"/>
      <c r="AP1083" s="140"/>
      <c r="AQ1083" s="140"/>
      <c r="AR1083" s="140"/>
      <c r="AS1083" s="140"/>
      <c r="AT1083" s="140"/>
      <c r="AU1083" s="140"/>
      <c r="AV1083" s="140"/>
      <c r="AW1083" s="140"/>
      <c r="AX1083" s="140"/>
      <c r="AY1083" s="140"/>
      <c r="AZ1083" s="140"/>
      <c r="BA1083" s="140"/>
      <c r="BB1083" s="140"/>
      <c r="BC1083" s="140"/>
      <c r="BD1083" s="140"/>
      <c r="BE1083" s="140"/>
      <c r="BF1083" s="140"/>
      <c r="BG1083" s="140"/>
      <c r="BH1083" s="140"/>
      <c r="BI1083" s="140"/>
      <c r="BJ1083" s="140"/>
    </row>
    <row r="1084" spans="20:62">
      <c r="T1084" s="140"/>
      <c r="U1084" s="140"/>
      <c r="V1084" s="140"/>
      <c r="W1084" s="140"/>
      <c r="X1084" s="140"/>
      <c r="Y1084" s="140"/>
      <c r="Z1084" s="140"/>
      <c r="AA1084" s="140"/>
      <c r="AB1084" s="140"/>
      <c r="AC1084" s="140"/>
      <c r="AD1084" s="140"/>
      <c r="AE1084" s="140"/>
      <c r="AF1084" s="140"/>
      <c r="AG1084" s="140"/>
      <c r="AH1084" s="140"/>
      <c r="AI1084" s="140"/>
      <c r="AJ1084" s="140"/>
      <c r="AK1084" s="140"/>
      <c r="AL1084" s="140"/>
      <c r="AM1084" s="140"/>
      <c r="AN1084" s="140"/>
      <c r="AO1084" s="140"/>
      <c r="AP1084" s="140"/>
      <c r="AQ1084" s="140"/>
      <c r="AR1084" s="140"/>
      <c r="AS1084" s="140"/>
      <c r="AT1084" s="140"/>
      <c r="AU1084" s="140"/>
      <c r="AV1084" s="140"/>
      <c r="AW1084" s="140"/>
      <c r="AX1084" s="140"/>
      <c r="AY1084" s="140"/>
      <c r="AZ1084" s="140"/>
      <c r="BA1084" s="140"/>
      <c r="BB1084" s="140"/>
      <c r="BC1084" s="140"/>
      <c r="BD1084" s="140"/>
      <c r="BE1084" s="140"/>
      <c r="BF1084" s="140"/>
      <c r="BG1084" s="140"/>
      <c r="BH1084" s="140"/>
      <c r="BI1084" s="140"/>
      <c r="BJ1084" s="140"/>
    </row>
    <row r="1085" spans="20:62">
      <c r="T1085" s="140"/>
      <c r="U1085" s="140"/>
      <c r="V1085" s="140"/>
      <c r="W1085" s="140"/>
      <c r="X1085" s="140"/>
      <c r="Y1085" s="140"/>
      <c r="Z1085" s="140"/>
      <c r="AA1085" s="140"/>
      <c r="AB1085" s="140"/>
      <c r="AC1085" s="140"/>
      <c r="AD1085" s="140"/>
      <c r="AE1085" s="140"/>
      <c r="AF1085" s="140"/>
      <c r="AG1085" s="140"/>
      <c r="AH1085" s="140"/>
      <c r="AI1085" s="140"/>
      <c r="AJ1085" s="140"/>
      <c r="AK1085" s="140"/>
      <c r="AL1085" s="140"/>
      <c r="AM1085" s="140"/>
      <c r="AN1085" s="140"/>
      <c r="AO1085" s="140"/>
      <c r="AP1085" s="140"/>
      <c r="AQ1085" s="140"/>
      <c r="AR1085" s="140"/>
      <c r="AS1085" s="140"/>
      <c r="AT1085" s="140"/>
      <c r="AU1085" s="140"/>
      <c r="AV1085" s="140"/>
      <c r="AW1085" s="140"/>
      <c r="AX1085" s="140"/>
      <c r="AY1085" s="140"/>
      <c r="AZ1085" s="140"/>
      <c r="BA1085" s="140"/>
      <c r="BB1085" s="140"/>
      <c r="BC1085" s="140"/>
      <c r="BD1085" s="140"/>
      <c r="BE1085" s="140"/>
      <c r="BF1085" s="140"/>
      <c r="BG1085" s="140"/>
      <c r="BH1085" s="140"/>
      <c r="BI1085" s="140"/>
      <c r="BJ1085" s="140"/>
    </row>
    <row r="1086" spans="20:62">
      <c r="T1086" s="140"/>
      <c r="U1086" s="140"/>
      <c r="V1086" s="140"/>
      <c r="W1086" s="140"/>
      <c r="X1086" s="140"/>
      <c r="Y1086" s="140"/>
      <c r="Z1086" s="140"/>
      <c r="AA1086" s="140"/>
      <c r="AB1086" s="140"/>
      <c r="AC1086" s="140"/>
      <c r="AD1086" s="140"/>
      <c r="AE1086" s="140"/>
      <c r="AF1086" s="140"/>
      <c r="AG1086" s="140"/>
      <c r="AH1086" s="140"/>
      <c r="AI1086" s="140"/>
      <c r="AJ1086" s="140"/>
      <c r="AK1086" s="140"/>
      <c r="AL1086" s="140"/>
      <c r="AM1086" s="140"/>
      <c r="AN1086" s="140"/>
      <c r="AO1086" s="140"/>
      <c r="AP1086" s="140"/>
      <c r="AQ1086" s="140"/>
      <c r="AR1086" s="140"/>
      <c r="AS1086" s="140"/>
      <c r="AT1086" s="140"/>
      <c r="AU1086" s="140"/>
      <c r="AV1086" s="140"/>
      <c r="AW1086" s="140"/>
      <c r="AX1086" s="140"/>
      <c r="AY1086" s="140"/>
      <c r="AZ1086" s="140"/>
      <c r="BA1086" s="140"/>
      <c r="BB1086" s="140"/>
      <c r="BC1086" s="140"/>
      <c r="BD1086" s="140"/>
      <c r="BE1086" s="140"/>
      <c r="BF1086" s="140"/>
      <c r="BG1086" s="140"/>
      <c r="BH1086" s="140"/>
      <c r="BI1086" s="140"/>
      <c r="BJ1086" s="140"/>
    </row>
    <row r="1087" spans="20:62">
      <c r="T1087" s="140"/>
      <c r="U1087" s="140"/>
      <c r="V1087" s="140"/>
      <c r="W1087" s="140"/>
      <c r="X1087" s="140"/>
      <c r="Y1087" s="140"/>
      <c r="Z1087" s="140"/>
      <c r="AA1087" s="140"/>
      <c r="AB1087" s="140"/>
      <c r="AC1087" s="140"/>
      <c r="AD1087" s="140"/>
      <c r="AE1087" s="140"/>
      <c r="AF1087" s="140"/>
      <c r="AG1087" s="140"/>
      <c r="AH1087" s="140"/>
      <c r="AI1087" s="140"/>
      <c r="AJ1087" s="140"/>
      <c r="AK1087" s="140"/>
      <c r="AL1087" s="140"/>
      <c r="AM1087" s="140"/>
      <c r="AN1087" s="140"/>
      <c r="AO1087" s="140"/>
      <c r="AP1087" s="140"/>
      <c r="AQ1087" s="140"/>
      <c r="AR1087" s="140"/>
      <c r="AS1087" s="140"/>
      <c r="AT1087" s="140"/>
      <c r="AU1087" s="140"/>
      <c r="AV1087" s="140"/>
      <c r="AW1087" s="140"/>
      <c r="AX1087" s="140"/>
      <c r="AY1087" s="140"/>
      <c r="AZ1087" s="140"/>
      <c r="BA1087" s="140"/>
      <c r="BB1087" s="140"/>
      <c r="BC1087" s="140"/>
      <c r="BD1087" s="140"/>
      <c r="BE1087" s="140"/>
      <c r="BF1087" s="140"/>
      <c r="BG1087" s="140"/>
      <c r="BH1087" s="140"/>
      <c r="BI1087" s="140"/>
      <c r="BJ1087" s="140"/>
    </row>
    <row r="1088" spans="20:62">
      <c r="T1088" s="140"/>
      <c r="U1088" s="140"/>
      <c r="V1088" s="140"/>
      <c r="W1088" s="140"/>
      <c r="X1088" s="140"/>
      <c r="Y1088" s="140"/>
      <c r="Z1088" s="140"/>
      <c r="AA1088" s="140"/>
      <c r="AB1088" s="140"/>
      <c r="AC1088" s="140"/>
      <c r="AD1088" s="140"/>
      <c r="AE1088" s="140"/>
      <c r="AF1088" s="140"/>
      <c r="AG1088" s="140"/>
      <c r="AH1088" s="140"/>
      <c r="AI1088" s="140"/>
      <c r="AJ1088" s="140"/>
      <c r="AK1088" s="140"/>
      <c r="AL1088" s="140"/>
      <c r="AM1088" s="140"/>
      <c r="AN1088" s="140"/>
      <c r="AO1088" s="140"/>
      <c r="AP1088" s="140"/>
      <c r="AQ1088" s="140"/>
      <c r="AR1088" s="140"/>
      <c r="AS1088" s="140"/>
      <c r="AT1088" s="140"/>
      <c r="AU1088" s="140"/>
      <c r="AV1088" s="140"/>
      <c r="AW1088" s="140"/>
      <c r="AX1088" s="140"/>
      <c r="AY1088" s="140"/>
      <c r="AZ1088" s="140"/>
      <c r="BA1088" s="140"/>
      <c r="BB1088" s="140"/>
      <c r="BC1088" s="140"/>
      <c r="BD1088" s="140"/>
      <c r="BE1088" s="140"/>
      <c r="BF1088" s="140"/>
      <c r="BG1088" s="140"/>
      <c r="BH1088" s="140"/>
      <c r="BI1088" s="140"/>
      <c r="BJ1088" s="140"/>
    </row>
    <row r="1089" spans="20:62">
      <c r="T1089" s="140"/>
      <c r="U1089" s="140"/>
      <c r="V1089" s="140"/>
      <c r="W1089" s="140"/>
      <c r="X1089" s="140"/>
      <c r="Y1089" s="140"/>
      <c r="Z1089" s="140"/>
      <c r="AA1089" s="140"/>
      <c r="AB1089" s="140"/>
      <c r="AC1089" s="140"/>
      <c r="AD1089" s="140"/>
      <c r="AE1089" s="140"/>
      <c r="AF1089" s="140"/>
      <c r="AG1089" s="140"/>
      <c r="AH1089" s="140"/>
      <c r="AI1089" s="140"/>
      <c r="AJ1089" s="140"/>
      <c r="AK1089" s="140"/>
      <c r="AL1089" s="140"/>
      <c r="AM1089" s="140"/>
      <c r="AN1089" s="140"/>
      <c r="AO1089" s="140"/>
      <c r="AP1089" s="140"/>
      <c r="AQ1089" s="140"/>
      <c r="AR1089" s="140"/>
      <c r="AS1089" s="140"/>
      <c r="AT1089" s="140"/>
      <c r="AU1089" s="140"/>
      <c r="AV1089" s="140"/>
      <c r="AW1089" s="140"/>
      <c r="AX1089" s="140"/>
      <c r="AY1089" s="140"/>
      <c r="AZ1089" s="140"/>
      <c r="BA1089" s="140"/>
      <c r="BB1089" s="140"/>
      <c r="BC1089" s="140"/>
      <c r="BD1089" s="140"/>
      <c r="BE1089" s="140"/>
      <c r="BF1089" s="140"/>
      <c r="BG1089" s="140"/>
      <c r="BH1089" s="140"/>
      <c r="BI1089" s="140"/>
      <c r="BJ1089" s="140"/>
    </row>
    <row r="1090" spans="20:62">
      <c r="T1090" s="140"/>
      <c r="U1090" s="140"/>
      <c r="V1090" s="140"/>
      <c r="W1090" s="140"/>
      <c r="X1090" s="140"/>
      <c r="Y1090" s="140"/>
      <c r="Z1090" s="140"/>
      <c r="AA1090" s="140"/>
      <c r="AB1090" s="140"/>
      <c r="AC1090" s="140"/>
      <c r="AD1090" s="140"/>
      <c r="AE1090" s="140"/>
      <c r="AF1090" s="140"/>
      <c r="AG1090" s="140"/>
      <c r="AH1090" s="140"/>
      <c r="AI1090" s="140"/>
      <c r="AJ1090" s="140"/>
      <c r="AK1090" s="140"/>
      <c r="AL1090" s="140"/>
      <c r="AM1090" s="140"/>
      <c r="AN1090" s="140"/>
      <c r="AO1090" s="140"/>
      <c r="AP1090" s="140"/>
      <c r="AQ1090" s="140"/>
      <c r="AR1090" s="140"/>
      <c r="AS1090" s="140"/>
      <c r="AT1090" s="140"/>
      <c r="AU1090" s="140"/>
      <c r="AV1090" s="140"/>
      <c r="AW1090" s="140"/>
      <c r="AX1090" s="140"/>
      <c r="AY1090" s="140"/>
      <c r="AZ1090" s="140"/>
      <c r="BA1090" s="140"/>
      <c r="BB1090" s="140"/>
      <c r="BC1090" s="140"/>
      <c r="BD1090" s="140"/>
      <c r="BE1090" s="140"/>
      <c r="BF1090" s="140"/>
      <c r="BG1090" s="140"/>
      <c r="BH1090" s="140"/>
      <c r="BI1090" s="140"/>
      <c r="BJ1090" s="140"/>
    </row>
    <row r="1091" spans="20:62">
      <c r="T1091" s="140"/>
      <c r="U1091" s="140"/>
      <c r="V1091" s="140"/>
      <c r="W1091" s="140"/>
      <c r="X1091" s="140"/>
      <c r="Y1091" s="140"/>
      <c r="Z1091" s="140"/>
      <c r="AA1091" s="140"/>
      <c r="AB1091" s="140"/>
      <c r="AC1091" s="140"/>
      <c r="AD1091" s="140"/>
      <c r="AE1091" s="140"/>
      <c r="AF1091" s="140"/>
      <c r="AG1091" s="140"/>
      <c r="AH1091" s="140"/>
      <c r="AI1091" s="140"/>
      <c r="AJ1091" s="140"/>
      <c r="AK1091" s="140"/>
      <c r="AL1091" s="140"/>
      <c r="AM1091" s="140"/>
      <c r="AN1091" s="140"/>
      <c r="AO1091" s="140"/>
      <c r="AP1091" s="140"/>
      <c r="AQ1091" s="140"/>
      <c r="AR1091" s="140"/>
      <c r="AS1091" s="140"/>
      <c r="AT1091" s="140"/>
      <c r="AU1091" s="140"/>
      <c r="AV1091" s="140"/>
      <c r="AW1091" s="140"/>
      <c r="AX1091" s="140"/>
      <c r="AY1091" s="140"/>
      <c r="AZ1091" s="140"/>
      <c r="BA1091" s="140"/>
      <c r="BB1091" s="140"/>
      <c r="BC1091" s="140"/>
      <c r="BD1091" s="140"/>
      <c r="BE1091" s="140"/>
      <c r="BF1091" s="140"/>
      <c r="BG1091" s="140"/>
      <c r="BH1091" s="140"/>
      <c r="BI1091" s="140"/>
      <c r="BJ1091" s="140"/>
    </row>
    <row r="1092" spans="20:62">
      <c r="T1092" s="140"/>
      <c r="U1092" s="140"/>
      <c r="V1092" s="140"/>
      <c r="W1092" s="140"/>
      <c r="X1092" s="140"/>
      <c r="Y1092" s="140"/>
      <c r="Z1092" s="140"/>
      <c r="AA1092" s="140"/>
      <c r="AB1092" s="140"/>
      <c r="AC1092" s="140"/>
      <c r="AD1092" s="140"/>
      <c r="AE1092" s="140"/>
      <c r="AF1092" s="140"/>
      <c r="AG1092" s="140"/>
      <c r="AH1092" s="140"/>
      <c r="AI1092" s="140"/>
      <c r="AJ1092" s="140"/>
      <c r="AK1092" s="140"/>
      <c r="AL1092" s="140"/>
      <c r="AM1092" s="140"/>
      <c r="AN1092" s="140"/>
      <c r="AO1092" s="140"/>
      <c r="AP1092" s="140"/>
      <c r="AQ1092" s="140"/>
      <c r="AR1092" s="140"/>
      <c r="AS1092" s="140"/>
      <c r="AT1092" s="140"/>
      <c r="AU1092" s="140"/>
      <c r="AV1092" s="140"/>
      <c r="AW1092" s="140"/>
      <c r="AX1092" s="140"/>
      <c r="AY1092" s="140"/>
      <c r="AZ1092" s="140"/>
      <c r="BA1092" s="140"/>
      <c r="BB1092" s="140"/>
      <c r="BC1092" s="140"/>
      <c r="BD1092" s="140"/>
      <c r="BE1092" s="140"/>
      <c r="BF1092" s="140"/>
      <c r="BG1092" s="140"/>
      <c r="BH1092" s="140"/>
      <c r="BI1092" s="140"/>
      <c r="BJ1092" s="140"/>
    </row>
    <row r="1093" spans="20:62">
      <c r="T1093" s="140"/>
      <c r="U1093" s="140"/>
      <c r="V1093" s="140"/>
      <c r="W1093" s="140"/>
      <c r="X1093" s="140"/>
      <c r="Y1093" s="140"/>
      <c r="Z1093" s="140"/>
      <c r="AA1093" s="140"/>
      <c r="AB1093" s="140"/>
      <c r="AC1093" s="140"/>
      <c r="AD1093" s="140"/>
      <c r="AE1093" s="140"/>
      <c r="AF1093" s="140"/>
      <c r="AG1093" s="140"/>
      <c r="AH1093" s="140"/>
      <c r="AI1093" s="140"/>
      <c r="AJ1093" s="140"/>
      <c r="AK1093" s="140"/>
      <c r="AL1093" s="140"/>
      <c r="AM1093" s="140"/>
      <c r="AN1093" s="140"/>
      <c r="AO1093" s="140"/>
      <c r="AP1093" s="140"/>
      <c r="AQ1093" s="140"/>
      <c r="AR1093" s="140"/>
      <c r="AS1093" s="140"/>
      <c r="AT1093" s="140"/>
      <c r="AU1093" s="140"/>
      <c r="AV1093" s="140"/>
      <c r="AW1093" s="140"/>
      <c r="AX1093" s="140"/>
      <c r="AY1093" s="140"/>
      <c r="AZ1093" s="140"/>
      <c r="BA1093" s="140"/>
      <c r="BB1093" s="140"/>
      <c r="BC1093" s="140"/>
      <c r="BD1093" s="140"/>
      <c r="BE1093" s="140"/>
      <c r="BF1093" s="140"/>
      <c r="BG1093" s="140"/>
      <c r="BH1093" s="140"/>
      <c r="BI1093" s="140"/>
      <c r="BJ1093" s="140"/>
    </row>
    <row r="1094" spans="20:62">
      <c r="T1094" s="140"/>
      <c r="U1094" s="140"/>
      <c r="V1094" s="140"/>
      <c r="W1094" s="140"/>
      <c r="X1094" s="140"/>
      <c r="Y1094" s="140"/>
      <c r="Z1094" s="140"/>
      <c r="AA1094" s="140"/>
      <c r="AB1094" s="140"/>
      <c r="AC1094" s="140"/>
      <c r="AD1094" s="140"/>
      <c r="AE1094" s="140"/>
      <c r="AF1094" s="140"/>
      <c r="AG1094" s="140"/>
      <c r="AH1094" s="140"/>
      <c r="AI1094" s="140"/>
      <c r="AJ1094" s="140"/>
      <c r="AK1094" s="140"/>
      <c r="AL1094" s="140"/>
      <c r="AM1094" s="140"/>
      <c r="AN1094" s="140"/>
      <c r="AO1094" s="140"/>
      <c r="AP1094" s="140"/>
      <c r="AQ1094" s="140"/>
      <c r="AR1094" s="140"/>
      <c r="AS1094" s="140"/>
      <c r="AT1094" s="140"/>
      <c r="AU1094" s="140"/>
      <c r="AV1094" s="140"/>
      <c r="AW1094" s="140"/>
      <c r="AX1094" s="140"/>
      <c r="AY1094" s="140"/>
      <c r="AZ1094" s="140"/>
      <c r="BA1094" s="140"/>
      <c r="BB1094" s="140"/>
      <c r="BC1094" s="140"/>
      <c r="BD1094" s="140"/>
      <c r="BE1094" s="140"/>
      <c r="BF1094" s="140"/>
      <c r="BG1094" s="140"/>
      <c r="BH1094" s="140"/>
      <c r="BI1094" s="140"/>
      <c r="BJ1094" s="140"/>
    </row>
    <row r="1095" spans="20:62">
      <c r="T1095" s="140"/>
      <c r="U1095" s="140"/>
      <c r="V1095" s="140"/>
      <c r="W1095" s="140"/>
      <c r="X1095" s="140"/>
      <c r="Y1095" s="140"/>
      <c r="Z1095" s="140"/>
      <c r="AA1095" s="140"/>
      <c r="AB1095" s="140"/>
      <c r="AC1095" s="140"/>
      <c r="AD1095" s="140"/>
      <c r="AE1095" s="140"/>
      <c r="AF1095" s="140"/>
      <c r="AG1095" s="140"/>
      <c r="AH1095" s="140"/>
      <c r="AI1095" s="140"/>
      <c r="AJ1095" s="140"/>
      <c r="AK1095" s="140"/>
      <c r="AL1095" s="140"/>
      <c r="AM1095" s="140"/>
      <c r="AN1095" s="140"/>
      <c r="AO1095" s="140"/>
      <c r="AP1095" s="140"/>
      <c r="AQ1095" s="140"/>
      <c r="AR1095" s="140"/>
      <c r="AS1095" s="140"/>
      <c r="AT1095" s="140"/>
      <c r="AU1095" s="140"/>
      <c r="AV1095" s="140"/>
      <c r="AW1095" s="140"/>
      <c r="AX1095" s="140"/>
      <c r="AY1095" s="140"/>
      <c r="AZ1095" s="140"/>
      <c r="BA1095" s="140"/>
      <c r="BB1095" s="140"/>
      <c r="BC1095" s="140"/>
      <c r="BD1095" s="140"/>
      <c r="BE1095" s="140"/>
      <c r="BF1095" s="140"/>
      <c r="BG1095" s="140"/>
      <c r="BH1095" s="140"/>
      <c r="BI1095" s="140"/>
      <c r="BJ1095" s="140"/>
    </row>
    <row r="1096" spans="20:62">
      <c r="T1096" s="140"/>
      <c r="U1096" s="140"/>
      <c r="V1096" s="140"/>
      <c r="W1096" s="140"/>
      <c r="X1096" s="140"/>
      <c r="Y1096" s="140"/>
      <c r="Z1096" s="140"/>
      <c r="AA1096" s="140"/>
      <c r="AB1096" s="140"/>
      <c r="AC1096" s="140"/>
      <c r="AD1096" s="140"/>
      <c r="AE1096" s="140"/>
      <c r="AF1096" s="140"/>
      <c r="AG1096" s="140"/>
      <c r="AH1096" s="140"/>
      <c r="AI1096" s="140"/>
      <c r="AJ1096" s="140"/>
      <c r="AK1096" s="140"/>
      <c r="AL1096" s="140"/>
      <c r="AM1096" s="140"/>
      <c r="AN1096" s="140"/>
      <c r="AO1096" s="140"/>
      <c r="AP1096" s="140"/>
      <c r="AQ1096" s="140"/>
      <c r="AR1096" s="140"/>
      <c r="AS1096" s="140"/>
      <c r="AT1096" s="140"/>
      <c r="AU1096" s="140"/>
      <c r="AV1096" s="140"/>
      <c r="AW1096" s="140"/>
      <c r="AX1096" s="140"/>
      <c r="AY1096" s="140"/>
      <c r="AZ1096" s="140"/>
      <c r="BA1096" s="140"/>
      <c r="BB1096" s="140"/>
      <c r="BC1096" s="140"/>
      <c r="BD1096" s="140"/>
      <c r="BE1096" s="140"/>
      <c r="BF1096" s="140"/>
      <c r="BG1096" s="140"/>
      <c r="BH1096" s="140"/>
      <c r="BI1096" s="140"/>
      <c r="BJ1096" s="140"/>
    </row>
    <row r="1097" spans="20:62">
      <c r="T1097" s="140"/>
      <c r="U1097" s="140"/>
      <c r="V1097" s="140"/>
      <c r="W1097" s="140"/>
      <c r="X1097" s="140"/>
      <c r="Y1097" s="140"/>
      <c r="Z1097" s="140"/>
      <c r="AA1097" s="140"/>
      <c r="AB1097" s="140"/>
      <c r="AC1097" s="140"/>
      <c r="AD1097" s="140"/>
      <c r="AE1097" s="140"/>
      <c r="AF1097" s="140"/>
      <c r="AG1097" s="140"/>
      <c r="AH1097" s="140"/>
      <c r="AI1097" s="140"/>
      <c r="AJ1097" s="140"/>
      <c r="AK1097" s="140"/>
      <c r="AL1097" s="140"/>
      <c r="AM1097" s="140"/>
      <c r="AN1097" s="140"/>
      <c r="AO1097" s="140"/>
      <c r="AP1097" s="140"/>
      <c r="AQ1097" s="140"/>
      <c r="AR1097" s="140"/>
      <c r="AS1097" s="140"/>
      <c r="AT1097" s="140"/>
      <c r="AU1097" s="140"/>
      <c r="AV1097" s="140"/>
      <c r="AW1097" s="140"/>
      <c r="AX1097" s="140"/>
      <c r="AY1097" s="140"/>
      <c r="AZ1097" s="140"/>
      <c r="BA1097" s="140"/>
      <c r="BB1097" s="140"/>
      <c r="BC1097" s="140"/>
      <c r="BD1097" s="140"/>
      <c r="BE1097" s="140"/>
      <c r="BF1097" s="140"/>
      <c r="BG1097" s="140"/>
      <c r="BH1097" s="140"/>
      <c r="BI1097" s="140"/>
      <c r="BJ1097" s="140"/>
    </row>
    <row r="1098" spans="20:62">
      <c r="T1098" s="140"/>
      <c r="U1098" s="140"/>
      <c r="V1098" s="140"/>
      <c r="W1098" s="140"/>
      <c r="X1098" s="140"/>
      <c r="Y1098" s="140"/>
      <c r="Z1098" s="140"/>
      <c r="AA1098" s="140"/>
      <c r="AB1098" s="140"/>
      <c r="AC1098" s="140"/>
      <c r="AD1098" s="140"/>
      <c r="AE1098" s="140"/>
      <c r="AF1098" s="140"/>
      <c r="AG1098" s="140"/>
      <c r="AH1098" s="140"/>
      <c r="AI1098" s="140"/>
      <c r="AJ1098" s="140"/>
      <c r="AK1098" s="140"/>
      <c r="AL1098" s="140"/>
      <c r="AM1098" s="140"/>
      <c r="AN1098" s="140"/>
      <c r="AO1098" s="140"/>
      <c r="AP1098" s="140"/>
      <c r="AQ1098" s="140"/>
      <c r="AR1098" s="140"/>
      <c r="AS1098" s="140"/>
      <c r="AT1098" s="140"/>
      <c r="AU1098" s="140"/>
      <c r="AV1098" s="140"/>
      <c r="AW1098" s="140"/>
      <c r="AX1098" s="140"/>
      <c r="AY1098" s="140"/>
      <c r="AZ1098" s="140"/>
      <c r="BA1098" s="140"/>
      <c r="BB1098" s="140"/>
      <c r="BC1098" s="140"/>
      <c r="BD1098" s="140"/>
      <c r="BE1098" s="140"/>
      <c r="BF1098" s="140"/>
      <c r="BG1098" s="140"/>
      <c r="BH1098" s="140"/>
      <c r="BI1098" s="140"/>
      <c r="BJ1098" s="140"/>
    </row>
    <row r="1099" spans="20:62">
      <c r="T1099" s="140"/>
      <c r="U1099" s="140"/>
      <c r="V1099" s="140"/>
      <c r="W1099" s="140"/>
      <c r="X1099" s="140"/>
      <c r="Y1099" s="140"/>
      <c r="Z1099" s="140"/>
      <c r="AA1099" s="140"/>
      <c r="AB1099" s="140"/>
      <c r="AC1099" s="140"/>
      <c r="AD1099" s="140"/>
      <c r="AE1099" s="140"/>
      <c r="AF1099" s="140"/>
      <c r="AG1099" s="140"/>
      <c r="AH1099" s="140"/>
      <c r="AI1099" s="140"/>
      <c r="AJ1099" s="140"/>
      <c r="AK1099" s="140"/>
      <c r="AL1099" s="140"/>
      <c r="AM1099" s="140"/>
      <c r="AN1099" s="140"/>
      <c r="AO1099" s="140"/>
      <c r="AP1099" s="140"/>
      <c r="AQ1099" s="140"/>
      <c r="AR1099" s="140"/>
      <c r="AS1099" s="140"/>
      <c r="AT1099" s="140"/>
      <c r="AU1099" s="140"/>
      <c r="AV1099" s="140"/>
      <c r="AW1099" s="140"/>
      <c r="AX1099" s="140"/>
      <c r="AY1099" s="140"/>
      <c r="AZ1099" s="140"/>
      <c r="BA1099" s="140"/>
      <c r="BB1099" s="140"/>
      <c r="BC1099" s="140"/>
      <c r="BD1099" s="140"/>
      <c r="BE1099" s="140"/>
      <c r="BF1099" s="140"/>
      <c r="BG1099" s="140"/>
      <c r="BH1099" s="140"/>
      <c r="BI1099" s="140"/>
      <c r="BJ1099" s="140"/>
    </row>
    <row r="1100" spans="20:62">
      <c r="T1100" s="140"/>
      <c r="U1100" s="140"/>
      <c r="V1100" s="140"/>
      <c r="W1100" s="140"/>
      <c r="X1100" s="140"/>
      <c r="Y1100" s="140"/>
      <c r="Z1100" s="140"/>
      <c r="AA1100" s="140"/>
      <c r="AB1100" s="140"/>
      <c r="AC1100" s="140"/>
      <c r="AD1100" s="140"/>
      <c r="AE1100" s="140"/>
      <c r="AF1100" s="140"/>
      <c r="AG1100" s="140"/>
      <c r="AH1100" s="140"/>
      <c r="AI1100" s="140"/>
      <c r="AJ1100" s="140"/>
      <c r="AK1100" s="140"/>
      <c r="AL1100" s="140"/>
      <c r="AM1100" s="140"/>
      <c r="AN1100" s="140"/>
      <c r="AO1100" s="140"/>
      <c r="AP1100" s="140"/>
      <c r="AQ1100" s="140"/>
      <c r="AR1100" s="140"/>
      <c r="AS1100" s="140"/>
      <c r="AT1100" s="140"/>
      <c r="AU1100" s="140"/>
      <c r="AV1100" s="140"/>
      <c r="AW1100" s="140"/>
      <c r="AX1100" s="140"/>
      <c r="AY1100" s="140"/>
      <c r="AZ1100" s="140"/>
      <c r="BA1100" s="140"/>
      <c r="BB1100" s="140"/>
      <c r="BC1100" s="140"/>
      <c r="BD1100" s="140"/>
      <c r="BE1100" s="140"/>
      <c r="BF1100" s="140"/>
      <c r="BG1100" s="140"/>
      <c r="BH1100" s="140"/>
      <c r="BI1100" s="140"/>
      <c r="BJ1100" s="140"/>
    </row>
    <row r="1101" spans="20:62">
      <c r="T1101" s="140"/>
      <c r="U1101" s="140"/>
      <c r="V1101" s="140"/>
      <c r="W1101" s="140"/>
      <c r="X1101" s="140"/>
      <c r="Y1101" s="140"/>
      <c r="Z1101" s="140"/>
      <c r="AA1101" s="140"/>
      <c r="AB1101" s="140"/>
      <c r="AC1101" s="140"/>
      <c r="AD1101" s="140"/>
      <c r="AE1101" s="140"/>
      <c r="AF1101" s="140"/>
      <c r="AG1101" s="140"/>
      <c r="AH1101" s="140"/>
      <c r="AI1101" s="140"/>
      <c r="AJ1101" s="140"/>
      <c r="AK1101" s="140"/>
      <c r="AL1101" s="140"/>
      <c r="AM1101" s="140"/>
      <c r="AN1101" s="140"/>
      <c r="AO1101" s="140"/>
      <c r="AP1101" s="140"/>
      <c r="AQ1101" s="140"/>
      <c r="AR1101" s="140"/>
      <c r="AS1101" s="140"/>
      <c r="AT1101" s="140"/>
      <c r="AU1101" s="140"/>
      <c r="AV1101" s="140"/>
      <c r="AW1101" s="140"/>
      <c r="AX1101" s="140"/>
      <c r="AY1101" s="140"/>
      <c r="AZ1101" s="140"/>
      <c r="BA1101" s="140"/>
      <c r="BB1101" s="140"/>
      <c r="BC1101" s="140"/>
      <c r="BD1101" s="140"/>
      <c r="BE1101" s="140"/>
      <c r="BF1101" s="140"/>
      <c r="BG1101" s="140"/>
      <c r="BH1101" s="140"/>
      <c r="BI1101" s="140"/>
      <c r="BJ1101" s="140"/>
    </row>
    <row r="1102" spans="20:62">
      <c r="T1102" s="140"/>
      <c r="U1102" s="140"/>
      <c r="V1102" s="140"/>
      <c r="W1102" s="140"/>
      <c r="X1102" s="140"/>
      <c r="Y1102" s="140"/>
      <c r="Z1102" s="140"/>
      <c r="AA1102" s="140"/>
      <c r="AB1102" s="140"/>
      <c r="AC1102" s="140"/>
      <c r="AD1102" s="140"/>
      <c r="AE1102" s="140"/>
      <c r="AF1102" s="140"/>
      <c r="AG1102" s="140"/>
      <c r="AH1102" s="140"/>
      <c r="AI1102" s="140"/>
      <c r="AJ1102" s="140"/>
      <c r="AK1102" s="140"/>
      <c r="AL1102" s="140"/>
      <c r="AM1102" s="140"/>
      <c r="AN1102" s="140"/>
      <c r="AO1102" s="140"/>
      <c r="AP1102" s="140"/>
      <c r="AQ1102" s="140"/>
      <c r="AR1102" s="140"/>
      <c r="AS1102" s="140"/>
      <c r="AT1102" s="140"/>
      <c r="AU1102" s="140"/>
      <c r="AV1102" s="140"/>
      <c r="AW1102" s="140"/>
      <c r="AX1102" s="140"/>
      <c r="AY1102" s="140"/>
      <c r="AZ1102" s="140"/>
      <c r="BA1102" s="140"/>
      <c r="BB1102" s="140"/>
      <c r="BC1102" s="140"/>
      <c r="BD1102" s="140"/>
      <c r="BE1102" s="140"/>
      <c r="BF1102" s="140"/>
      <c r="BG1102" s="140"/>
      <c r="BH1102" s="140"/>
      <c r="BI1102" s="140"/>
      <c r="BJ1102" s="140"/>
    </row>
    <row r="1103" spans="20:62">
      <c r="T1103" s="140"/>
      <c r="U1103" s="140"/>
      <c r="V1103" s="140"/>
      <c r="W1103" s="140"/>
      <c r="X1103" s="140"/>
      <c r="Y1103" s="140"/>
      <c r="Z1103" s="140"/>
      <c r="AA1103" s="140"/>
      <c r="AB1103" s="140"/>
      <c r="AC1103" s="140"/>
      <c r="AD1103" s="140"/>
      <c r="AE1103" s="140"/>
      <c r="AF1103" s="140"/>
      <c r="AG1103" s="140"/>
      <c r="AH1103" s="140"/>
      <c r="AI1103" s="140"/>
      <c r="AJ1103" s="140"/>
      <c r="AK1103" s="140"/>
      <c r="AL1103" s="140"/>
      <c r="AM1103" s="140"/>
      <c r="AN1103" s="140"/>
      <c r="AO1103" s="140"/>
      <c r="AP1103" s="140"/>
      <c r="AQ1103" s="140"/>
      <c r="AR1103" s="140"/>
      <c r="AS1103" s="140"/>
      <c r="AT1103" s="140"/>
      <c r="AU1103" s="140"/>
      <c r="AV1103" s="140"/>
      <c r="AW1103" s="140"/>
      <c r="AX1103" s="140"/>
      <c r="AY1103" s="140"/>
      <c r="AZ1103" s="140"/>
      <c r="BA1103" s="140"/>
      <c r="BB1103" s="140"/>
      <c r="BC1103" s="140"/>
      <c r="BD1103" s="140"/>
      <c r="BE1103" s="140"/>
      <c r="BF1103" s="140"/>
      <c r="BG1103" s="140"/>
      <c r="BH1103" s="140"/>
      <c r="BI1103" s="140"/>
      <c r="BJ1103" s="140"/>
    </row>
    <row r="1104" spans="20:62">
      <c r="T1104" s="140"/>
      <c r="U1104" s="140"/>
      <c r="V1104" s="140"/>
      <c r="W1104" s="140"/>
      <c r="X1104" s="140"/>
      <c r="Y1104" s="140"/>
      <c r="Z1104" s="140"/>
      <c r="AA1104" s="140"/>
      <c r="AB1104" s="140"/>
      <c r="AC1104" s="140"/>
      <c r="AD1104" s="140"/>
      <c r="AE1104" s="140"/>
      <c r="AF1104" s="140"/>
      <c r="AG1104" s="140"/>
      <c r="AH1104" s="140"/>
      <c r="AI1104" s="140"/>
      <c r="AJ1104" s="140"/>
      <c r="AK1104" s="140"/>
      <c r="AL1104" s="140"/>
      <c r="AM1104" s="140"/>
      <c r="AN1104" s="140"/>
      <c r="AO1104" s="140"/>
      <c r="AP1104" s="140"/>
      <c r="AQ1104" s="140"/>
      <c r="AR1104" s="140"/>
      <c r="AS1104" s="140"/>
      <c r="AT1104" s="140"/>
      <c r="AU1104" s="140"/>
      <c r="AV1104" s="140"/>
      <c r="AW1104" s="140"/>
      <c r="AX1104" s="140"/>
      <c r="AY1104" s="140"/>
      <c r="AZ1104" s="140"/>
      <c r="BA1104" s="140"/>
      <c r="BB1104" s="140"/>
      <c r="BC1104" s="140"/>
      <c r="BD1104" s="140"/>
      <c r="BE1104" s="140"/>
      <c r="BF1104" s="140"/>
      <c r="BG1104" s="140"/>
      <c r="BH1104" s="140"/>
      <c r="BI1104" s="140"/>
      <c r="BJ1104" s="140"/>
    </row>
    <row r="1105" spans="20:62">
      <c r="T1105" s="140"/>
      <c r="U1105" s="140"/>
      <c r="V1105" s="140"/>
      <c r="W1105" s="140"/>
      <c r="X1105" s="140"/>
      <c r="Y1105" s="140"/>
      <c r="Z1105" s="140"/>
      <c r="AA1105" s="140"/>
      <c r="AB1105" s="140"/>
      <c r="AC1105" s="140"/>
      <c r="AD1105" s="140"/>
      <c r="AE1105" s="140"/>
      <c r="AF1105" s="140"/>
      <c r="AG1105" s="140"/>
      <c r="AH1105" s="140"/>
      <c r="AI1105" s="140"/>
      <c r="AJ1105" s="140"/>
      <c r="AK1105" s="140"/>
      <c r="AL1105" s="140"/>
      <c r="AM1105" s="140"/>
      <c r="AN1105" s="140"/>
      <c r="AO1105" s="140"/>
      <c r="AP1105" s="140"/>
      <c r="AQ1105" s="140"/>
      <c r="AR1105" s="140"/>
      <c r="AS1105" s="140"/>
      <c r="AT1105" s="140"/>
      <c r="AU1105" s="140"/>
      <c r="AV1105" s="140"/>
      <c r="AW1105" s="140"/>
      <c r="AX1105" s="140"/>
      <c r="AY1105" s="140"/>
      <c r="AZ1105" s="140"/>
      <c r="BA1105" s="140"/>
      <c r="BB1105" s="140"/>
      <c r="BC1105" s="140"/>
      <c r="BD1105" s="140"/>
      <c r="BE1105" s="140"/>
      <c r="BF1105" s="140"/>
      <c r="BG1105" s="140"/>
      <c r="BH1105" s="140"/>
      <c r="BI1105" s="140"/>
      <c r="BJ1105" s="140"/>
    </row>
    <row r="1106" spans="20:62">
      <c r="T1106" s="140"/>
      <c r="U1106" s="140"/>
      <c r="V1106" s="140"/>
      <c r="W1106" s="140"/>
      <c r="X1106" s="140"/>
      <c r="Y1106" s="140"/>
      <c r="Z1106" s="140"/>
      <c r="AA1106" s="140"/>
      <c r="AB1106" s="140"/>
      <c r="AC1106" s="140"/>
      <c r="AD1106" s="140"/>
      <c r="AE1106" s="140"/>
      <c r="AF1106" s="140"/>
      <c r="AG1106" s="140"/>
      <c r="AH1106" s="140"/>
      <c r="AI1106" s="140"/>
      <c r="AJ1106" s="140"/>
      <c r="AK1106" s="140"/>
      <c r="AL1106" s="140"/>
      <c r="AM1106" s="140"/>
      <c r="AN1106" s="140"/>
      <c r="AO1106" s="140"/>
      <c r="AP1106" s="140"/>
      <c r="AQ1106" s="140"/>
      <c r="AR1106" s="140"/>
      <c r="AS1106" s="140"/>
      <c r="AT1106" s="140"/>
      <c r="AU1106" s="140"/>
      <c r="AV1106" s="140"/>
      <c r="AW1106" s="140"/>
      <c r="AX1106" s="140"/>
      <c r="AY1106" s="140"/>
      <c r="AZ1106" s="140"/>
      <c r="BA1106" s="140"/>
      <c r="BB1106" s="140"/>
      <c r="BC1106" s="140"/>
      <c r="BD1106" s="140"/>
      <c r="BE1106" s="140"/>
      <c r="BF1106" s="140"/>
      <c r="BG1106" s="140"/>
      <c r="BH1106" s="140"/>
      <c r="BI1106" s="140"/>
      <c r="BJ1106" s="140"/>
    </row>
    <row r="1107" spans="20:62">
      <c r="T1107" s="140"/>
      <c r="U1107" s="140"/>
      <c r="V1107" s="140"/>
      <c r="W1107" s="140"/>
      <c r="X1107" s="140"/>
      <c r="Y1107" s="140"/>
      <c r="Z1107" s="140"/>
      <c r="AA1107" s="140"/>
      <c r="AB1107" s="140"/>
      <c r="AC1107" s="140"/>
      <c r="AD1107" s="140"/>
      <c r="AE1107" s="140"/>
      <c r="AF1107" s="140"/>
      <c r="AG1107" s="140"/>
      <c r="AH1107" s="140"/>
      <c r="AI1107" s="140"/>
      <c r="AJ1107" s="140"/>
      <c r="AK1107" s="140"/>
      <c r="AL1107" s="140"/>
      <c r="AM1107" s="140"/>
      <c r="AN1107" s="140"/>
      <c r="AO1107" s="140"/>
      <c r="AP1107" s="140"/>
      <c r="AQ1107" s="140"/>
      <c r="AR1107" s="140"/>
      <c r="AS1107" s="140"/>
      <c r="AT1107" s="140"/>
      <c r="AU1107" s="140"/>
      <c r="AV1107" s="140"/>
      <c r="AW1107" s="140"/>
      <c r="AX1107" s="140"/>
      <c r="AY1107" s="140"/>
      <c r="AZ1107" s="140"/>
      <c r="BA1107" s="140"/>
      <c r="BB1107" s="140"/>
      <c r="BC1107" s="140"/>
      <c r="BD1107" s="140"/>
      <c r="BE1107" s="140"/>
      <c r="BF1107" s="140"/>
      <c r="BG1107" s="140"/>
      <c r="BH1107" s="140"/>
      <c r="BI1107" s="140"/>
      <c r="BJ1107" s="140"/>
    </row>
    <row r="1108" spans="20:62">
      <c r="T1108" s="140"/>
      <c r="U1108" s="140"/>
      <c r="V1108" s="140"/>
      <c r="W1108" s="140"/>
      <c r="X1108" s="140"/>
      <c r="Y1108" s="140"/>
      <c r="Z1108" s="140"/>
      <c r="AA1108" s="140"/>
      <c r="AB1108" s="140"/>
      <c r="AC1108" s="140"/>
      <c r="AD1108" s="140"/>
      <c r="AE1108" s="140"/>
      <c r="AF1108" s="140"/>
      <c r="AG1108" s="140"/>
      <c r="AH1108" s="140"/>
      <c r="AI1108" s="140"/>
      <c r="AJ1108" s="140"/>
      <c r="AK1108" s="140"/>
      <c r="AL1108" s="140"/>
      <c r="AM1108" s="140"/>
      <c r="AN1108" s="140"/>
      <c r="AO1108" s="140"/>
      <c r="AP1108" s="140"/>
      <c r="AQ1108" s="140"/>
      <c r="AR1108" s="140"/>
      <c r="AS1108" s="140"/>
      <c r="AT1108" s="140"/>
      <c r="AU1108" s="140"/>
      <c r="AV1108" s="140"/>
      <c r="AW1108" s="140"/>
      <c r="AX1108" s="140"/>
      <c r="AY1108" s="140"/>
      <c r="AZ1108" s="140"/>
      <c r="BA1108" s="140"/>
      <c r="BB1108" s="140"/>
      <c r="BC1108" s="140"/>
      <c r="BD1108" s="140"/>
      <c r="BE1108" s="140"/>
      <c r="BF1108" s="140"/>
      <c r="BG1108" s="140"/>
      <c r="BH1108" s="140"/>
      <c r="BI1108" s="140"/>
      <c r="BJ1108" s="140"/>
    </row>
    <row r="1109" spans="20:62">
      <c r="T1109" s="140"/>
      <c r="U1109" s="140"/>
      <c r="V1109" s="140"/>
      <c r="W1109" s="140"/>
      <c r="X1109" s="140"/>
      <c r="Y1109" s="140"/>
      <c r="Z1109" s="140"/>
      <c r="AA1109" s="140"/>
      <c r="AB1109" s="140"/>
      <c r="AC1109" s="140"/>
      <c r="AD1109" s="140"/>
      <c r="AE1109" s="140"/>
      <c r="AF1109" s="140"/>
      <c r="AG1109" s="140"/>
      <c r="AH1109" s="140"/>
      <c r="AI1109" s="140"/>
      <c r="AJ1109" s="140"/>
      <c r="AK1109" s="140"/>
      <c r="AL1109" s="140"/>
      <c r="AM1109" s="140"/>
      <c r="AN1109" s="140"/>
      <c r="AO1109" s="140"/>
      <c r="AP1109" s="140"/>
      <c r="AQ1109" s="140"/>
      <c r="AR1109" s="140"/>
      <c r="AS1109" s="140"/>
      <c r="AT1109" s="140"/>
      <c r="AU1109" s="140"/>
      <c r="AV1109" s="140"/>
      <c r="AW1109" s="140"/>
      <c r="AX1109" s="140"/>
      <c r="AY1109" s="140"/>
      <c r="AZ1109" s="140"/>
      <c r="BA1109" s="140"/>
      <c r="BB1109" s="140"/>
      <c r="BC1109" s="140"/>
      <c r="BD1109" s="140"/>
      <c r="BE1109" s="140"/>
      <c r="BF1109" s="140"/>
      <c r="BG1109" s="140"/>
      <c r="BH1109" s="140"/>
      <c r="BI1109" s="140"/>
      <c r="BJ1109" s="140"/>
    </row>
    <row r="1110" spans="20:62">
      <c r="T1110" s="140"/>
      <c r="U1110" s="140"/>
      <c r="V1110" s="140"/>
      <c r="W1110" s="140"/>
      <c r="X1110" s="140"/>
      <c r="Y1110" s="140"/>
      <c r="Z1110" s="140"/>
      <c r="AA1110" s="140"/>
      <c r="AB1110" s="140"/>
      <c r="AC1110" s="140"/>
      <c r="AD1110" s="140"/>
      <c r="AE1110" s="140"/>
      <c r="AF1110" s="140"/>
      <c r="AG1110" s="140"/>
      <c r="AH1110" s="140"/>
      <c r="AI1110" s="140"/>
      <c r="AJ1110" s="140"/>
      <c r="AK1110" s="140"/>
      <c r="AL1110" s="140"/>
      <c r="AM1110" s="140"/>
      <c r="AN1110" s="140"/>
      <c r="AO1110" s="140"/>
      <c r="AP1110" s="140"/>
      <c r="AQ1110" s="140"/>
      <c r="AR1110" s="140"/>
      <c r="AS1110" s="140"/>
      <c r="AT1110" s="140"/>
      <c r="AU1110" s="140"/>
      <c r="AV1110" s="140"/>
      <c r="AW1110" s="140"/>
      <c r="AX1110" s="140"/>
      <c r="AY1110" s="140"/>
      <c r="AZ1110" s="140"/>
      <c r="BA1110" s="140"/>
      <c r="BB1110" s="140"/>
      <c r="BC1110" s="140"/>
      <c r="BD1110" s="140"/>
      <c r="BE1110" s="140"/>
      <c r="BF1110" s="140"/>
      <c r="BG1110" s="140"/>
      <c r="BH1110" s="140"/>
      <c r="BI1110" s="140"/>
      <c r="BJ1110" s="140"/>
    </row>
    <row r="1111" spans="20:62">
      <c r="T1111" s="140"/>
      <c r="U1111" s="140"/>
      <c r="V1111" s="140"/>
      <c r="W1111" s="140"/>
      <c r="X1111" s="140"/>
      <c r="Y1111" s="140"/>
      <c r="Z1111" s="140"/>
      <c r="AA1111" s="140"/>
      <c r="AB1111" s="140"/>
      <c r="AC1111" s="140"/>
      <c r="AD1111" s="140"/>
      <c r="AE1111" s="140"/>
      <c r="AF1111" s="140"/>
      <c r="AG1111" s="140"/>
      <c r="AH1111" s="140"/>
      <c r="AI1111" s="140"/>
      <c r="AJ1111" s="140"/>
      <c r="AK1111" s="140"/>
      <c r="AL1111" s="140"/>
      <c r="AM1111" s="140"/>
      <c r="AN1111" s="140"/>
      <c r="AO1111" s="140"/>
      <c r="AP1111" s="140"/>
      <c r="AQ1111" s="140"/>
      <c r="AR1111" s="140"/>
      <c r="AS1111" s="140"/>
      <c r="AT1111" s="140"/>
      <c r="AU1111" s="140"/>
      <c r="AV1111" s="140"/>
      <c r="AW1111" s="140"/>
      <c r="AX1111" s="140"/>
      <c r="AY1111" s="140"/>
      <c r="AZ1111" s="140"/>
      <c r="BA1111" s="140"/>
      <c r="BB1111" s="140"/>
      <c r="BC1111" s="140"/>
      <c r="BD1111" s="140"/>
      <c r="BE1111" s="140"/>
      <c r="BF1111" s="140"/>
      <c r="BG1111" s="140"/>
      <c r="BH1111" s="140"/>
      <c r="BI1111" s="140"/>
      <c r="BJ1111" s="140"/>
    </row>
    <row r="1112" spans="20:62">
      <c r="T1112" s="140"/>
      <c r="U1112" s="140"/>
      <c r="V1112" s="140"/>
      <c r="W1112" s="140"/>
      <c r="X1112" s="140"/>
      <c r="Y1112" s="140"/>
      <c r="Z1112" s="140"/>
      <c r="AA1112" s="140"/>
      <c r="AB1112" s="140"/>
      <c r="AC1112" s="140"/>
      <c r="AD1112" s="140"/>
      <c r="AE1112" s="140"/>
      <c r="AF1112" s="140"/>
      <c r="AG1112" s="140"/>
      <c r="AH1112" s="140"/>
      <c r="AI1112" s="140"/>
      <c r="AJ1112" s="140"/>
      <c r="AK1112" s="140"/>
      <c r="AL1112" s="140"/>
      <c r="AM1112" s="140"/>
      <c r="AN1112" s="140"/>
      <c r="AO1112" s="140"/>
      <c r="AP1112" s="140"/>
      <c r="AQ1112" s="140"/>
      <c r="AR1112" s="140"/>
      <c r="AS1112" s="140"/>
      <c r="AT1112" s="140"/>
      <c r="AU1112" s="140"/>
      <c r="AV1112" s="140"/>
      <c r="AW1112" s="140"/>
      <c r="AX1112" s="140"/>
      <c r="AY1112" s="140"/>
      <c r="AZ1112" s="140"/>
      <c r="BA1112" s="140"/>
      <c r="BB1112" s="140"/>
      <c r="BC1112" s="140"/>
      <c r="BD1112" s="140"/>
      <c r="BE1112" s="140"/>
      <c r="BF1112" s="140"/>
      <c r="BG1112" s="140"/>
      <c r="BH1112" s="140"/>
      <c r="BI1112" s="140"/>
      <c r="BJ1112" s="140"/>
    </row>
    <row r="1113" spans="20:62">
      <c r="T1113" s="140"/>
      <c r="U1113" s="140"/>
      <c r="V1113" s="140"/>
      <c r="W1113" s="140"/>
      <c r="X1113" s="140"/>
      <c r="Y1113" s="140"/>
      <c r="Z1113" s="140"/>
      <c r="AA1113" s="140"/>
      <c r="AB1113" s="140"/>
      <c r="AC1113" s="140"/>
      <c r="AD1113" s="140"/>
      <c r="AE1113" s="140"/>
      <c r="AF1113" s="140"/>
      <c r="AG1113" s="140"/>
      <c r="AH1113" s="140"/>
      <c r="AI1113" s="140"/>
      <c r="AJ1113" s="140"/>
      <c r="AK1113" s="140"/>
      <c r="AL1113" s="140"/>
      <c r="AM1113" s="140"/>
      <c r="AN1113" s="140"/>
      <c r="AO1113" s="140"/>
      <c r="AP1113" s="140"/>
      <c r="AQ1113" s="140"/>
      <c r="AR1113" s="140"/>
      <c r="AS1113" s="140"/>
      <c r="AT1113" s="140"/>
      <c r="AU1113" s="140"/>
      <c r="AV1113" s="140"/>
      <c r="AW1113" s="140"/>
      <c r="AX1113" s="140"/>
      <c r="AY1113" s="140"/>
      <c r="AZ1113" s="140"/>
      <c r="BA1113" s="140"/>
      <c r="BB1113" s="140"/>
      <c r="BC1113" s="140"/>
      <c r="BD1113" s="140"/>
      <c r="BE1113" s="140"/>
      <c r="BF1113" s="140"/>
      <c r="BG1113" s="140"/>
      <c r="BH1113" s="140"/>
      <c r="BI1113" s="140"/>
      <c r="BJ1113" s="140"/>
    </row>
    <row r="1114" spans="20:62">
      <c r="T1114" s="140"/>
      <c r="U1114" s="140"/>
      <c r="V1114" s="140"/>
      <c r="W1114" s="140"/>
      <c r="X1114" s="140"/>
      <c r="Y1114" s="140"/>
      <c r="Z1114" s="140"/>
      <c r="AA1114" s="140"/>
      <c r="AB1114" s="140"/>
      <c r="AC1114" s="140"/>
      <c r="AD1114" s="140"/>
      <c r="AE1114" s="140"/>
      <c r="AF1114" s="140"/>
      <c r="AG1114" s="140"/>
      <c r="AH1114" s="140"/>
      <c r="AI1114" s="140"/>
      <c r="AJ1114" s="140"/>
      <c r="AK1114" s="140"/>
      <c r="AL1114" s="140"/>
      <c r="AM1114" s="140"/>
      <c r="AN1114" s="140"/>
      <c r="AO1114" s="140"/>
      <c r="AP1114" s="140"/>
      <c r="AQ1114" s="140"/>
      <c r="AR1114" s="140"/>
      <c r="AS1114" s="140"/>
      <c r="AT1114" s="140"/>
      <c r="AU1114" s="140"/>
      <c r="AV1114" s="140"/>
      <c r="AW1114" s="140"/>
      <c r="AX1114" s="140"/>
      <c r="AY1114" s="140"/>
      <c r="AZ1114" s="140"/>
      <c r="BA1114" s="140"/>
      <c r="BB1114" s="140"/>
      <c r="BC1114" s="140"/>
      <c r="BD1114" s="140"/>
      <c r="BE1114" s="140"/>
      <c r="BF1114" s="140"/>
      <c r="BG1114" s="140"/>
      <c r="BH1114" s="140"/>
      <c r="BI1114" s="140"/>
      <c r="BJ1114" s="140"/>
    </row>
    <row r="1115" spans="20:62">
      <c r="T1115" s="140"/>
      <c r="U1115" s="140"/>
      <c r="V1115" s="140"/>
      <c r="W1115" s="140"/>
      <c r="X1115" s="140"/>
      <c r="Y1115" s="140"/>
      <c r="Z1115" s="140"/>
      <c r="AA1115" s="140"/>
      <c r="AB1115" s="140"/>
      <c r="AC1115" s="140"/>
      <c r="AD1115" s="140"/>
      <c r="AE1115" s="140"/>
      <c r="AF1115" s="140"/>
      <c r="AG1115" s="140"/>
      <c r="AH1115" s="140"/>
      <c r="AI1115" s="140"/>
      <c r="AJ1115" s="140"/>
      <c r="AK1115" s="140"/>
      <c r="AL1115" s="140"/>
      <c r="AM1115" s="140"/>
      <c r="AN1115" s="140"/>
      <c r="AO1115" s="140"/>
      <c r="AP1115" s="140"/>
      <c r="AQ1115" s="140"/>
      <c r="AR1115" s="140"/>
      <c r="AS1115" s="140"/>
      <c r="AT1115" s="140"/>
      <c r="AU1115" s="140"/>
      <c r="AV1115" s="140"/>
      <c r="AW1115" s="140"/>
      <c r="AX1115" s="140"/>
      <c r="AY1115" s="140"/>
      <c r="AZ1115" s="140"/>
      <c r="BA1115" s="140"/>
      <c r="BB1115" s="140"/>
      <c r="BC1115" s="140"/>
      <c r="BD1115" s="140"/>
      <c r="BE1115" s="140"/>
      <c r="BF1115" s="140"/>
      <c r="BG1115" s="140"/>
      <c r="BH1115" s="140"/>
      <c r="BI1115" s="140"/>
      <c r="BJ1115" s="140"/>
    </row>
    <row r="1116" spans="20:62">
      <c r="T1116" s="140"/>
      <c r="U1116" s="140"/>
      <c r="V1116" s="140"/>
      <c r="W1116" s="140"/>
      <c r="X1116" s="140"/>
      <c r="Y1116" s="140"/>
      <c r="Z1116" s="140"/>
      <c r="AA1116" s="140"/>
      <c r="AB1116" s="140"/>
      <c r="AC1116" s="140"/>
      <c r="AD1116" s="140"/>
      <c r="AE1116" s="140"/>
      <c r="AF1116" s="140"/>
      <c r="AG1116" s="140"/>
      <c r="AH1116" s="140"/>
      <c r="AI1116" s="140"/>
      <c r="AJ1116" s="140"/>
      <c r="AK1116" s="140"/>
      <c r="AL1116" s="140"/>
      <c r="AM1116" s="140"/>
      <c r="AN1116" s="140"/>
      <c r="AO1116" s="140"/>
      <c r="AP1116" s="140"/>
      <c r="AQ1116" s="140"/>
      <c r="AR1116" s="140"/>
      <c r="AS1116" s="140"/>
      <c r="AT1116" s="140"/>
      <c r="AU1116" s="140"/>
      <c r="AV1116" s="140"/>
      <c r="AW1116" s="140"/>
      <c r="AX1116" s="140"/>
      <c r="AY1116" s="140"/>
      <c r="AZ1116" s="140"/>
      <c r="BA1116" s="140"/>
      <c r="BB1116" s="140"/>
      <c r="BC1116" s="140"/>
      <c r="BD1116" s="140"/>
      <c r="BE1116" s="140"/>
      <c r="BF1116" s="140"/>
      <c r="BG1116" s="140"/>
      <c r="BH1116" s="140"/>
      <c r="BI1116" s="140"/>
      <c r="BJ1116" s="140"/>
    </row>
    <row r="1117" spans="20:62">
      <c r="T1117" s="140"/>
      <c r="U1117" s="140"/>
      <c r="V1117" s="140"/>
      <c r="W1117" s="140"/>
      <c r="X1117" s="140"/>
      <c r="Y1117" s="140"/>
      <c r="Z1117" s="140"/>
      <c r="AA1117" s="140"/>
      <c r="AB1117" s="140"/>
      <c r="AC1117" s="140"/>
      <c r="AD1117" s="140"/>
      <c r="AE1117" s="140"/>
      <c r="AF1117" s="140"/>
      <c r="AG1117" s="140"/>
      <c r="AH1117" s="140"/>
      <c r="AI1117" s="140"/>
      <c r="AJ1117" s="140"/>
      <c r="AK1117" s="140"/>
      <c r="AL1117" s="140"/>
      <c r="AM1117" s="140"/>
      <c r="AN1117" s="140"/>
      <c r="AO1117" s="140"/>
      <c r="AP1117" s="140"/>
      <c r="AQ1117" s="140"/>
      <c r="AR1117" s="140"/>
      <c r="AS1117" s="140"/>
      <c r="AT1117" s="140"/>
      <c r="AU1117" s="140"/>
      <c r="AV1117" s="140"/>
      <c r="AW1117" s="140"/>
      <c r="AX1117" s="140"/>
      <c r="AY1117" s="140"/>
      <c r="AZ1117" s="140"/>
      <c r="BA1117" s="140"/>
      <c r="BB1117" s="140"/>
      <c r="BC1117" s="140"/>
      <c r="BD1117" s="140"/>
      <c r="BE1117" s="140"/>
      <c r="BF1117" s="140"/>
      <c r="BG1117" s="140"/>
      <c r="BH1117" s="140"/>
      <c r="BI1117" s="140"/>
      <c r="BJ1117" s="140"/>
    </row>
    <row r="1118" spans="20:62">
      <c r="T1118" s="140"/>
      <c r="U1118" s="140"/>
      <c r="V1118" s="140"/>
      <c r="W1118" s="140"/>
      <c r="X1118" s="140"/>
      <c r="Y1118" s="140"/>
      <c r="Z1118" s="140"/>
      <c r="AA1118" s="140"/>
      <c r="AB1118" s="140"/>
      <c r="AC1118" s="140"/>
      <c r="AD1118" s="140"/>
      <c r="AE1118" s="140"/>
      <c r="AF1118" s="140"/>
      <c r="AG1118" s="140"/>
      <c r="AH1118" s="140"/>
      <c r="AI1118" s="140"/>
      <c r="AJ1118" s="140"/>
      <c r="AK1118" s="140"/>
      <c r="AL1118" s="140"/>
      <c r="AM1118" s="140"/>
      <c r="AN1118" s="140"/>
      <c r="AO1118" s="140"/>
      <c r="AP1118" s="140"/>
      <c r="AQ1118" s="140"/>
      <c r="AR1118" s="140"/>
      <c r="AS1118" s="140"/>
      <c r="AT1118" s="140"/>
      <c r="AU1118" s="140"/>
      <c r="AV1118" s="140"/>
      <c r="AW1118" s="140"/>
      <c r="AX1118" s="140"/>
      <c r="AY1118" s="140"/>
      <c r="AZ1118" s="140"/>
      <c r="BA1118" s="140"/>
      <c r="BB1118" s="140"/>
      <c r="BC1118" s="140"/>
      <c r="BD1118" s="140"/>
      <c r="BE1118" s="140"/>
      <c r="BF1118" s="140"/>
      <c r="BG1118" s="140"/>
      <c r="BH1118" s="140"/>
      <c r="BI1118" s="140"/>
      <c r="BJ1118" s="140"/>
    </row>
    <row r="1119" spans="20:62">
      <c r="T1119" s="140"/>
      <c r="U1119" s="140"/>
      <c r="V1119" s="140"/>
      <c r="W1119" s="140"/>
      <c r="X1119" s="140"/>
      <c r="Y1119" s="140"/>
      <c r="Z1119" s="140"/>
      <c r="AA1119" s="140"/>
      <c r="AB1119" s="140"/>
      <c r="AC1119" s="140"/>
      <c r="AD1119" s="140"/>
      <c r="AE1119" s="140"/>
      <c r="AF1119" s="140"/>
      <c r="AG1119" s="140"/>
      <c r="AH1119" s="140"/>
      <c r="AI1119" s="140"/>
      <c r="AJ1119" s="140"/>
      <c r="AK1119" s="140"/>
      <c r="AL1119" s="140"/>
      <c r="AM1119" s="140"/>
      <c r="AN1119" s="140"/>
      <c r="AO1119" s="140"/>
      <c r="AP1119" s="140"/>
      <c r="AQ1119" s="140"/>
      <c r="AR1119" s="140"/>
      <c r="AS1119" s="140"/>
      <c r="AT1119" s="140"/>
      <c r="AU1119" s="140"/>
      <c r="AV1119" s="140"/>
      <c r="AW1119" s="140"/>
      <c r="AX1119" s="140"/>
      <c r="AY1119" s="140"/>
      <c r="AZ1119" s="140"/>
      <c r="BA1119" s="140"/>
      <c r="BB1119" s="140"/>
      <c r="BC1119" s="140"/>
      <c r="BD1119" s="140"/>
      <c r="BE1119" s="140"/>
      <c r="BF1119" s="140"/>
      <c r="BG1119" s="140"/>
      <c r="BH1119" s="140"/>
      <c r="BI1119" s="140"/>
      <c r="BJ1119" s="140"/>
    </row>
    <row r="1120" spans="20:62">
      <c r="T1120" s="140"/>
      <c r="U1120" s="140"/>
      <c r="V1120" s="140"/>
      <c r="W1120" s="140"/>
      <c r="X1120" s="140"/>
      <c r="Y1120" s="140"/>
      <c r="Z1120" s="140"/>
      <c r="AA1120" s="140"/>
      <c r="AB1120" s="140"/>
      <c r="AC1120" s="140"/>
      <c r="AD1120" s="140"/>
      <c r="AE1120" s="140"/>
      <c r="AF1120" s="140"/>
      <c r="AG1120" s="140"/>
      <c r="AH1120" s="140"/>
      <c r="AI1120" s="140"/>
      <c r="AJ1120" s="140"/>
      <c r="AK1120" s="140"/>
      <c r="AL1120" s="140"/>
      <c r="AM1120" s="140"/>
      <c r="AN1120" s="140"/>
      <c r="AO1120" s="140"/>
      <c r="AP1120" s="140"/>
      <c r="AQ1120" s="140"/>
      <c r="AR1120" s="140"/>
      <c r="AS1120" s="140"/>
      <c r="AT1120" s="140"/>
      <c r="AU1120" s="140"/>
      <c r="AV1120" s="140"/>
      <c r="AW1120" s="140"/>
      <c r="AX1120" s="140"/>
      <c r="AY1120" s="140"/>
      <c r="AZ1120" s="140"/>
      <c r="BA1120" s="140"/>
      <c r="BB1120" s="140"/>
      <c r="BC1120" s="140"/>
      <c r="BD1120" s="140"/>
      <c r="BE1120" s="140"/>
      <c r="BF1120" s="140"/>
      <c r="BG1120" s="140"/>
      <c r="BH1120" s="140"/>
      <c r="BI1120" s="140"/>
      <c r="BJ1120" s="140"/>
    </row>
    <row r="1121" spans="20:62">
      <c r="T1121" s="140"/>
      <c r="U1121" s="140"/>
      <c r="V1121" s="140"/>
      <c r="W1121" s="140"/>
      <c r="X1121" s="140"/>
      <c r="Y1121" s="140"/>
      <c r="Z1121" s="140"/>
      <c r="AA1121" s="140"/>
      <c r="AB1121" s="140"/>
      <c r="AC1121" s="140"/>
      <c r="AD1121" s="140"/>
      <c r="AE1121" s="140"/>
      <c r="AF1121" s="140"/>
      <c r="AG1121" s="140"/>
      <c r="AH1121" s="140"/>
      <c r="AI1121" s="140"/>
      <c r="AJ1121" s="140"/>
      <c r="AK1121" s="140"/>
      <c r="AL1121" s="140"/>
      <c r="AM1121" s="140"/>
      <c r="AN1121" s="140"/>
      <c r="AO1121" s="140"/>
      <c r="AP1121" s="140"/>
      <c r="AQ1121" s="140"/>
      <c r="AR1121" s="140"/>
      <c r="AS1121" s="140"/>
      <c r="AT1121" s="140"/>
      <c r="AU1121" s="140"/>
      <c r="AV1121" s="140"/>
      <c r="AW1121" s="140"/>
      <c r="AX1121" s="140"/>
      <c r="AY1121" s="140"/>
      <c r="AZ1121" s="140"/>
      <c r="BA1121" s="140"/>
      <c r="BB1121" s="140"/>
      <c r="BC1121" s="140"/>
      <c r="BD1121" s="140"/>
      <c r="BE1121" s="140"/>
      <c r="BF1121" s="140"/>
      <c r="BG1121" s="140"/>
      <c r="BH1121" s="140"/>
      <c r="BI1121" s="140"/>
      <c r="BJ1121" s="140"/>
    </row>
    <row r="1122" spans="20:62">
      <c r="T1122" s="140"/>
      <c r="U1122" s="140"/>
      <c r="V1122" s="140"/>
      <c r="W1122" s="140"/>
      <c r="X1122" s="140"/>
      <c r="Y1122" s="140"/>
      <c r="Z1122" s="140"/>
      <c r="AA1122" s="140"/>
      <c r="AB1122" s="140"/>
      <c r="AC1122" s="140"/>
      <c r="AD1122" s="140"/>
      <c r="AE1122" s="140"/>
      <c r="AF1122" s="140"/>
      <c r="AG1122" s="140"/>
      <c r="AH1122" s="140"/>
      <c r="AI1122" s="140"/>
      <c r="AJ1122" s="140"/>
      <c r="AK1122" s="140"/>
      <c r="AL1122" s="140"/>
      <c r="AM1122" s="140"/>
      <c r="AN1122" s="140"/>
      <c r="AO1122" s="140"/>
      <c r="AP1122" s="140"/>
      <c r="AQ1122" s="140"/>
      <c r="AR1122" s="140"/>
      <c r="AS1122" s="140"/>
      <c r="AT1122" s="140"/>
      <c r="AU1122" s="140"/>
      <c r="AV1122" s="140"/>
      <c r="AW1122" s="140"/>
      <c r="AX1122" s="140"/>
      <c r="AY1122" s="140"/>
      <c r="AZ1122" s="140"/>
      <c r="BA1122" s="140"/>
      <c r="BB1122" s="140"/>
      <c r="BC1122" s="140"/>
      <c r="BD1122" s="140"/>
      <c r="BE1122" s="140"/>
      <c r="BF1122" s="140"/>
      <c r="BG1122" s="140"/>
      <c r="BH1122" s="140"/>
      <c r="BI1122" s="140"/>
      <c r="BJ1122" s="140"/>
    </row>
    <row r="1123" spans="20:62">
      <c r="T1123" s="140"/>
      <c r="U1123" s="140"/>
      <c r="V1123" s="140"/>
      <c r="W1123" s="140"/>
      <c r="X1123" s="140"/>
      <c r="Y1123" s="140"/>
      <c r="Z1123" s="140"/>
      <c r="AA1123" s="140"/>
      <c r="AB1123" s="140"/>
      <c r="AC1123" s="140"/>
      <c r="AD1123" s="140"/>
      <c r="AE1123" s="140"/>
      <c r="AF1123" s="140"/>
      <c r="AG1123" s="140"/>
      <c r="AH1123" s="140"/>
      <c r="AI1123" s="140"/>
      <c r="AJ1123" s="140"/>
      <c r="AK1123" s="140"/>
      <c r="AL1123" s="140"/>
      <c r="AM1123" s="140"/>
      <c r="AN1123" s="140"/>
      <c r="AO1123" s="140"/>
      <c r="AP1123" s="140"/>
      <c r="AQ1123" s="140"/>
      <c r="AR1123" s="140"/>
      <c r="AS1123" s="140"/>
      <c r="AT1123" s="140"/>
      <c r="AU1123" s="140"/>
      <c r="AV1123" s="140"/>
      <c r="AW1123" s="140"/>
      <c r="AX1123" s="140"/>
      <c r="AY1123" s="140"/>
      <c r="AZ1123" s="140"/>
      <c r="BA1123" s="140"/>
      <c r="BB1123" s="140"/>
      <c r="BC1123" s="140"/>
      <c r="BD1123" s="140"/>
      <c r="BE1123" s="140"/>
      <c r="BF1123" s="140"/>
      <c r="BG1123" s="140"/>
      <c r="BH1123" s="140"/>
      <c r="BI1123" s="140"/>
      <c r="BJ1123" s="140"/>
    </row>
    <row r="1124" spans="20:62">
      <c r="T1124" s="140"/>
      <c r="U1124" s="140"/>
      <c r="V1124" s="140"/>
      <c r="W1124" s="140"/>
      <c r="X1124" s="140"/>
      <c r="Y1124" s="140"/>
      <c r="Z1124" s="140"/>
      <c r="AA1124" s="140"/>
      <c r="AB1124" s="140"/>
      <c r="AC1124" s="140"/>
      <c r="AD1124" s="140"/>
      <c r="AE1124" s="140"/>
      <c r="AF1124" s="140"/>
      <c r="AG1124" s="140"/>
      <c r="AH1124" s="140"/>
      <c r="AI1124" s="140"/>
      <c r="AJ1124" s="140"/>
      <c r="AK1124" s="140"/>
      <c r="AL1124" s="140"/>
      <c r="AM1124" s="140"/>
      <c r="AN1124" s="140"/>
      <c r="AO1124" s="140"/>
      <c r="AP1124" s="140"/>
      <c r="AQ1124" s="140"/>
      <c r="AR1124" s="140"/>
      <c r="AS1124" s="140"/>
      <c r="AT1124" s="140"/>
      <c r="AU1124" s="140"/>
      <c r="AV1124" s="140"/>
      <c r="AW1124" s="140"/>
      <c r="AX1124" s="140"/>
      <c r="AY1124" s="140"/>
      <c r="AZ1124" s="140"/>
      <c r="BA1124" s="140"/>
      <c r="BB1124" s="140"/>
      <c r="BC1124" s="140"/>
      <c r="BD1124" s="140"/>
      <c r="BE1124" s="140"/>
      <c r="BF1124" s="140"/>
      <c r="BG1124" s="140"/>
      <c r="BH1124" s="140"/>
      <c r="BI1124" s="140"/>
      <c r="BJ1124" s="140"/>
    </row>
    <row r="1125" spans="20:62">
      <c r="T1125" s="140"/>
      <c r="U1125" s="140"/>
      <c r="V1125" s="140"/>
      <c r="W1125" s="140"/>
      <c r="X1125" s="140"/>
      <c r="Y1125" s="140"/>
      <c r="Z1125" s="140"/>
      <c r="AA1125" s="140"/>
      <c r="AB1125" s="140"/>
      <c r="AC1125" s="140"/>
      <c r="AD1125" s="140"/>
      <c r="AE1125" s="140"/>
      <c r="AF1125" s="140"/>
      <c r="AG1125" s="140"/>
      <c r="AH1125" s="140"/>
      <c r="AI1125" s="140"/>
      <c r="AJ1125" s="140"/>
      <c r="AK1125" s="140"/>
      <c r="AL1125" s="140"/>
      <c r="AM1125" s="140"/>
      <c r="AN1125" s="140"/>
      <c r="AO1125" s="140"/>
      <c r="AP1125" s="140"/>
      <c r="AQ1125" s="140"/>
      <c r="AR1125" s="140"/>
      <c r="AS1125" s="140"/>
      <c r="AT1125" s="140"/>
      <c r="AU1125" s="140"/>
      <c r="AV1125" s="140"/>
      <c r="AW1125" s="140"/>
      <c r="AX1125" s="140"/>
      <c r="AY1125" s="140"/>
      <c r="AZ1125" s="140"/>
      <c r="BA1125" s="140"/>
      <c r="BB1125" s="140"/>
      <c r="BC1125" s="140"/>
      <c r="BD1125" s="140"/>
      <c r="BE1125" s="140"/>
      <c r="BF1125" s="140"/>
      <c r="BG1125" s="140"/>
      <c r="BH1125" s="140"/>
      <c r="BI1125" s="140"/>
      <c r="BJ1125" s="140"/>
    </row>
    <row r="1126" spans="20:62">
      <c r="T1126" s="140"/>
      <c r="U1126" s="140"/>
      <c r="V1126" s="140"/>
      <c r="W1126" s="140"/>
      <c r="X1126" s="140"/>
      <c r="Y1126" s="140"/>
      <c r="Z1126" s="140"/>
      <c r="AA1126" s="140"/>
      <c r="AB1126" s="140"/>
      <c r="AC1126" s="140"/>
      <c r="AD1126" s="140"/>
      <c r="AE1126" s="140"/>
      <c r="AF1126" s="140"/>
      <c r="AG1126" s="140"/>
      <c r="AH1126" s="140"/>
      <c r="AI1126" s="140"/>
      <c r="AJ1126" s="140"/>
      <c r="AK1126" s="140"/>
      <c r="AL1126" s="140"/>
      <c r="AM1126" s="140"/>
      <c r="AN1126" s="140"/>
      <c r="AO1126" s="140"/>
      <c r="AP1126" s="140"/>
      <c r="AQ1126" s="140"/>
      <c r="AR1126" s="140"/>
      <c r="AS1126" s="140"/>
      <c r="AT1126" s="140"/>
      <c r="AU1126" s="140"/>
      <c r="AV1126" s="140"/>
      <c r="AW1126" s="140"/>
      <c r="AX1126" s="140"/>
      <c r="AY1126" s="140"/>
      <c r="AZ1126" s="140"/>
      <c r="BA1126" s="140"/>
      <c r="BB1126" s="140"/>
      <c r="BC1126" s="140"/>
      <c r="BD1126" s="140"/>
      <c r="BE1126" s="140"/>
      <c r="BF1126" s="140"/>
      <c r="BG1126" s="140"/>
      <c r="BH1126" s="140"/>
      <c r="BI1126" s="140"/>
      <c r="BJ1126" s="140"/>
    </row>
    <row r="1127" spans="20:62">
      <c r="T1127" s="140"/>
      <c r="U1127" s="140"/>
      <c r="V1127" s="140"/>
      <c r="W1127" s="140"/>
      <c r="X1127" s="140"/>
      <c r="Y1127" s="140"/>
      <c r="Z1127" s="140"/>
      <c r="AA1127" s="140"/>
      <c r="AB1127" s="140"/>
      <c r="AC1127" s="140"/>
      <c r="AD1127" s="140"/>
      <c r="AE1127" s="140"/>
      <c r="AF1127" s="140"/>
      <c r="AG1127" s="140"/>
      <c r="AH1127" s="140"/>
      <c r="AI1127" s="140"/>
      <c r="AJ1127" s="140"/>
      <c r="AK1127" s="140"/>
      <c r="AL1127" s="140"/>
      <c r="AM1127" s="140"/>
      <c r="AN1127" s="140"/>
      <c r="AO1127" s="140"/>
      <c r="AP1127" s="140"/>
      <c r="AQ1127" s="140"/>
      <c r="AR1127" s="140"/>
      <c r="AS1127" s="140"/>
      <c r="AT1127" s="140"/>
      <c r="AU1127" s="140"/>
      <c r="AV1127" s="140"/>
      <c r="AW1127" s="140"/>
      <c r="AX1127" s="140"/>
      <c r="AY1127" s="140"/>
      <c r="AZ1127" s="140"/>
      <c r="BA1127" s="140"/>
      <c r="BB1127" s="140"/>
      <c r="BC1127" s="140"/>
      <c r="BD1127" s="140"/>
      <c r="BE1127" s="140"/>
      <c r="BF1127" s="140"/>
      <c r="BG1127" s="140"/>
      <c r="BH1127" s="140"/>
      <c r="BI1127" s="140"/>
      <c r="BJ1127" s="140"/>
    </row>
    <row r="1128" spans="20:62">
      <c r="T1128" s="140"/>
      <c r="U1128" s="140"/>
      <c r="V1128" s="140"/>
      <c r="W1128" s="140"/>
      <c r="X1128" s="140"/>
      <c r="Y1128" s="140"/>
      <c r="Z1128" s="140"/>
      <c r="AA1128" s="140"/>
      <c r="AB1128" s="140"/>
      <c r="AC1128" s="140"/>
      <c r="AD1128" s="140"/>
      <c r="AE1128" s="140"/>
      <c r="AF1128" s="140"/>
      <c r="AG1128" s="140"/>
      <c r="AH1128" s="140"/>
      <c r="AI1128" s="140"/>
      <c r="AJ1128" s="140"/>
      <c r="AK1128" s="140"/>
      <c r="AL1128" s="140"/>
      <c r="AM1128" s="140"/>
      <c r="AN1128" s="140"/>
      <c r="AO1128" s="140"/>
      <c r="AP1128" s="140"/>
      <c r="AQ1128" s="140"/>
      <c r="AR1128" s="140"/>
      <c r="AS1128" s="140"/>
      <c r="AT1128" s="140"/>
      <c r="AU1128" s="140"/>
      <c r="AV1128" s="140"/>
      <c r="AW1128" s="140"/>
      <c r="AX1128" s="140"/>
      <c r="AY1128" s="140"/>
      <c r="AZ1128" s="140"/>
      <c r="BA1128" s="140"/>
      <c r="BB1128" s="140"/>
      <c r="BC1128" s="140"/>
      <c r="BD1128" s="140"/>
      <c r="BE1128" s="140"/>
      <c r="BF1128" s="140"/>
      <c r="BG1128" s="140"/>
      <c r="BH1128" s="140"/>
      <c r="BI1128" s="140"/>
      <c r="BJ1128" s="140"/>
    </row>
    <row r="1129" spans="20:62">
      <c r="T1129" s="140"/>
      <c r="U1129" s="140"/>
      <c r="V1129" s="140"/>
      <c r="W1129" s="140"/>
      <c r="X1129" s="140"/>
      <c r="Y1129" s="140"/>
      <c r="Z1129" s="140"/>
      <c r="AA1129" s="140"/>
      <c r="AB1129" s="140"/>
      <c r="AC1129" s="140"/>
      <c r="AD1129" s="140"/>
      <c r="AE1129" s="140"/>
      <c r="AF1129" s="140"/>
      <c r="AG1129" s="140"/>
      <c r="AH1129" s="140"/>
      <c r="AI1129" s="140"/>
      <c r="AJ1129" s="140"/>
      <c r="AK1129" s="140"/>
      <c r="AL1129" s="140"/>
      <c r="AM1129" s="140"/>
      <c r="AN1129" s="140"/>
      <c r="AO1129" s="140"/>
      <c r="AP1129" s="140"/>
      <c r="AQ1129" s="140"/>
      <c r="AR1129" s="140"/>
      <c r="AS1129" s="140"/>
      <c r="AT1129" s="140"/>
      <c r="AU1129" s="140"/>
      <c r="AV1129" s="140"/>
      <c r="AW1129" s="140"/>
      <c r="AX1129" s="140"/>
      <c r="AY1129" s="140"/>
      <c r="AZ1129" s="140"/>
      <c r="BA1129" s="140"/>
      <c r="BB1129" s="140"/>
      <c r="BC1129" s="140"/>
      <c r="BD1129" s="140"/>
      <c r="BE1129" s="140"/>
      <c r="BF1129" s="140"/>
      <c r="BG1129" s="140"/>
      <c r="BH1129" s="140"/>
      <c r="BI1129" s="140"/>
      <c r="BJ1129" s="140"/>
    </row>
    <row r="1130" spans="20:62">
      <c r="T1130" s="140"/>
      <c r="U1130" s="140"/>
      <c r="V1130" s="140"/>
      <c r="W1130" s="140"/>
      <c r="X1130" s="140"/>
      <c r="Y1130" s="140"/>
      <c r="Z1130" s="140"/>
      <c r="AA1130" s="140"/>
      <c r="AB1130" s="140"/>
      <c r="AC1130" s="140"/>
      <c r="AD1130" s="140"/>
      <c r="AE1130" s="140"/>
      <c r="AF1130" s="140"/>
      <c r="AG1130" s="140"/>
      <c r="AH1130" s="140"/>
      <c r="AI1130" s="140"/>
      <c r="AJ1130" s="140"/>
      <c r="AK1130" s="140"/>
      <c r="AL1130" s="140"/>
      <c r="AM1130" s="140"/>
      <c r="AN1130" s="140"/>
      <c r="AO1130" s="140"/>
      <c r="AP1130" s="140"/>
      <c r="AQ1130" s="140"/>
      <c r="AR1130" s="140"/>
      <c r="AS1130" s="140"/>
      <c r="AT1130" s="140"/>
      <c r="AU1130" s="140"/>
      <c r="AV1130" s="140"/>
      <c r="AW1130" s="140"/>
      <c r="AX1130" s="140"/>
      <c r="AY1130" s="140"/>
      <c r="AZ1130" s="140"/>
      <c r="BA1130" s="140"/>
      <c r="BB1130" s="140"/>
      <c r="BC1130" s="140"/>
      <c r="BD1130" s="140"/>
      <c r="BE1130" s="140"/>
      <c r="BF1130" s="140"/>
      <c r="BG1130" s="140"/>
      <c r="BH1130" s="140"/>
      <c r="BI1130" s="140"/>
      <c r="BJ1130" s="140"/>
    </row>
    <row r="1131" spans="20:62">
      <c r="T1131" s="140"/>
      <c r="U1131" s="140"/>
      <c r="V1131" s="140"/>
      <c r="W1131" s="140"/>
      <c r="X1131" s="140"/>
      <c r="Y1131" s="140"/>
      <c r="Z1131" s="140"/>
      <c r="AA1131" s="140"/>
      <c r="AB1131" s="140"/>
      <c r="AC1131" s="140"/>
      <c r="AD1131" s="140"/>
      <c r="AE1131" s="140"/>
      <c r="AF1131" s="140"/>
      <c r="AG1131" s="140"/>
      <c r="AH1131" s="140"/>
      <c r="AI1131" s="140"/>
      <c r="AJ1131" s="140"/>
      <c r="AK1131" s="140"/>
      <c r="AL1131" s="140"/>
      <c r="AM1131" s="140"/>
      <c r="AN1131" s="140"/>
      <c r="AO1131" s="140"/>
      <c r="AP1131" s="140"/>
      <c r="AQ1131" s="140"/>
      <c r="AR1131" s="140"/>
      <c r="AS1131" s="140"/>
      <c r="AT1131" s="140"/>
      <c r="AU1131" s="140"/>
      <c r="AV1131" s="140"/>
      <c r="AW1131" s="140"/>
      <c r="AX1131" s="140"/>
      <c r="AY1131" s="140"/>
      <c r="AZ1131" s="140"/>
      <c r="BA1131" s="140"/>
      <c r="BB1131" s="140"/>
      <c r="BC1131" s="140"/>
      <c r="BD1131" s="140"/>
      <c r="BE1131" s="140"/>
      <c r="BF1131" s="140"/>
      <c r="BG1131" s="140"/>
      <c r="BH1131" s="140"/>
      <c r="BI1131" s="140"/>
      <c r="BJ1131" s="140"/>
    </row>
    <row r="1132" spans="20:62">
      <c r="T1132" s="140"/>
      <c r="U1132" s="140"/>
      <c r="V1132" s="140"/>
      <c r="W1132" s="140"/>
      <c r="X1132" s="140"/>
      <c r="Y1132" s="140"/>
      <c r="Z1132" s="140"/>
      <c r="AA1132" s="140"/>
      <c r="AB1132" s="140"/>
      <c r="AC1132" s="140"/>
      <c r="AD1132" s="140"/>
      <c r="AE1132" s="140"/>
      <c r="AF1132" s="140"/>
      <c r="AG1132" s="140"/>
      <c r="AH1132" s="140"/>
      <c r="AI1132" s="140"/>
      <c r="AJ1132" s="140"/>
      <c r="AK1132" s="140"/>
      <c r="AL1132" s="140"/>
      <c r="AM1132" s="140"/>
      <c r="AN1132" s="140"/>
      <c r="AO1132" s="140"/>
      <c r="AP1132" s="140"/>
      <c r="AQ1132" s="140"/>
      <c r="AR1132" s="140"/>
      <c r="AS1132" s="140"/>
      <c r="AT1132" s="140"/>
      <c r="AU1132" s="140"/>
      <c r="AV1132" s="140"/>
      <c r="AW1132" s="140"/>
      <c r="AX1132" s="140"/>
      <c r="AY1132" s="140"/>
      <c r="AZ1132" s="140"/>
      <c r="BA1132" s="140"/>
      <c r="BB1132" s="140"/>
      <c r="BC1132" s="140"/>
      <c r="BD1132" s="140"/>
      <c r="BE1132" s="140"/>
      <c r="BF1132" s="140"/>
      <c r="BG1132" s="140"/>
      <c r="BH1132" s="140"/>
      <c r="BI1132" s="140"/>
      <c r="BJ1132" s="140"/>
    </row>
    <row r="1133" spans="20:62">
      <c r="T1133" s="140"/>
      <c r="U1133" s="140"/>
      <c r="V1133" s="140"/>
      <c r="W1133" s="140"/>
      <c r="X1133" s="140"/>
      <c r="Y1133" s="140"/>
      <c r="Z1133" s="140"/>
      <c r="AA1133" s="140"/>
      <c r="AB1133" s="140"/>
      <c r="AC1133" s="140"/>
      <c r="AD1133" s="140"/>
      <c r="AE1133" s="140"/>
      <c r="AF1133" s="140"/>
      <c r="AG1133" s="140"/>
      <c r="AH1133" s="140"/>
      <c r="AI1133" s="140"/>
      <c r="AJ1133" s="140"/>
      <c r="AK1133" s="140"/>
      <c r="AL1133" s="140"/>
      <c r="AM1133" s="140"/>
      <c r="AN1133" s="140"/>
      <c r="AO1133" s="140"/>
      <c r="AP1133" s="140"/>
      <c r="AQ1133" s="140"/>
      <c r="AR1133" s="140"/>
      <c r="AS1133" s="140"/>
      <c r="AT1133" s="140"/>
      <c r="AU1133" s="140"/>
      <c r="AV1133" s="140"/>
      <c r="AW1133" s="140"/>
      <c r="AX1133" s="140"/>
      <c r="AY1133" s="140"/>
      <c r="AZ1133" s="140"/>
      <c r="BA1133" s="140"/>
      <c r="BB1133" s="140"/>
      <c r="BC1133" s="140"/>
      <c r="BD1133" s="140"/>
      <c r="BE1133" s="140"/>
      <c r="BF1133" s="140"/>
      <c r="BG1133" s="140"/>
      <c r="BH1133" s="140"/>
      <c r="BI1133" s="140"/>
      <c r="BJ1133" s="140"/>
    </row>
    <row r="1134" spans="20:62">
      <c r="T1134" s="140"/>
      <c r="U1134" s="140"/>
      <c r="V1134" s="140"/>
      <c r="W1134" s="140"/>
      <c r="X1134" s="140"/>
      <c r="Y1134" s="140"/>
      <c r="Z1134" s="140"/>
      <c r="AA1134" s="140"/>
      <c r="AB1134" s="140"/>
      <c r="AC1134" s="140"/>
      <c r="AD1134" s="140"/>
      <c r="AE1134" s="140"/>
      <c r="AF1134" s="140"/>
      <c r="AG1134" s="140"/>
      <c r="AH1134" s="140"/>
      <c r="AI1134" s="140"/>
      <c r="AJ1134" s="140"/>
      <c r="AK1134" s="140"/>
      <c r="AL1134" s="140"/>
      <c r="AM1134" s="140"/>
      <c r="AN1134" s="140"/>
      <c r="AO1134" s="140"/>
      <c r="AP1134" s="140"/>
      <c r="AQ1134" s="140"/>
      <c r="AR1134" s="140"/>
      <c r="AS1134" s="140"/>
      <c r="AT1134" s="140"/>
      <c r="AU1134" s="140"/>
      <c r="AV1134" s="140"/>
      <c r="AW1134" s="140"/>
      <c r="AX1134" s="140"/>
      <c r="AY1134" s="140"/>
      <c r="AZ1134" s="140"/>
      <c r="BA1134" s="140"/>
      <c r="BB1134" s="140"/>
      <c r="BC1134" s="140"/>
      <c r="BD1134" s="140"/>
      <c r="BE1134" s="140"/>
      <c r="BF1134" s="140"/>
      <c r="BG1134" s="140"/>
      <c r="BH1134" s="140"/>
      <c r="BI1134" s="140"/>
      <c r="BJ1134" s="140"/>
    </row>
    <row r="1135" spans="20:62">
      <c r="T1135" s="140"/>
      <c r="U1135" s="140"/>
      <c r="V1135" s="140"/>
      <c r="W1135" s="140"/>
      <c r="X1135" s="140"/>
      <c r="Y1135" s="140"/>
      <c r="Z1135" s="140"/>
      <c r="AA1135" s="140"/>
      <c r="AB1135" s="140"/>
      <c r="AC1135" s="140"/>
      <c r="AD1135" s="140"/>
      <c r="AE1135" s="140"/>
      <c r="AF1135" s="140"/>
      <c r="AG1135" s="140"/>
      <c r="AH1135" s="140"/>
      <c r="AI1135" s="140"/>
      <c r="AJ1135" s="140"/>
      <c r="AK1135" s="140"/>
      <c r="AL1135" s="140"/>
      <c r="AM1135" s="140"/>
      <c r="AN1135" s="140"/>
      <c r="AO1135" s="140"/>
      <c r="AP1135" s="140"/>
      <c r="AQ1135" s="140"/>
      <c r="AR1135" s="140"/>
      <c r="AS1135" s="140"/>
      <c r="AT1135" s="140"/>
      <c r="AU1135" s="140"/>
      <c r="AV1135" s="140"/>
      <c r="AW1135" s="140"/>
      <c r="AX1135" s="140"/>
      <c r="AY1135" s="140"/>
      <c r="AZ1135" s="140"/>
      <c r="BA1135" s="140"/>
      <c r="BB1135" s="140"/>
      <c r="BC1135" s="140"/>
      <c r="BD1135" s="140"/>
      <c r="BE1135" s="140"/>
      <c r="BF1135" s="140"/>
      <c r="BG1135" s="140"/>
      <c r="BH1135" s="140"/>
      <c r="BI1135" s="140"/>
      <c r="BJ1135" s="140"/>
    </row>
    <row r="1136" spans="20:62">
      <c r="T1136" s="140"/>
      <c r="U1136" s="140"/>
      <c r="V1136" s="140"/>
      <c r="W1136" s="140"/>
      <c r="X1136" s="140"/>
      <c r="Y1136" s="140"/>
      <c r="Z1136" s="140"/>
      <c r="AA1136" s="140"/>
      <c r="AB1136" s="140"/>
      <c r="AC1136" s="140"/>
      <c r="AD1136" s="140"/>
      <c r="AE1136" s="140"/>
      <c r="AF1136" s="140"/>
      <c r="AG1136" s="140"/>
      <c r="AH1136" s="140"/>
      <c r="AI1136" s="140"/>
      <c r="AJ1136" s="140"/>
      <c r="AK1136" s="140"/>
      <c r="AL1136" s="140"/>
      <c r="AM1136" s="140"/>
      <c r="AN1136" s="140"/>
      <c r="AO1136" s="140"/>
      <c r="AP1136" s="140"/>
      <c r="AQ1136" s="140"/>
      <c r="AR1136" s="140"/>
      <c r="AS1136" s="140"/>
      <c r="AT1136" s="140"/>
      <c r="AU1136" s="140"/>
      <c r="AV1136" s="140"/>
      <c r="AW1136" s="140"/>
      <c r="AX1136" s="140"/>
      <c r="AY1136" s="140"/>
      <c r="AZ1136" s="140"/>
      <c r="BA1136" s="140"/>
      <c r="BB1136" s="140"/>
      <c r="BC1136" s="140"/>
      <c r="BD1136" s="140"/>
      <c r="BE1136" s="140"/>
      <c r="BF1136" s="140"/>
      <c r="BG1136" s="140"/>
      <c r="BH1136" s="140"/>
      <c r="BI1136" s="140"/>
      <c r="BJ1136" s="140"/>
    </row>
    <row r="1137" spans="20:62">
      <c r="T1137" s="140"/>
      <c r="U1137" s="140"/>
      <c r="V1137" s="140"/>
      <c r="W1137" s="140"/>
      <c r="X1137" s="140"/>
      <c r="Y1137" s="140"/>
      <c r="Z1137" s="140"/>
      <c r="AA1137" s="140"/>
      <c r="AB1137" s="140"/>
      <c r="AC1137" s="140"/>
      <c r="AD1137" s="140"/>
      <c r="AE1137" s="140"/>
      <c r="AF1137" s="140"/>
      <c r="AG1137" s="140"/>
      <c r="AH1137" s="140"/>
      <c r="AI1137" s="140"/>
      <c r="AJ1137" s="140"/>
      <c r="AK1137" s="140"/>
      <c r="AL1137" s="140"/>
      <c r="AM1137" s="140"/>
      <c r="AN1137" s="140"/>
      <c r="AO1137" s="140"/>
      <c r="AP1137" s="140"/>
      <c r="AQ1137" s="140"/>
      <c r="AR1137" s="140"/>
      <c r="AS1137" s="140"/>
      <c r="AT1137" s="140"/>
      <c r="AU1137" s="140"/>
      <c r="AV1137" s="140"/>
      <c r="AW1137" s="140"/>
      <c r="AX1137" s="140"/>
      <c r="AY1137" s="140"/>
      <c r="AZ1137" s="140"/>
      <c r="BA1137" s="140"/>
      <c r="BB1137" s="140"/>
      <c r="BC1137" s="140"/>
      <c r="BD1137" s="140"/>
      <c r="BE1137" s="140"/>
      <c r="BF1137" s="140"/>
      <c r="BG1137" s="140"/>
      <c r="BH1137" s="140"/>
      <c r="BI1137" s="140"/>
      <c r="BJ1137" s="140"/>
    </row>
    <row r="1138" spans="20:62">
      <c r="T1138" s="140"/>
      <c r="U1138" s="140"/>
      <c r="V1138" s="140"/>
      <c r="W1138" s="140"/>
      <c r="X1138" s="140"/>
      <c r="Y1138" s="140"/>
      <c r="Z1138" s="140"/>
      <c r="AA1138" s="140"/>
      <c r="AB1138" s="140"/>
      <c r="AC1138" s="140"/>
      <c r="AD1138" s="140"/>
      <c r="AE1138" s="140"/>
      <c r="AF1138" s="140"/>
      <c r="AG1138" s="140"/>
      <c r="AH1138" s="140"/>
      <c r="AI1138" s="140"/>
      <c r="AJ1138" s="140"/>
      <c r="AK1138" s="140"/>
      <c r="AL1138" s="140"/>
      <c r="AM1138" s="140"/>
      <c r="AN1138" s="140"/>
      <c r="AO1138" s="140"/>
      <c r="AP1138" s="140"/>
      <c r="AQ1138" s="140"/>
      <c r="AR1138" s="140"/>
      <c r="AS1138" s="140"/>
      <c r="AT1138" s="140"/>
      <c r="AU1138" s="140"/>
      <c r="AV1138" s="140"/>
      <c r="AW1138" s="140"/>
      <c r="AX1138" s="140"/>
      <c r="AY1138" s="140"/>
      <c r="AZ1138" s="140"/>
      <c r="BA1138" s="140"/>
      <c r="BB1138" s="140"/>
      <c r="BC1138" s="140"/>
      <c r="BD1138" s="140"/>
      <c r="BE1138" s="140"/>
      <c r="BF1138" s="140"/>
      <c r="BG1138" s="140"/>
      <c r="BH1138" s="140"/>
      <c r="BI1138" s="140"/>
      <c r="BJ1138" s="140"/>
    </row>
    <row r="1139" spans="20:62">
      <c r="T1139" s="140"/>
      <c r="U1139" s="140"/>
      <c r="V1139" s="140"/>
      <c r="W1139" s="140"/>
      <c r="X1139" s="140"/>
      <c r="Y1139" s="140"/>
      <c r="Z1139" s="140"/>
      <c r="AA1139" s="140"/>
      <c r="AB1139" s="140"/>
      <c r="AC1139" s="140"/>
      <c r="AD1139" s="140"/>
      <c r="AE1139" s="140"/>
      <c r="AF1139" s="140"/>
      <c r="AG1139" s="140"/>
      <c r="AH1139" s="140"/>
      <c r="AI1139" s="140"/>
      <c r="AJ1139" s="140"/>
      <c r="AK1139" s="140"/>
      <c r="AL1139" s="140"/>
      <c r="AM1139" s="140"/>
      <c r="AN1139" s="140"/>
      <c r="AO1139" s="140"/>
      <c r="AP1139" s="140"/>
      <c r="AQ1139" s="140"/>
      <c r="AR1139" s="140"/>
      <c r="AS1139" s="140"/>
      <c r="AT1139" s="140"/>
      <c r="AU1139" s="140"/>
      <c r="AV1139" s="140"/>
      <c r="AW1139" s="140"/>
      <c r="AX1139" s="140"/>
      <c r="AY1139" s="140"/>
      <c r="AZ1139" s="140"/>
      <c r="BA1139" s="140"/>
      <c r="BB1139" s="140"/>
      <c r="BC1139" s="140"/>
      <c r="BD1139" s="140"/>
      <c r="BE1139" s="140"/>
      <c r="BF1139" s="140"/>
      <c r="BG1139" s="140"/>
      <c r="BH1139" s="140"/>
      <c r="BI1139" s="140"/>
      <c r="BJ1139" s="140"/>
    </row>
    <row r="1140" spans="20:62">
      <c r="T1140" s="140"/>
      <c r="U1140" s="140"/>
      <c r="V1140" s="140"/>
      <c r="W1140" s="140"/>
      <c r="X1140" s="140"/>
      <c r="Y1140" s="140"/>
      <c r="Z1140" s="140"/>
      <c r="AA1140" s="140"/>
      <c r="AB1140" s="140"/>
      <c r="AC1140" s="140"/>
      <c r="AD1140" s="140"/>
      <c r="AE1140" s="140"/>
      <c r="AF1140" s="140"/>
      <c r="AG1140" s="140"/>
      <c r="AH1140" s="140"/>
      <c r="AI1140" s="140"/>
      <c r="AJ1140" s="140"/>
      <c r="AK1140" s="140"/>
      <c r="AL1140" s="140"/>
      <c r="AM1140" s="140"/>
      <c r="AN1140" s="140"/>
      <c r="AO1140" s="140"/>
      <c r="AP1140" s="140"/>
      <c r="AQ1140" s="140"/>
      <c r="AR1140" s="140"/>
      <c r="AS1140" s="140"/>
      <c r="AT1140" s="140"/>
      <c r="AU1140" s="140"/>
      <c r="AV1140" s="140"/>
      <c r="AW1140" s="140"/>
      <c r="AX1140" s="140"/>
      <c r="AY1140" s="140"/>
      <c r="AZ1140" s="140"/>
      <c r="BA1140" s="140"/>
      <c r="BB1140" s="140"/>
      <c r="BC1140" s="140"/>
      <c r="BD1140" s="140"/>
      <c r="BE1140" s="140"/>
      <c r="BF1140" s="140"/>
      <c r="BG1140" s="140"/>
      <c r="BH1140" s="140"/>
      <c r="BI1140" s="140"/>
      <c r="BJ1140" s="140"/>
    </row>
    <row r="1141" spans="20:62">
      <c r="T1141" s="140"/>
      <c r="U1141" s="140"/>
      <c r="V1141" s="140"/>
      <c r="W1141" s="140"/>
      <c r="X1141" s="140"/>
      <c r="Y1141" s="140"/>
      <c r="Z1141" s="140"/>
      <c r="AA1141" s="140"/>
      <c r="AB1141" s="140"/>
      <c r="AC1141" s="140"/>
      <c r="AD1141" s="140"/>
      <c r="AE1141" s="140"/>
      <c r="AF1141" s="140"/>
      <c r="AG1141" s="140"/>
      <c r="AH1141" s="140"/>
      <c r="AI1141" s="140"/>
      <c r="AJ1141" s="140"/>
      <c r="AK1141" s="140"/>
      <c r="AL1141" s="140"/>
      <c r="AM1141" s="140"/>
      <c r="AN1141" s="140"/>
      <c r="AO1141" s="140"/>
      <c r="AP1141" s="140"/>
      <c r="AQ1141" s="140"/>
      <c r="AR1141" s="140"/>
      <c r="AS1141" s="140"/>
      <c r="AT1141" s="140"/>
      <c r="AU1141" s="140"/>
      <c r="AV1141" s="140"/>
      <c r="AW1141" s="140"/>
      <c r="AX1141" s="140"/>
      <c r="AY1141" s="140"/>
      <c r="AZ1141" s="140"/>
      <c r="BA1141" s="140"/>
      <c r="BB1141" s="140"/>
      <c r="BC1141" s="140"/>
      <c r="BD1141" s="140"/>
      <c r="BE1141" s="140"/>
      <c r="BF1141" s="140"/>
      <c r="BG1141" s="140"/>
      <c r="BH1141" s="140"/>
      <c r="BI1141" s="140"/>
      <c r="BJ1141" s="140"/>
    </row>
    <row r="1142" spans="20:62">
      <c r="T1142" s="140"/>
      <c r="U1142" s="140"/>
      <c r="V1142" s="140"/>
      <c r="W1142" s="140"/>
      <c r="X1142" s="140"/>
      <c r="Y1142" s="140"/>
      <c r="Z1142" s="140"/>
      <c r="AA1142" s="140"/>
      <c r="AB1142" s="140"/>
      <c r="AC1142" s="140"/>
      <c r="AD1142" s="140"/>
      <c r="AE1142" s="140"/>
      <c r="AF1142" s="140"/>
      <c r="AG1142" s="140"/>
      <c r="AH1142" s="140"/>
      <c r="AI1142" s="140"/>
      <c r="AJ1142" s="140"/>
      <c r="AK1142" s="140"/>
      <c r="AL1142" s="140"/>
      <c r="AM1142" s="140"/>
      <c r="AN1142" s="140"/>
      <c r="AO1142" s="140"/>
      <c r="AP1142" s="140"/>
      <c r="AQ1142" s="140"/>
      <c r="AR1142" s="140"/>
      <c r="AS1142" s="140"/>
      <c r="AT1142" s="140"/>
      <c r="AU1142" s="140"/>
      <c r="AV1142" s="140"/>
      <c r="AW1142" s="140"/>
      <c r="AX1142" s="140"/>
      <c r="AY1142" s="140"/>
      <c r="AZ1142" s="140"/>
      <c r="BA1142" s="140"/>
      <c r="BB1142" s="140"/>
      <c r="BC1142" s="140"/>
      <c r="BD1142" s="140"/>
      <c r="BE1142" s="140"/>
      <c r="BF1142" s="140"/>
      <c r="BG1142" s="140"/>
      <c r="BH1142" s="140"/>
      <c r="BI1142" s="140"/>
      <c r="BJ1142" s="140"/>
    </row>
    <row r="1143" spans="20:62">
      <c r="T1143" s="140"/>
      <c r="U1143" s="140"/>
      <c r="V1143" s="140"/>
      <c r="W1143" s="140"/>
      <c r="X1143" s="140"/>
      <c r="Y1143" s="140"/>
      <c r="Z1143" s="140"/>
      <c r="AA1143" s="140"/>
      <c r="AB1143" s="140"/>
      <c r="AC1143" s="140"/>
      <c r="AD1143" s="140"/>
      <c r="AE1143" s="140"/>
      <c r="AF1143" s="140"/>
      <c r="AG1143" s="140"/>
      <c r="AH1143" s="140"/>
      <c r="AI1143" s="140"/>
      <c r="AJ1143" s="140"/>
      <c r="AK1143" s="140"/>
      <c r="AL1143" s="140"/>
      <c r="AM1143" s="140"/>
      <c r="AN1143" s="140"/>
      <c r="AO1143" s="140"/>
      <c r="AP1143" s="140"/>
      <c r="AQ1143" s="140"/>
      <c r="AR1143" s="140"/>
      <c r="AS1143" s="140"/>
      <c r="AT1143" s="140"/>
      <c r="AU1143" s="140"/>
      <c r="AV1143" s="140"/>
      <c r="AW1143" s="140"/>
      <c r="AX1143" s="140"/>
      <c r="AY1143" s="140"/>
      <c r="AZ1143" s="140"/>
      <c r="BA1143" s="140"/>
      <c r="BB1143" s="140"/>
      <c r="BC1143" s="140"/>
      <c r="BD1143" s="140"/>
      <c r="BE1143" s="140"/>
      <c r="BF1143" s="140"/>
      <c r="BG1143" s="140"/>
      <c r="BH1143" s="140"/>
      <c r="BI1143" s="140"/>
      <c r="BJ1143" s="140"/>
    </row>
    <row r="1144" spans="20:62">
      <c r="T1144" s="140"/>
      <c r="U1144" s="140"/>
      <c r="V1144" s="140"/>
      <c r="W1144" s="140"/>
      <c r="X1144" s="140"/>
      <c r="Y1144" s="140"/>
      <c r="Z1144" s="140"/>
      <c r="AA1144" s="140"/>
      <c r="AB1144" s="140"/>
      <c r="AC1144" s="140"/>
      <c r="AD1144" s="140"/>
      <c r="AE1144" s="140"/>
      <c r="AF1144" s="140"/>
      <c r="AG1144" s="140"/>
      <c r="AH1144" s="140"/>
      <c r="AI1144" s="140"/>
      <c r="AJ1144" s="140"/>
      <c r="AK1144" s="140"/>
      <c r="AL1144" s="140"/>
      <c r="AM1144" s="140"/>
      <c r="AN1144" s="140"/>
      <c r="AO1144" s="140"/>
      <c r="AP1144" s="140"/>
      <c r="AQ1144" s="140"/>
      <c r="AR1144" s="140"/>
      <c r="AS1144" s="140"/>
      <c r="AT1144" s="140"/>
      <c r="AU1144" s="140"/>
      <c r="AV1144" s="140"/>
      <c r="AW1144" s="140"/>
      <c r="AX1144" s="140"/>
      <c r="AY1144" s="140"/>
      <c r="AZ1144" s="140"/>
      <c r="BA1144" s="140"/>
      <c r="BB1144" s="140"/>
      <c r="BC1144" s="140"/>
      <c r="BD1144" s="140"/>
      <c r="BE1144" s="140"/>
      <c r="BF1144" s="140"/>
      <c r="BG1144" s="140"/>
      <c r="BH1144" s="140"/>
      <c r="BI1144" s="140"/>
      <c r="BJ1144" s="140"/>
    </row>
    <row r="1145" spans="20:62">
      <c r="T1145" s="140"/>
      <c r="U1145" s="140"/>
      <c r="V1145" s="140"/>
      <c r="W1145" s="140"/>
      <c r="X1145" s="140"/>
      <c r="Y1145" s="140"/>
      <c r="Z1145" s="140"/>
      <c r="AA1145" s="140"/>
      <c r="AB1145" s="140"/>
      <c r="AC1145" s="140"/>
      <c r="AD1145" s="140"/>
      <c r="AE1145" s="140"/>
      <c r="AF1145" s="140"/>
      <c r="AG1145" s="140"/>
      <c r="AH1145" s="140"/>
      <c r="AI1145" s="140"/>
      <c r="AJ1145" s="140"/>
      <c r="AK1145" s="140"/>
      <c r="AL1145" s="140"/>
      <c r="AM1145" s="140"/>
      <c r="AN1145" s="140"/>
      <c r="AO1145" s="140"/>
      <c r="AP1145" s="140"/>
      <c r="AQ1145" s="140"/>
      <c r="AR1145" s="140"/>
      <c r="AS1145" s="140"/>
      <c r="AT1145" s="140"/>
      <c r="AU1145" s="140"/>
      <c r="AV1145" s="140"/>
      <c r="AW1145" s="140"/>
      <c r="AX1145" s="140"/>
      <c r="AY1145" s="140"/>
      <c r="AZ1145" s="140"/>
      <c r="BA1145" s="140"/>
      <c r="BB1145" s="140"/>
      <c r="BC1145" s="140"/>
      <c r="BD1145" s="140"/>
      <c r="BE1145" s="140"/>
      <c r="BF1145" s="140"/>
      <c r="BG1145" s="140"/>
      <c r="BH1145" s="140"/>
      <c r="BI1145" s="140"/>
      <c r="BJ1145" s="140"/>
    </row>
    <row r="1146" spans="20:62">
      <c r="T1146" s="140"/>
      <c r="U1146" s="140"/>
      <c r="V1146" s="140"/>
      <c r="W1146" s="140"/>
      <c r="X1146" s="140"/>
      <c r="Y1146" s="140"/>
      <c r="Z1146" s="140"/>
      <c r="AA1146" s="140"/>
      <c r="AB1146" s="140"/>
      <c r="AC1146" s="140"/>
      <c r="AD1146" s="140"/>
      <c r="AE1146" s="140"/>
      <c r="AF1146" s="140"/>
      <c r="AG1146" s="140"/>
      <c r="AH1146" s="140"/>
      <c r="AI1146" s="140"/>
      <c r="AJ1146" s="140"/>
      <c r="AK1146" s="140"/>
      <c r="AL1146" s="140"/>
      <c r="AM1146" s="140"/>
      <c r="AN1146" s="140"/>
      <c r="AO1146" s="140"/>
      <c r="AP1146" s="140"/>
      <c r="AQ1146" s="140"/>
      <c r="AR1146" s="140"/>
      <c r="AS1146" s="140"/>
      <c r="AT1146" s="140"/>
      <c r="AU1146" s="140"/>
      <c r="AV1146" s="140"/>
      <c r="AW1146" s="140"/>
      <c r="AX1146" s="140"/>
      <c r="AY1146" s="140"/>
      <c r="AZ1146" s="140"/>
      <c r="BA1146" s="140"/>
      <c r="BB1146" s="140"/>
      <c r="BC1146" s="140"/>
      <c r="BD1146" s="140"/>
      <c r="BE1146" s="140"/>
      <c r="BF1146" s="140"/>
      <c r="BG1146" s="140"/>
      <c r="BH1146" s="140"/>
      <c r="BI1146" s="140"/>
      <c r="BJ1146" s="140"/>
    </row>
    <row r="1147" spans="20:62">
      <c r="T1147" s="140"/>
      <c r="U1147" s="140"/>
      <c r="V1147" s="140"/>
      <c r="W1147" s="140"/>
      <c r="X1147" s="140"/>
      <c r="Y1147" s="140"/>
      <c r="Z1147" s="140"/>
      <c r="AA1147" s="140"/>
      <c r="AB1147" s="140"/>
      <c r="AC1147" s="140"/>
      <c r="AD1147" s="140"/>
      <c r="AE1147" s="140"/>
      <c r="AF1147" s="140"/>
      <c r="AG1147" s="140"/>
      <c r="AH1147" s="140"/>
      <c r="AI1147" s="140"/>
      <c r="AJ1147" s="140"/>
      <c r="AK1147" s="140"/>
      <c r="AL1147" s="140"/>
      <c r="AM1147" s="140"/>
      <c r="AN1147" s="140"/>
      <c r="AO1147" s="140"/>
      <c r="AP1147" s="140"/>
      <c r="AQ1147" s="140"/>
      <c r="AR1147" s="140"/>
      <c r="AS1147" s="140"/>
      <c r="AT1147" s="140"/>
      <c r="AU1147" s="140"/>
      <c r="AV1147" s="140"/>
      <c r="AW1147" s="140"/>
      <c r="AX1147" s="140"/>
      <c r="AY1147" s="140"/>
      <c r="AZ1147" s="140"/>
      <c r="BA1147" s="140"/>
      <c r="BB1147" s="140"/>
      <c r="BC1147" s="140"/>
      <c r="BD1147" s="140"/>
      <c r="BE1147" s="140"/>
      <c r="BF1147" s="140"/>
      <c r="BG1147" s="140"/>
      <c r="BH1147" s="140"/>
      <c r="BI1147" s="140"/>
      <c r="BJ1147" s="140"/>
    </row>
    <row r="1148" spans="20:62">
      <c r="T1148" s="140"/>
      <c r="U1148" s="140"/>
      <c r="V1148" s="140"/>
      <c r="W1148" s="140"/>
      <c r="X1148" s="140"/>
      <c r="Y1148" s="140"/>
      <c r="Z1148" s="140"/>
      <c r="AA1148" s="140"/>
      <c r="AB1148" s="140"/>
      <c r="AC1148" s="140"/>
      <c r="AD1148" s="140"/>
      <c r="AE1148" s="140"/>
      <c r="AF1148" s="140"/>
      <c r="AG1148" s="140"/>
      <c r="AH1148" s="140"/>
      <c r="AI1148" s="140"/>
      <c r="AJ1148" s="140"/>
      <c r="AK1148" s="140"/>
      <c r="AL1148" s="140"/>
      <c r="AM1148" s="140"/>
      <c r="AN1148" s="140"/>
      <c r="AO1148" s="140"/>
      <c r="AP1148" s="140"/>
      <c r="AQ1148" s="140"/>
      <c r="AR1148" s="140"/>
      <c r="AS1148" s="140"/>
      <c r="AT1148" s="140"/>
      <c r="AU1148" s="140"/>
      <c r="AV1148" s="140"/>
      <c r="AW1148" s="140"/>
      <c r="AX1148" s="140"/>
      <c r="AY1148" s="140"/>
      <c r="AZ1148" s="140"/>
      <c r="BA1148" s="140"/>
      <c r="BB1148" s="140"/>
      <c r="BC1148" s="140"/>
      <c r="BD1148" s="140"/>
      <c r="BE1148" s="140"/>
      <c r="BF1148" s="140"/>
      <c r="BG1148" s="140"/>
      <c r="BH1148" s="140"/>
      <c r="BI1148" s="140"/>
      <c r="BJ1148" s="140"/>
    </row>
    <row r="1149" spans="20:62">
      <c r="T1149" s="140"/>
      <c r="U1149" s="140"/>
      <c r="V1149" s="140"/>
      <c r="W1149" s="140"/>
      <c r="X1149" s="140"/>
      <c r="Y1149" s="140"/>
      <c r="Z1149" s="140"/>
      <c r="AA1149" s="140"/>
      <c r="AB1149" s="140"/>
      <c r="AC1149" s="140"/>
      <c r="AD1149" s="140"/>
      <c r="AE1149" s="140"/>
      <c r="AF1149" s="140"/>
      <c r="AG1149" s="140"/>
      <c r="AH1149" s="140"/>
      <c r="AI1149" s="140"/>
      <c r="AJ1149" s="140"/>
      <c r="AK1149" s="140"/>
      <c r="AL1149" s="140"/>
      <c r="AM1149" s="140"/>
      <c r="AN1149" s="140"/>
      <c r="AO1149" s="140"/>
      <c r="AP1149" s="140"/>
      <c r="AQ1149" s="140"/>
      <c r="AR1149" s="140"/>
      <c r="AS1149" s="140"/>
      <c r="AT1149" s="140"/>
      <c r="AU1149" s="140"/>
      <c r="AV1149" s="140"/>
      <c r="AW1149" s="140"/>
      <c r="AX1149" s="140"/>
      <c r="AY1149" s="140"/>
      <c r="AZ1149" s="140"/>
      <c r="BA1149" s="140"/>
      <c r="BB1149" s="140"/>
      <c r="BC1149" s="140"/>
      <c r="BD1149" s="140"/>
      <c r="BE1149" s="140"/>
      <c r="BF1149" s="140"/>
      <c r="BG1149" s="140"/>
      <c r="BH1149" s="140"/>
      <c r="BI1149" s="140"/>
      <c r="BJ1149" s="140"/>
    </row>
    <row r="1150" spans="20:62">
      <c r="T1150" s="140"/>
      <c r="U1150" s="140"/>
      <c r="V1150" s="140"/>
      <c r="W1150" s="140"/>
      <c r="X1150" s="140"/>
      <c r="Y1150" s="140"/>
      <c r="Z1150" s="140"/>
      <c r="AA1150" s="140"/>
      <c r="AB1150" s="140"/>
      <c r="AC1150" s="140"/>
      <c r="AD1150" s="140"/>
      <c r="AE1150" s="140"/>
      <c r="AF1150" s="140"/>
      <c r="AG1150" s="140"/>
      <c r="AH1150" s="140"/>
      <c r="AI1150" s="140"/>
      <c r="AJ1150" s="140"/>
      <c r="AK1150" s="140"/>
      <c r="AL1150" s="140"/>
      <c r="AM1150" s="140"/>
      <c r="AN1150" s="140"/>
      <c r="AO1150" s="140"/>
      <c r="AP1150" s="140"/>
      <c r="AQ1150" s="140"/>
      <c r="AR1150" s="140"/>
      <c r="AS1150" s="140"/>
      <c r="AT1150" s="140"/>
      <c r="AU1150" s="140"/>
      <c r="AV1150" s="140"/>
      <c r="AW1150" s="140"/>
      <c r="AX1150" s="140"/>
      <c r="AY1150" s="140"/>
      <c r="AZ1150" s="140"/>
      <c r="BA1150" s="140"/>
      <c r="BB1150" s="140"/>
      <c r="BC1150" s="140"/>
      <c r="BD1150" s="140"/>
      <c r="BE1150" s="140"/>
      <c r="BF1150" s="140"/>
      <c r="BG1150" s="140"/>
      <c r="BH1150" s="140"/>
      <c r="BI1150" s="140"/>
      <c r="BJ1150" s="140"/>
    </row>
    <row r="1151" spans="20:62">
      <c r="T1151" s="140"/>
      <c r="U1151" s="140"/>
      <c r="V1151" s="140"/>
      <c r="W1151" s="140"/>
      <c r="X1151" s="140"/>
      <c r="Y1151" s="140"/>
      <c r="Z1151" s="140"/>
      <c r="AA1151" s="140"/>
      <c r="AB1151" s="140"/>
      <c r="AC1151" s="140"/>
      <c r="AD1151" s="140"/>
      <c r="AE1151" s="140"/>
      <c r="AF1151" s="140"/>
      <c r="AG1151" s="140"/>
      <c r="AH1151" s="140"/>
      <c r="AI1151" s="140"/>
      <c r="AJ1151" s="140"/>
      <c r="AK1151" s="140"/>
      <c r="AL1151" s="140"/>
      <c r="AM1151" s="140"/>
      <c r="AN1151" s="140"/>
      <c r="AO1151" s="140"/>
      <c r="AP1151" s="140"/>
      <c r="AQ1151" s="140"/>
      <c r="AR1151" s="140"/>
      <c r="AS1151" s="140"/>
      <c r="AT1151" s="140"/>
      <c r="AU1151" s="140"/>
      <c r="AV1151" s="140"/>
      <c r="AW1151" s="140"/>
      <c r="AX1151" s="140"/>
      <c r="AY1151" s="140"/>
      <c r="AZ1151" s="140"/>
      <c r="BA1151" s="140"/>
      <c r="BB1151" s="140"/>
      <c r="BC1151" s="140"/>
      <c r="BD1151" s="140"/>
      <c r="BE1151" s="140"/>
      <c r="BF1151" s="140"/>
      <c r="BG1151" s="140"/>
      <c r="BH1151" s="140"/>
      <c r="BI1151" s="140"/>
      <c r="BJ1151" s="140"/>
    </row>
    <row r="1152" spans="20:62">
      <c r="T1152" s="140"/>
      <c r="U1152" s="140"/>
      <c r="V1152" s="140"/>
      <c r="W1152" s="140"/>
      <c r="X1152" s="140"/>
      <c r="Y1152" s="140"/>
      <c r="Z1152" s="140"/>
      <c r="AA1152" s="140"/>
      <c r="AB1152" s="140"/>
      <c r="AC1152" s="140"/>
      <c r="AD1152" s="140"/>
      <c r="AE1152" s="140"/>
      <c r="AF1152" s="140"/>
      <c r="AG1152" s="140"/>
      <c r="AH1152" s="140"/>
      <c r="AI1152" s="140"/>
      <c r="AJ1152" s="140"/>
      <c r="AK1152" s="140"/>
      <c r="AL1152" s="140"/>
      <c r="AM1152" s="140"/>
      <c r="AN1152" s="140"/>
      <c r="AO1152" s="140"/>
      <c r="AP1152" s="140"/>
      <c r="AQ1152" s="140"/>
      <c r="AR1152" s="140"/>
      <c r="AS1152" s="140"/>
      <c r="AT1152" s="140"/>
      <c r="AU1152" s="140"/>
      <c r="AV1152" s="140"/>
      <c r="AW1152" s="140"/>
      <c r="AX1152" s="140"/>
      <c r="AY1152" s="140"/>
      <c r="AZ1152" s="140"/>
      <c r="BA1152" s="140"/>
      <c r="BB1152" s="140"/>
      <c r="BC1152" s="140"/>
      <c r="BD1152" s="140"/>
      <c r="BE1152" s="140"/>
      <c r="BF1152" s="140"/>
      <c r="BG1152" s="140"/>
      <c r="BH1152" s="140"/>
      <c r="BI1152" s="140"/>
      <c r="BJ1152" s="140"/>
    </row>
    <row r="1153" spans="20:62">
      <c r="T1153" s="140"/>
      <c r="U1153" s="140"/>
      <c r="V1153" s="140"/>
      <c r="W1153" s="140"/>
      <c r="X1153" s="140"/>
      <c r="Y1153" s="140"/>
      <c r="Z1153" s="140"/>
      <c r="AA1153" s="140"/>
      <c r="AB1153" s="140"/>
      <c r="AC1153" s="140"/>
      <c r="AD1153" s="140"/>
      <c r="AE1153" s="140"/>
      <c r="AF1153" s="140"/>
      <c r="AG1153" s="140"/>
      <c r="AH1153" s="140"/>
      <c r="AI1153" s="140"/>
      <c r="AJ1153" s="140"/>
      <c r="AK1153" s="140"/>
      <c r="AL1153" s="140"/>
      <c r="AM1153" s="140"/>
      <c r="AN1153" s="140"/>
      <c r="AO1153" s="140"/>
      <c r="AP1153" s="140"/>
      <c r="AQ1153" s="140"/>
      <c r="AR1153" s="140"/>
      <c r="AS1153" s="140"/>
      <c r="AT1153" s="140"/>
      <c r="AU1153" s="140"/>
      <c r="AV1153" s="140"/>
      <c r="AW1153" s="140"/>
      <c r="AX1153" s="140"/>
      <c r="AY1153" s="140"/>
      <c r="AZ1153" s="140"/>
      <c r="BA1153" s="140"/>
      <c r="BB1153" s="140"/>
      <c r="BC1153" s="140"/>
      <c r="BD1153" s="140"/>
      <c r="BE1153" s="140"/>
      <c r="BF1153" s="140"/>
      <c r="BG1153" s="140"/>
      <c r="BH1153" s="140"/>
      <c r="BI1153" s="140"/>
      <c r="BJ1153" s="140"/>
    </row>
    <row r="1154" spans="20:62">
      <c r="T1154" s="140"/>
      <c r="U1154" s="140"/>
      <c r="V1154" s="140"/>
      <c r="W1154" s="140"/>
      <c r="X1154" s="140"/>
      <c r="Y1154" s="140"/>
      <c r="Z1154" s="140"/>
      <c r="AA1154" s="140"/>
      <c r="AB1154" s="140"/>
      <c r="AC1154" s="140"/>
      <c r="AD1154" s="140"/>
      <c r="AE1154" s="140"/>
      <c r="AF1154" s="140"/>
      <c r="AG1154" s="140"/>
      <c r="AH1154" s="140"/>
      <c r="AI1154" s="140"/>
      <c r="AJ1154" s="140"/>
      <c r="AK1154" s="140"/>
      <c r="AL1154" s="140"/>
      <c r="AM1154" s="140"/>
      <c r="AN1154" s="140"/>
      <c r="AO1154" s="140"/>
      <c r="AP1154" s="140"/>
      <c r="AQ1154" s="140"/>
      <c r="AR1154" s="140"/>
      <c r="AS1154" s="140"/>
      <c r="AT1154" s="140"/>
      <c r="AU1154" s="140"/>
      <c r="AV1154" s="140"/>
      <c r="AW1154" s="140"/>
      <c r="AX1154" s="140"/>
      <c r="AY1154" s="140"/>
      <c r="AZ1154" s="140"/>
      <c r="BA1154" s="140"/>
      <c r="BB1154" s="140"/>
      <c r="BC1154" s="140"/>
      <c r="BD1154" s="140"/>
      <c r="BE1154" s="140"/>
      <c r="BF1154" s="140"/>
      <c r="BG1154" s="140"/>
      <c r="BH1154" s="140"/>
      <c r="BI1154" s="140"/>
      <c r="BJ1154" s="140"/>
    </row>
    <row r="1155" spans="20:62">
      <c r="T1155" s="140"/>
      <c r="U1155" s="140"/>
      <c r="V1155" s="140"/>
      <c r="W1155" s="140"/>
      <c r="X1155" s="140"/>
      <c r="Y1155" s="140"/>
      <c r="Z1155" s="140"/>
      <c r="AA1155" s="140"/>
      <c r="AB1155" s="140"/>
      <c r="AC1155" s="140"/>
      <c r="AD1155" s="140"/>
      <c r="AE1155" s="140"/>
      <c r="AF1155" s="140"/>
      <c r="AG1155" s="140"/>
      <c r="AH1155" s="140"/>
      <c r="AI1155" s="140"/>
      <c r="AJ1155" s="140"/>
      <c r="AK1155" s="140"/>
      <c r="AL1155" s="140"/>
      <c r="AM1155" s="140"/>
      <c r="AN1155" s="140"/>
      <c r="AO1155" s="140"/>
      <c r="AP1155" s="140"/>
      <c r="AQ1155" s="140"/>
      <c r="AR1155" s="140"/>
      <c r="AS1155" s="140"/>
      <c r="AT1155" s="140"/>
      <c r="AU1155" s="140"/>
      <c r="AV1155" s="140"/>
      <c r="AW1155" s="140"/>
      <c r="AX1155" s="140"/>
      <c r="AY1155" s="140"/>
      <c r="AZ1155" s="140"/>
      <c r="BA1155" s="140"/>
      <c r="BB1155" s="140"/>
      <c r="BC1155" s="140"/>
      <c r="BD1155" s="140"/>
      <c r="BE1155" s="140"/>
      <c r="BF1155" s="140"/>
      <c r="BG1155" s="140"/>
      <c r="BH1155" s="140"/>
      <c r="BI1155" s="140"/>
      <c r="BJ1155" s="140"/>
    </row>
    <row r="1156" spans="20:62">
      <c r="T1156" s="140"/>
      <c r="U1156" s="140"/>
      <c r="V1156" s="140"/>
      <c r="W1156" s="140"/>
      <c r="X1156" s="140"/>
      <c r="Y1156" s="140"/>
      <c r="Z1156" s="140"/>
      <c r="AA1156" s="140"/>
      <c r="AB1156" s="140"/>
      <c r="AC1156" s="140"/>
      <c r="AD1156" s="140"/>
      <c r="AE1156" s="140"/>
      <c r="AF1156" s="140"/>
      <c r="AG1156" s="140"/>
      <c r="AH1156" s="140"/>
      <c r="AI1156" s="140"/>
      <c r="AJ1156" s="140"/>
      <c r="AK1156" s="140"/>
      <c r="AL1156" s="140"/>
      <c r="AM1156" s="140"/>
      <c r="AN1156" s="140"/>
      <c r="AO1156" s="140"/>
      <c r="AP1156" s="140"/>
      <c r="AQ1156" s="140"/>
      <c r="AR1156" s="140"/>
      <c r="AS1156" s="140"/>
      <c r="AT1156" s="140"/>
      <c r="AU1156" s="140"/>
      <c r="AV1156" s="140"/>
      <c r="AW1156" s="140"/>
      <c r="AX1156" s="140"/>
      <c r="AY1156" s="140"/>
      <c r="AZ1156" s="140"/>
      <c r="BA1156" s="140"/>
      <c r="BB1156" s="140"/>
      <c r="BC1156" s="140"/>
      <c r="BD1156" s="140"/>
      <c r="BE1156" s="140"/>
      <c r="BF1156" s="140"/>
      <c r="BG1156" s="140"/>
      <c r="BH1156" s="140"/>
      <c r="BI1156" s="140"/>
      <c r="BJ1156" s="140"/>
    </row>
    <row r="1157" spans="20:62">
      <c r="T1157" s="140"/>
      <c r="U1157" s="140"/>
      <c r="V1157" s="140"/>
      <c r="W1157" s="140"/>
      <c r="X1157" s="140"/>
      <c r="Y1157" s="140"/>
      <c r="Z1157" s="140"/>
      <c r="AA1157" s="140"/>
      <c r="AB1157" s="140"/>
      <c r="AC1157" s="140"/>
      <c r="AD1157" s="140"/>
      <c r="AE1157" s="140"/>
      <c r="AF1157" s="140"/>
      <c r="AG1157" s="140"/>
      <c r="AH1157" s="140"/>
      <c r="AI1157" s="140"/>
      <c r="AJ1157" s="140"/>
      <c r="AK1157" s="140"/>
      <c r="AL1157" s="140"/>
      <c r="AM1157" s="140"/>
      <c r="AN1157" s="140"/>
      <c r="AO1157" s="140"/>
      <c r="AP1157" s="140"/>
      <c r="AQ1157" s="140"/>
      <c r="AR1157" s="140"/>
      <c r="AS1157" s="140"/>
      <c r="AT1157" s="140"/>
      <c r="AU1157" s="140"/>
      <c r="AV1157" s="140"/>
      <c r="AW1157" s="140"/>
      <c r="AX1157" s="140"/>
      <c r="AY1157" s="140"/>
      <c r="AZ1157" s="140"/>
      <c r="BA1157" s="140"/>
      <c r="BB1157" s="140"/>
      <c r="BC1157" s="140"/>
      <c r="BD1157" s="140"/>
      <c r="BE1157" s="140"/>
      <c r="BF1157" s="140"/>
      <c r="BG1157" s="140"/>
      <c r="BH1157" s="140"/>
      <c r="BI1157" s="140"/>
      <c r="BJ1157" s="140"/>
    </row>
    <row r="1158" spans="20:62">
      <c r="T1158" s="140"/>
      <c r="U1158" s="140"/>
      <c r="V1158" s="140"/>
      <c r="W1158" s="140"/>
      <c r="X1158" s="140"/>
      <c r="Y1158" s="140"/>
      <c r="Z1158" s="140"/>
      <c r="AA1158" s="140"/>
      <c r="AB1158" s="140"/>
      <c r="AC1158" s="140"/>
      <c r="AD1158" s="140"/>
      <c r="AE1158" s="140"/>
      <c r="AF1158" s="140"/>
      <c r="AG1158" s="140"/>
      <c r="AH1158" s="140"/>
      <c r="AI1158" s="140"/>
      <c r="AJ1158" s="140"/>
      <c r="AK1158" s="140"/>
      <c r="AL1158" s="140"/>
      <c r="AM1158" s="140"/>
      <c r="AN1158" s="140"/>
      <c r="AO1158" s="140"/>
      <c r="AP1158" s="140"/>
      <c r="AQ1158" s="140"/>
      <c r="AR1158" s="140"/>
      <c r="AS1158" s="140"/>
      <c r="AT1158" s="140"/>
      <c r="AU1158" s="140"/>
      <c r="AV1158" s="140"/>
      <c r="AW1158" s="140"/>
      <c r="AX1158" s="140"/>
      <c r="AY1158" s="140"/>
      <c r="AZ1158" s="140"/>
      <c r="BA1158" s="140"/>
      <c r="BB1158" s="140"/>
      <c r="BC1158" s="140"/>
      <c r="BD1158" s="140"/>
      <c r="BE1158" s="140"/>
      <c r="BF1158" s="140"/>
      <c r="BG1158" s="140"/>
      <c r="BH1158" s="140"/>
      <c r="BI1158" s="140"/>
      <c r="BJ1158" s="140"/>
    </row>
    <row r="1159" spans="20:62">
      <c r="T1159" s="140"/>
      <c r="U1159" s="140"/>
      <c r="V1159" s="140"/>
      <c r="W1159" s="140"/>
      <c r="X1159" s="140"/>
      <c r="Y1159" s="140"/>
      <c r="Z1159" s="140"/>
      <c r="AA1159" s="140"/>
      <c r="AB1159" s="140"/>
      <c r="AC1159" s="140"/>
      <c r="AD1159" s="140"/>
      <c r="AE1159" s="140"/>
      <c r="AF1159" s="140"/>
      <c r="AG1159" s="140"/>
      <c r="AH1159" s="140"/>
      <c r="AI1159" s="140"/>
      <c r="AJ1159" s="140"/>
      <c r="AK1159" s="140"/>
      <c r="AL1159" s="140"/>
      <c r="AM1159" s="140"/>
      <c r="AN1159" s="140"/>
      <c r="AO1159" s="140"/>
      <c r="AP1159" s="140"/>
      <c r="AQ1159" s="140"/>
      <c r="AR1159" s="140"/>
      <c r="AS1159" s="140"/>
      <c r="AT1159" s="140"/>
      <c r="AU1159" s="140"/>
      <c r="AV1159" s="140"/>
      <c r="AW1159" s="140"/>
      <c r="AX1159" s="140"/>
      <c r="AY1159" s="140"/>
      <c r="AZ1159" s="140"/>
      <c r="BA1159" s="140"/>
      <c r="BB1159" s="140"/>
      <c r="BC1159" s="140"/>
      <c r="BD1159" s="140"/>
      <c r="BE1159" s="140"/>
      <c r="BF1159" s="140"/>
      <c r="BG1159" s="140"/>
      <c r="BH1159" s="140"/>
      <c r="BI1159" s="140"/>
      <c r="BJ1159" s="140"/>
    </row>
    <row r="1160" spans="20:62">
      <c r="T1160" s="140"/>
      <c r="U1160" s="140"/>
      <c r="V1160" s="140"/>
      <c r="W1160" s="140"/>
      <c r="X1160" s="140"/>
      <c r="Y1160" s="140"/>
      <c r="Z1160" s="140"/>
      <c r="AA1160" s="140"/>
      <c r="AB1160" s="140"/>
      <c r="AC1160" s="140"/>
      <c r="AD1160" s="140"/>
      <c r="AE1160" s="140"/>
      <c r="AF1160" s="140"/>
      <c r="AG1160" s="140"/>
      <c r="AH1160" s="140"/>
      <c r="AI1160" s="140"/>
      <c r="AJ1160" s="140"/>
      <c r="AK1160" s="140"/>
      <c r="AL1160" s="140"/>
      <c r="AM1160" s="140"/>
      <c r="AN1160" s="140"/>
      <c r="AO1160" s="140"/>
      <c r="AP1160" s="140"/>
      <c r="AQ1160" s="140"/>
      <c r="AR1160" s="140"/>
      <c r="AS1160" s="140"/>
      <c r="AT1160" s="140"/>
      <c r="AU1160" s="140"/>
      <c r="AV1160" s="140"/>
      <c r="AW1160" s="140"/>
      <c r="AX1160" s="140"/>
      <c r="AY1160" s="140"/>
      <c r="AZ1160" s="140"/>
      <c r="BA1160" s="140"/>
      <c r="BB1160" s="140"/>
      <c r="BC1160" s="140"/>
      <c r="BD1160" s="140"/>
      <c r="BE1160" s="140"/>
      <c r="BF1160" s="140"/>
      <c r="BG1160" s="140"/>
      <c r="BH1160" s="140"/>
      <c r="BI1160" s="140"/>
      <c r="BJ1160" s="140"/>
    </row>
    <row r="1161" spans="20:62">
      <c r="T1161" s="140"/>
      <c r="U1161" s="140"/>
      <c r="V1161" s="140"/>
      <c r="W1161" s="140"/>
      <c r="X1161" s="140"/>
      <c r="Y1161" s="140"/>
      <c r="Z1161" s="140"/>
      <c r="AA1161" s="140"/>
      <c r="AB1161" s="140"/>
      <c r="AC1161" s="140"/>
      <c r="AD1161" s="140"/>
      <c r="AE1161" s="140"/>
      <c r="AF1161" s="140"/>
      <c r="AG1161" s="140"/>
      <c r="AH1161" s="140"/>
      <c r="AI1161" s="140"/>
      <c r="AJ1161" s="140"/>
      <c r="AK1161" s="140"/>
      <c r="AL1161" s="140"/>
      <c r="AM1161" s="140"/>
      <c r="AN1161" s="140"/>
      <c r="AO1161" s="140"/>
      <c r="AP1161" s="140"/>
      <c r="AQ1161" s="140"/>
      <c r="AR1161" s="140"/>
      <c r="AS1161" s="140"/>
      <c r="AT1161" s="140"/>
      <c r="AU1161" s="140"/>
      <c r="AV1161" s="140"/>
      <c r="AW1161" s="140"/>
      <c r="AX1161" s="140"/>
      <c r="AY1161" s="140"/>
      <c r="AZ1161" s="140"/>
      <c r="BA1161" s="140"/>
      <c r="BB1161" s="140"/>
      <c r="BC1161" s="140"/>
      <c r="BD1161" s="140"/>
      <c r="BE1161" s="140"/>
      <c r="BF1161" s="140"/>
      <c r="BG1161" s="140"/>
      <c r="BH1161" s="140"/>
      <c r="BI1161" s="140"/>
      <c r="BJ1161" s="140"/>
    </row>
    <row r="1162" spans="20:62">
      <c r="T1162" s="140"/>
      <c r="U1162" s="140"/>
      <c r="V1162" s="140"/>
      <c r="W1162" s="140"/>
      <c r="X1162" s="140"/>
      <c r="Y1162" s="140"/>
      <c r="Z1162" s="140"/>
      <c r="AA1162" s="140"/>
      <c r="AB1162" s="140"/>
      <c r="AC1162" s="140"/>
      <c r="AD1162" s="140"/>
      <c r="AE1162" s="140"/>
      <c r="AF1162" s="140"/>
      <c r="AG1162" s="140"/>
      <c r="AH1162" s="140"/>
      <c r="AI1162" s="140"/>
      <c r="AJ1162" s="140"/>
      <c r="AK1162" s="140"/>
      <c r="AL1162" s="140"/>
      <c r="AM1162" s="140"/>
      <c r="AN1162" s="140"/>
      <c r="AO1162" s="140"/>
      <c r="AP1162" s="140"/>
      <c r="AQ1162" s="140"/>
      <c r="AR1162" s="140"/>
      <c r="AS1162" s="140"/>
      <c r="AT1162" s="140"/>
      <c r="AU1162" s="140"/>
      <c r="AV1162" s="140"/>
      <c r="AW1162" s="140"/>
      <c r="AX1162" s="140"/>
      <c r="AY1162" s="140"/>
      <c r="AZ1162" s="140"/>
      <c r="BA1162" s="140"/>
      <c r="BB1162" s="140"/>
      <c r="BC1162" s="140"/>
      <c r="BD1162" s="140"/>
      <c r="BE1162" s="140"/>
      <c r="BF1162" s="140"/>
      <c r="BG1162" s="140"/>
      <c r="BH1162" s="140"/>
      <c r="BI1162" s="140"/>
      <c r="BJ1162" s="140"/>
    </row>
    <row r="1163" spans="20:62">
      <c r="T1163" s="140"/>
      <c r="U1163" s="140"/>
      <c r="V1163" s="140"/>
      <c r="W1163" s="140"/>
      <c r="X1163" s="140"/>
      <c r="Y1163" s="140"/>
      <c r="Z1163" s="140"/>
      <c r="AA1163" s="140"/>
      <c r="AB1163" s="140"/>
      <c r="AC1163" s="140"/>
      <c r="AD1163" s="140"/>
      <c r="AE1163" s="140"/>
      <c r="AF1163" s="140"/>
      <c r="AG1163" s="140"/>
      <c r="AH1163" s="140"/>
      <c r="AI1163" s="140"/>
      <c r="AJ1163" s="140"/>
      <c r="AK1163" s="140"/>
      <c r="AL1163" s="140"/>
      <c r="AM1163" s="140"/>
      <c r="AN1163" s="140"/>
      <c r="AO1163" s="140"/>
      <c r="AP1163" s="140"/>
      <c r="AQ1163" s="140"/>
      <c r="AR1163" s="140"/>
      <c r="AS1163" s="140"/>
      <c r="AT1163" s="140"/>
      <c r="AU1163" s="140"/>
      <c r="AV1163" s="140"/>
      <c r="AW1163" s="140"/>
      <c r="AX1163" s="140"/>
      <c r="AY1163" s="140"/>
      <c r="AZ1163" s="140"/>
      <c r="BA1163" s="140"/>
      <c r="BB1163" s="140"/>
      <c r="BC1163" s="140"/>
      <c r="BD1163" s="140"/>
      <c r="BE1163" s="140"/>
      <c r="BF1163" s="140"/>
      <c r="BG1163" s="140"/>
      <c r="BH1163" s="140"/>
      <c r="BI1163" s="140"/>
      <c r="BJ1163" s="140"/>
    </row>
    <row r="1164" spans="20:62">
      <c r="T1164" s="140"/>
      <c r="U1164" s="140"/>
      <c r="V1164" s="140"/>
      <c r="W1164" s="140"/>
      <c r="X1164" s="140"/>
      <c r="Y1164" s="140"/>
      <c r="Z1164" s="140"/>
      <c r="AA1164" s="140"/>
      <c r="AB1164" s="140"/>
      <c r="AC1164" s="140"/>
      <c r="AD1164" s="140"/>
      <c r="AE1164" s="140"/>
      <c r="AF1164" s="140"/>
      <c r="AG1164" s="140"/>
      <c r="AH1164" s="140"/>
      <c r="AI1164" s="140"/>
      <c r="AJ1164" s="140"/>
      <c r="AK1164" s="140"/>
      <c r="AL1164" s="140"/>
      <c r="AM1164" s="140"/>
      <c r="AN1164" s="140"/>
      <c r="AO1164" s="140"/>
      <c r="AP1164" s="140"/>
      <c r="AQ1164" s="140"/>
      <c r="AR1164" s="140"/>
      <c r="AS1164" s="140"/>
      <c r="AT1164" s="140"/>
      <c r="AU1164" s="140"/>
      <c r="AV1164" s="140"/>
      <c r="AW1164" s="140"/>
      <c r="AX1164" s="140"/>
      <c r="AY1164" s="140"/>
      <c r="AZ1164" s="140"/>
      <c r="BA1164" s="140"/>
      <c r="BB1164" s="140"/>
      <c r="BC1164" s="140"/>
      <c r="BD1164" s="140"/>
      <c r="BE1164" s="140"/>
      <c r="BF1164" s="140"/>
      <c r="BG1164" s="140"/>
      <c r="BH1164" s="140"/>
      <c r="BI1164" s="140"/>
      <c r="BJ1164" s="140"/>
    </row>
    <row r="1165" spans="20:62">
      <c r="T1165" s="140"/>
      <c r="U1165" s="140"/>
      <c r="V1165" s="140"/>
      <c r="W1165" s="140"/>
      <c r="X1165" s="140"/>
      <c r="Y1165" s="140"/>
      <c r="Z1165" s="140"/>
      <c r="AA1165" s="140"/>
      <c r="AB1165" s="140"/>
      <c r="AC1165" s="140"/>
      <c r="AD1165" s="140"/>
      <c r="AE1165" s="140"/>
      <c r="AF1165" s="140"/>
      <c r="AG1165" s="140"/>
      <c r="AH1165" s="140"/>
      <c r="AI1165" s="140"/>
      <c r="AJ1165" s="140"/>
      <c r="AK1165" s="140"/>
      <c r="AL1165" s="140"/>
      <c r="AM1165" s="140"/>
      <c r="AN1165" s="140"/>
      <c r="AO1165" s="140"/>
      <c r="AP1165" s="140"/>
      <c r="AQ1165" s="140"/>
      <c r="AR1165" s="140"/>
      <c r="AS1165" s="140"/>
      <c r="AT1165" s="140"/>
      <c r="AU1165" s="140"/>
      <c r="AV1165" s="140"/>
      <c r="AW1165" s="140"/>
      <c r="AX1165" s="140"/>
      <c r="AY1165" s="140"/>
      <c r="AZ1165" s="140"/>
      <c r="BA1165" s="140"/>
      <c r="BB1165" s="140"/>
      <c r="BC1165" s="140"/>
      <c r="BD1165" s="140"/>
      <c r="BE1165" s="140"/>
      <c r="BF1165" s="140"/>
      <c r="BG1165" s="140"/>
      <c r="BH1165" s="140"/>
      <c r="BI1165" s="140"/>
      <c r="BJ1165" s="140"/>
    </row>
    <row r="1166" spans="20:62">
      <c r="T1166" s="140"/>
      <c r="U1166" s="140"/>
      <c r="V1166" s="140"/>
      <c r="W1166" s="140"/>
      <c r="X1166" s="140"/>
      <c r="Y1166" s="140"/>
      <c r="Z1166" s="140"/>
      <c r="AA1166" s="140"/>
      <c r="AB1166" s="140"/>
      <c r="AC1166" s="140"/>
      <c r="AD1166" s="140"/>
      <c r="AE1166" s="140"/>
      <c r="AF1166" s="140"/>
      <c r="AG1166" s="140"/>
      <c r="AH1166" s="140"/>
      <c r="AI1166" s="140"/>
      <c r="AJ1166" s="140"/>
      <c r="AK1166" s="140"/>
      <c r="AL1166" s="140"/>
      <c r="AM1166" s="140"/>
      <c r="AN1166" s="140"/>
      <c r="AO1166" s="140"/>
      <c r="AP1166" s="140"/>
      <c r="AQ1166" s="140"/>
      <c r="AR1166" s="140"/>
      <c r="AS1166" s="140"/>
      <c r="AT1166" s="140"/>
      <c r="AU1166" s="140"/>
      <c r="AV1166" s="140"/>
      <c r="AW1166" s="140"/>
      <c r="AX1166" s="140"/>
      <c r="AY1166" s="140"/>
      <c r="AZ1166" s="140"/>
      <c r="BA1166" s="140"/>
      <c r="BB1166" s="140"/>
      <c r="BC1166" s="140"/>
      <c r="BD1166" s="140"/>
      <c r="BE1166" s="140"/>
      <c r="BF1166" s="140"/>
      <c r="BG1166" s="140"/>
      <c r="BH1166" s="140"/>
      <c r="BI1166" s="140"/>
      <c r="BJ1166" s="140"/>
    </row>
    <row r="1167" spans="20:62">
      <c r="T1167" s="140"/>
      <c r="U1167" s="140"/>
      <c r="V1167" s="140"/>
      <c r="W1167" s="140"/>
      <c r="X1167" s="140"/>
      <c r="Y1167" s="140"/>
      <c r="Z1167" s="140"/>
      <c r="AA1167" s="140"/>
      <c r="AB1167" s="140"/>
      <c r="AC1167" s="140"/>
      <c r="AD1167" s="140"/>
      <c r="AE1167" s="140"/>
      <c r="AF1167" s="140"/>
      <c r="AG1167" s="140"/>
      <c r="AH1167" s="140"/>
      <c r="AI1167" s="140"/>
      <c r="AJ1167" s="140"/>
      <c r="AK1167" s="140"/>
      <c r="AL1167" s="140"/>
      <c r="AM1167" s="140"/>
      <c r="AN1167" s="140"/>
      <c r="AO1167" s="140"/>
      <c r="AP1167" s="140"/>
      <c r="AQ1167" s="140"/>
      <c r="AR1167" s="140"/>
      <c r="AS1167" s="140"/>
      <c r="AT1167" s="140"/>
      <c r="AU1167" s="140"/>
      <c r="AV1167" s="140"/>
      <c r="AW1167" s="140"/>
      <c r="AX1167" s="140"/>
      <c r="AY1167" s="140"/>
      <c r="AZ1167" s="140"/>
      <c r="BA1167" s="140"/>
      <c r="BB1167" s="140"/>
      <c r="BC1167" s="140"/>
      <c r="BD1167" s="140"/>
      <c r="BE1167" s="140"/>
      <c r="BF1167" s="140"/>
      <c r="BG1167" s="140"/>
      <c r="BH1167" s="140"/>
      <c r="BI1167" s="140"/>
      <c r="BJ1167" s="140"/>
    </row>
    <row r="1168" spans="20:62">
      <c r="T1168" s="140"/>
      <c r="U1168" s="140"/>
      <c r="V1168" s="140"/>
      <c r="W1168" s="140"/>
      <c r="X1168" s="140"/>
      <c r="Y1168" s="140"/>
      <c r="Z1168" s="140"/>
      <c r="AA1168" s="140"/>
      <c r="AB1168" s="140"/>
      <c r="AC1168" s="140"/>
      <c r="AD1168" s="140"/>
      <c r="AE1168" s="140"/>
      <c r="AF1168" s="140"/>
      <c r="AG1168" s="140"/>
      <c r="AH1168" s="140"/>
      <c r="AI1168" s="140"/>
      <c r="AJ1168" s="140"/>
      <c r="AK1168" s="140"/>
      <c r="AL1168" s="140"/>
      <c r="AM1168" s="140"/>
      <c r="AN1168" s="140"/>
      <c r="AO1168" s="140"/>
      <c r="AP1168" s="140"/>
      <c r="AQ1168" s="140"/>
      <c r="AR1168" s="140"/>
      <c r="AS1168" s="140"/>
      <c r="AT1168" s="140"/>
      <c r="AU1168" s="140"/>
      <c r="AV1168" s="140"/>
      <c r="AW1168" s="140"/>
      <c r="AX1168" s="140"/>
      <c r="AY1168" s="140"/>
      <c r="AZ1168" s="140"/>
      <c r="BA1168" s="140"/>
      <c r="BB1168" s="140"/>
      <c r="BC1168" s="140"/>
      <c r="BD1168" s="140"/>
      <c r="BE1168" s="140"/>
      <c r="BF1168" s="140"/>
      <c r="BG1168" s="140"/>
      <c r="BH1168" s="140"/>
      <c r="BI1168" s="140"/>
      <c r="BJ1168" s="140"/>
    </row>
    <row r="1169" spans="20:62">
      <c r="T1169" s="140"/>
      <c r="U1169" s="140"/>
      <c r="V1169" s="140"/>
      <c r="W1169" s="140"/>
      <c r="X1169" s="140"/>
      <c r="Y1169" s="140"/>
      <c r="Z1169" s="140"/>
      <c r="AA1169" s="140"/>
      <c r="AB1169" s="140"/>
      <c r="AC1169" s="140"/>
      <c r="AD1169" s="140"/>
      <c r="AE1169" s="140"/>
      <c r="AF1169" s="140"/>
      <c r="AG1169" s="140"/>
      <c r="AH1169" s="140"/>
      <c r="AI1169" s="140"/>
      <c r="AJ1169" s="140"/>
      <c r="AK1169" s="140"/>
      <c r="AL1169" s="140"/>
      <c r="AM1169" s="140"/>
      <c r="AN1169" s="140"/>
      <c r="AO1169" s="140"/>
      <c r="AP1169" s="140"/>
      <c r="AQ1169" s="140"/>
      <c r="AR1169" s="140"/>
      <c r="AS1169" s="140"/>
      <c r="AT1169" s="140"/>
      <c r="AU1169" s="140"/>
      <c r="AV1169" s="140"/>
      <c r="AW1169" s="140"/>
      <c r="AX1169" s="140"/>
      <c r="AY1169" s="140"/>
      <c r="AZ1169" s="140"/>
      <c r="BA1169" s="140"/>
      <c r="BB1169" s="140"/>
      <c r="BC1169" s="140"/>
      <c r="BD1169" s="140"/>
      <c r="BE1169" s="140"/>
      <c r="BF1169" s="140"/>
      <c r="BG1169" s="140"/>
      <c r="BH1169" s="140"/>
      <c r="BI1169" s="140"/>
      <c r="BJ1169" s="140"/>
    </row>
    <row r="1170" spans="20:62">
      <c r="T1170" s="140"/>
      <c r="U1170" s="140"/>
      <c r="V1170" s="140"/>
      <c r="W1170" s="140"/>
      <c r="X1170" s="140"/>
      <c r="Y1170" s="140"/>
      <c r="Z1170" s="140"/>
      <c r="AA1170" s="140"/>
      <c r="AB1170" s="140"/>
      <c r="AC1170" s="140"/>
      <c r="AD1170" s="140"/>
      <c r="AE1170" s="140"/>
      <c r="AF1170" s="140"/>
      <c r="AG1170" s="140"/>
      <c r="AH1170" s="140"/>
      <c r="AI1170" s="140"/>
      <c r="AJ1170" s="140"/>
      <c r="AK1170" s="140"/>
      <c r="AL1170" s="140"/>
      <c r="AM1170" s="140"/>
      <c r="AN1170" s="140"/>
      <c r="AO1170" s="140"/>
      <c r="AP1170" s="140"/>
      <c r="AQ1170" s="140"/>
      <c r="AR1170" s="140"/>
      <c r="AS1170" s="140"/>
      <c r="AT1170" s="140"/>
      <c r="AU1170" s="140"/>
      <c r="AV1170" s="140"/>
      <c r="AW1170" s="140"/>
      <c r="AX1170" s="140"/>
      <c r="AY1170" s="140"/>
      <c r="AZ1170" s="140"/>
      <c r="BA1170" s="140"/>
      <c r="BB1170" s="140"/>
      <c r="BC1170" s="140"/>
      <c r="BD1170" s="140"/>
      <c r="BE1170" s="140"/>
      <c r="BF1170" s="140"/>
      <c r="BG1170" s="140"/>
      <c r="BH1170" s="140"/>
      <c r="BI1170" s="140"/>
      <c r="BJ1170" s="140"/>
    </row>
    <row r="1171" spans="20:62">
      <c r="T1171" s="140"/>
      <c r="U1171" s="140"/>
      <c r="V1171" s="140"/>
      <c r="W1171" s="140"/>
      <c r="X1171" s="140"/>
      <c r="Y1171" s="140"/>
      <c r="Z1171" s="140"/>
      <c r="AA1171" s="140"/>
      <c r="AB1171" s="140"/>
      <c r="AC1171" s="140"/>
      <c r="AD1171" s="140"/>
      <c r="AE1171" s="140"/>
      <c r="AF1171" s="140"/>
      <c r="AG1171" s="140"/>
      <c r="AH1171" s="140"/>
      <c r="AI1171" s="140"/>
      <c r="AJ1171" s="140"/>
      <c r="AK1171" s="140"/>
      <c r="AL1171" s="140"/>
      <c r="AM1171" s="140"/>
      <c r="AN1171" s="140"/>
      <c r="AO1171" s="140"/>
      <c r="AP1171" s="140"/>
      <c r="AQ1171" s="140"/>
      <c r="AR1171" s="140"/>
      <c r="AS1171" s="140"/>
      <c r="AT1171" s="140"/>
      <c r="AU1171" s="140"/>
      <c r="AV1171" s="140"/>
      <c r="AW1171" s="140"/>
      <c r="AX1171" s="140"/>
      <c r="AY1171" s="140"/>
      <c r="AZ1171" s="140"/>
      <c r="BA1171" s="140"/>
      <c r="BB1171" s="140"/>
      <c r="BC1171" s="140"/>
      <c r="BD1171" s="140"/>
      <c r="BE1171" s="140"/>
      <c r="BF1171" s="140"/>
      <c r="BG1171" s="140"/>
      <c r="BH1171" s="140"/>
      <c r="BI1171" s="140"/>
      <c r="BJ1171" s="140"/>
    </row>
    <row r="1172" spans="20:62">
      <c r="T1172" s="140"/>
      <c r="U1172" s="140"/>
      <c r="V1172" s="140"/>
      <c r="W1172" s="140"/>
      <c r="X1172" s="140"/>
      <c r="Y1172" s="140"/>
      <c r="Z1172" s="140"/>
      <c r="AA1172" s="140"/>
      <c r="AB1172" s="140"/>
      <c r="AC1172" s="140"/>
      <c r="AD1172" s="140"/>
      <c r="AE1172" s="140"/>
      <c r="AF1172" s="140"/>
      <c r="AG1172" s="140"/>
      <c r="AH1172" s="140"/>
      <c r="AI1172" s="140"/>
      <c r="AJ1172" s="140"/>
      <c r="AK1172" s="140"/>
      <c r="AL1172" s="140"/>
      <c r="AM1172" s="140"/>
      <c r="AN1172" s="140"/>
      <c r="AO1172" s="140"/>
      <c r="AP1172" s="140"/>
      <c r="AQ1172" s="140"/>
      <c r="AR1172" s="140"/>
      <c r="AS1172" s="140"/>
      <c r="AT1172" s="140"/>
      <c r="AU1172" s="140"/>
      <c r="AV1172" s="140"/>
      <c r="AW1172" s="140"/>
      <c r="AX1172" s="140"/>
      <c r="AY1172" s="140"/>
      <c r="AZ1172" s="140"/>
      <c r="BA1172" s="140"/>
      <c r="BB1172" s="140"/>
      <c r="BC1172" s="140"/>
      <c r="BD1172" s="140"/>
      <c r="BE1172" s="140"/>
      <c r="BF1172" s="140"/>
      <c r="BG1172" s="140"/>
      <c r="BH1172" s="140"/>
      <c r="BI1172" s="140"/>
      <c r="BJ1172" s="140"/>
    </row>
    <row r="1173" spans="20:62">
      <c r="T1173" s="140"/>
      <c r="U1173" s="140"/>
      <c r="V1173" s="140"/>
      <c r="W1173" s="140"/>
      <c r="X1173" s="140"/>
      <c r="Y1173" s="140"/>
      <c r="Z1173" s="140"/>
      <c r="AA1173" s="140"/>
      <c r="AB1173" s="140"/>
      <c r="AC1173" s="140"/>
      <c r="AD1173" s="140"/>
      <c r="AE1173" s="140"/>
      <c r="AF1173" s="140"/>
      <c r="AG1173" s="140"/>
      <c r="AH1173" s="140"/>
      <c r="AI1173" s="140"/>
      <c r="AJ1173" s="140"/>
      <c r="AK1173" s="140"/>
      <c r="AL1173" s="140"/>
      <c r="AM1173" s="140"/>
      <c r="AN1173" s="140"/>
      <c r="AO1173" s="140"/>
      <c r="AP1173" s="140"/>
      <c r="AQ1173" s="140"/>
      <c r="AR1173" s="140"/>
      <c r="AS1173" s="140"/>
      <c r="AT1173" s="140"/>
      <c r="AU1173" s="140"/>
      <c r="AV1173" s="140"/>
      <c r="AW1173" s="140"/>
      <c r="AX1173" s="140"/>
      <c r="AY1173" s="140"/>
      <c r="AZ1173" s="140"/>
      <c r="BA1173" s="140"/>
      <c r="BB1173" s="140"/>
      <c r="BC1173" s="140"/>
      <c r="BD1173" s="140"/>
      <c r="BE1173" s="140"/>
      <c r="BF1173" s="140"/>
      <c r="BG1173" s="140"/>
      <c r="BH1173" s="140"/>
      <c r="BI1173" s="140"/>
      <c r="BJ1173" s="140"/>
    </row>
    <row r="1174" spans="20:62">
      <c r="T1174" s="140"/>
      <c r="U1174" s="140"/>
      <c r="V1174" s="140"/>
      <c r="W1174" s="140"/>
      <c r="X1174" s="140"/>
      <c r="Y1174" s="140"/>
      <c r="Z1174" s="140"/>
      <c r="AA1174" s="140"/>
      <c r="AB1174" s="140"/>
      <c r="AC1174" s="140"/>
      <c r="AD1174" s="140"/>
      <c r="AE1174" s="140"/>
      <c r="AF1174" s="140"/>
      <c r="AG1174" s="140"/>
      <c r="AH1174" s="140"/>
      <c r="AI1174" s="140"/>
      <c r="AJ1174" s="140"/>
      <c r="AK1174" s="140"/>
      <c r="AL1174" s="140"/>
      <c r="AM1174" s="140"/>
      <c r="AN1174" s="140"/>
      <c r="AO1174" s="140"/>
      <c r="AP1174" s="140"/>
      <c r="AQ1174" s="140"/>
      <c r="AR1174" s="140"/>
      <c r="AS1174" s="140"/>
      <c r="AT1174" s="140"/>
      <c r="AU1174" s="140"/>
      <c r="AV1174" s="140"/>
      <c r="AW1174" s="140"/>
      <c r="AX1174" s="140"/>
      <c r="AY1174" s="140"/>
      <c r="AZ1174" s="140"/>
      <c r="BA1174" s="140"/>
      <c r="BB1174" s="140"/>
      <c r="BC1174" s="140"/>
      <c r="BD1174" s="140"/>
      <c r="BE1174" s="140"/>
      <c r="BF1174" s="140"/>
      <c r="BG1174" s="140"/>
      <c r="BH1174" s="140"/>
      <c r="BI1174" s="140"/>
      <c r="BJ1174" s="140"/>
    </row>
    <row r="1175" spans="20:62">
      <c r="T1175" s="140"/>
      <c r="U1175" s="140"/>
      <c r="V1175" s="140"/>
      <c r="W1175" s="140"/>
      <c r="X1175" s="140"/>
      <c r="Y1175" s="140"/>
      <c r="Z1175" s="140"/>
      <c r="AA1175" s="140"/>
      <c r="AB1175" s="140"/>
      <c r="AC1175" s="140"/>
      <c r="AD1175" s="140"/>
      <c r="AE1175" s="140"/>
      <c r="AF1175" s="140"/>
      <c r="AG1175" s="140"/>
      <c r="AH1175" s="140"/>
      <c r="AI1175" s="140"/>
      <c r="AJ1175" s="140"/>
      <c r="AK1175" s="140"/>
      <c r="AL1175" s="140"/>
      <c r="AM1175" s="140"/>
      <c r="AN1175" s="140"/>
      <c r="AO1175" s="140"/>
      <c r="AP1175" s="140"/>
      <c r="AQ1175" s="140"/>
      <c r="AR1175" s="140"/>
      <c r="AS1175" s="140"/>
      <c r="AT1175" s="140"/>
      <c r="AU1175" s="140"/>
      <c r="AV1175" s="140"/>
      <c r="AW1175" s="140"/>
      <c r="AX1175" s="140"/>
      <c r="AY1175" s="140"/>
      <c r="AZ1175" s="140"/>
      <c r="BA1175" s="140"/>
      <c r="BB1175" s="140"/>
      <c r="BC1175" s="140"/>
      <c r="BD1175" s="140"/>
      <c r="BE1175" s="140"/>
      <c r="BF1175" s="140"/>
      <c r="BG1175" s="140"/>
      <c r="BH1175" s="140"/>
      <c r="BI1175" s="140"/>
      <c r="BJ1175" s="140"/>
    </row>
    <row r="1176" spans="20:62">
      <c r="T1176" s="140"/>
      <c r="U1176" s="140"/>
      <c r="V1176" s="140"/>
      <c r="W1176" s="140"/>
      <c r="X1176" s="140"/>
      <c r="Y1176" s="140"/>
      <c r="Z1176" s="140"/>
      <c r="AA1176" s="140"/>
      <c r="AB1176" s="140"/>
      <c r="AC1176" s="140"/>
      <c r="AD1176" s="140"/>
      <c r="AE1176" s="140"/>
      <c r="AF1176" s="140"/>
      <c r="AG1176" s="140"/>
      <c r="AH1176" s="140"/>
      <c r="AI1176" s="140"/>
      <c r="AJ1176" s="140"/>
      <c r="AK1176" s="140"/>
      <c r="AL1176" s="140"/>
      <c r="AM1176" s="140"/>
      <c r="AN1176" s="140"/>
      <c r="AO1176" s="140"/>
      <c r="AP1176" s="140"/>
      <c r="AQ1176" s="140"/>
      <c r="AR1176" s="140"/>
      <c r="AS1176" s="140"/>
      <c r="AT1176" s="140"/>
      <c r="AU1176" s="140"/>
      <c r="AV1176" s="140"/>
      <c r="AW1176" s="140"/>
      <c r="AX1176" s="140"/>
      <c r="AY1176" s="140"/>
      <c r="AZ1176" s="140"/>
      <c r="BA1176" s="140"/>
      <c r="BB1176" s="140"/>
      <c r="BC1176" s="140"/>
      <c r="BD1176" s="140"/>
      <c r="BE1176" s="140"/>
      <c r="BF1176" s="140"/>
      <c r="BG1176" s="140"/>
      <c r="BH1176" s="140"/>
      <c r="BI1176" s="140"/>
      <c r="BJ1176" s="140"/>
    </row>
    <row r="1177" spans="20:62">
      <c r="T1177" s="140"/>
      <c r="U1177" s="140"/>
      <c r="V1177" s="140"/>
      <c r="W1177" s="140"/>
      <c r="X1177" s="140"/>
      <c r="Y1177" s="140"/>
      <c r="Z1177" s="140"/>
      <c r="AA1177" s="140"/>
      <c r="AB1177" s="140"/>
      <c r="AC1177" s="140"/>
      <c r="AD1177" s="140"/>
      <c r="AE1177" s="140"/>
      <c r="AF1177" s="140"/>
      <c r="AG1177" s="140"/>
      <c r="AH1177" s="140"/>
      <c r="AI1177" s="140"/>
      <c r="AJ1177" s="140"/>
      <c r="AK1177" s="140"/>
      <c r="AL1177" s="140"/>
      <c r="AM1177" s="140"/>
      <c r="AN1177" s="140"/>
      <c r="AO1177" s="140"/>
      <c r="AP1177" s="140"/>
      <c r="AQ1177" s="140"/>
      <c r="AR1177" s="140"/>
      <c r="AS1177" s="140"/>
      <c r="AT1177" s="140"/>
      <c r="AU1177" s="140"/>
      <c r="AV1177" s="140"/>
      <c r="AW1177" s="140"/>
      <c r="AX1177" s="140"/>
      <c r="AY1177" s="140"/>
      <c r="AZ1177" s="140"/>
      <c r="BA1177" s="140"/>
      <c r="BB1177" s="140"/>
      <c r="BC1177" s="140"/>
      <c r="BD1177" s="140"/>
      <c r="BE1177" s="140"/>
      <c r="BF1177" s="140"/>
      <c r="BG1177" s="140"/>
      <c r="BH1177" s="140"/>
      <c r="BI1177" s="140"/>
      <c r="BJ1177" s="140"/>
    </row>
    <row r="1178" spans="20:62">
      <c r="T1178" s="140"/>
      <c r="U1178" s="140"/>
      <c r="V1178" s="140"/>
      <c r="W1178" s="140"/>
      <c r="X1178" s="140"/>
      <c r="Y1178" s="140"/>
      <c r="Z1178" s="140"/>
      <c r="AA1178" s="140"/>
      <c r="AB1178" s="140"/>
      <c r="AC1178" s="140"/>
      <c r="AD1178" s="140"/>
      <c r="AE1178" s="140"/>
      <c r="AF1178" s="140"/>
      <c r="AG1178" s="140"/>
      <c r="AH1178" s="140"/>
      <c r="AI1178" s="140"/>
      <c r="AJ1178" s="140"/>
      <c r="AK1178" s="140"/>
      <c r="AL1178" s="140"/>
      <c r="AM1178" s="140"/>
      <c r="AN1178" s="140"/>
      <c r="AO1178" s="140"/>
      <c r="AP1178" s="140"/>
      <c r="AQ1178" s="140"/>
      <c r="AR1178" s="140"/>
      <c r="AS1178" s="140"/>
      <c r="AT1178" s="140"/>
      <c r="AU1178" s="140"/>
      <c r="AV1178" s="140"/>
      <c r="AW1178" s="140"/>
      <c r="AX1178" s="140"/>
      <c r="AY1178" s="140"/>
      <c r="AZ1178" s="140"/>
      <c r="BA1178" s="140"/>
      <c r="BB1178" s="140"/>
      <c r="BC1178" s="140"/>
      <c r="BD1178" s="140"/>
      <c r="BE1178" s="140"/>
      <c r="BF1178" s="140"/>
      <c r="BG1178" s="140"/>
      <c r="BH1178" s="140"/>
      <c r="BI1178" s="140"/>
      <c r="BJ1178" s="140"/>
    </row>
    <row r="1179" spans="20:62">
      <c r="T1179" s="140"/>
      <c r="U1179" s="140"/>
      <c r="V1179" s="140"/>
      <c r="W1179" s="140"/>
      <c r="X1179" s="140"/>
      <c r="Y1179" s="140"/>
      <c r="Z1179" s="140"/>
      <c r="AA1179" s="140"/>
      <c r="AB1179" s="140"/>
      <c r="AC1179" s="140"/>
      <c r="AD1179" s="140"/>
      <c r="AE1179" s="140"/>
      <c r="AF1179" s="140"/>
      <c r="AG1179" s="140"/>
      <c r="AH1179" s="140"/>
      <c r="AI1179" s="140"/>
      <c r="AJ1179" s="140"/>
      <c r="AK1179" s="140"/>
      <c r="AL1179" s="140"/>
      <c r="AM1179" s="140"/>
      <c r="AN1179" s="140"/>
      <c r="AO1179" s="140"/>
      <c r="AP1179" s="140"/>
      <c r="AQ1179" s="140"/>
      <c r="AR1179" s="140"/>
      <c r="AS1179" s="140"/>
      <c r="AT1179" s="140"/>
      <c r="AU1179" s="140"/>
      <c r="AV1179" s="140"/>
      <c r="AW1179" s="140"/>
      <c r="AX1179" s="140"/>
      <c r="AY1179" s="140"/>
      <c r="AZ1179" s="140"/>
      <c r="BA1179" s="140"/>
      <c r="BB1179" s="140"/>
      <c r="BC1179" s="140"/>
      <c r="BD1179" s="140"/>
      <c r="BE1179" s="140"/>
      <c r="BF1179" s="140"/>
      <c r="BG1179" s="140"/>
      <c r="BH1179" s="140"/>
      <c r="BI1179" s="140"/>
      <c r="BJ1179" s="140"/>
    </row>
    <row r="1180" spans="20:62">
      <c r="T1180" s="140"/>
      <c r="U1180" s="140"/>
      <c r="V1180" s="140"/>
      <c r="W1180" s="140"/>
      <c r="X1180" s="140"/>
      <c r="Y1180" s="140"/>
      <c r="Z1180" s="140"/>
      <c r="AA1180" s="140"/>
      <c r="AB1180" s="140"/>
      <c r="AC1180" s="140"/>
      <c r="AD1180" s="140"/>
      <c r="AE1180" s="140"/>
      <c r="AF1180" s="140"/>
      <c r="AG1180" s="140"/>
      <c r="AH1180" s="140"/>
      <c r="AI1180" s="140"/>
      <c r="AJ1180" s="140"/>
      <c r="AK1180" s="140"/>
      <c r="AL1180" s="140"/>
      <c r="AM1180" s="140"/>
      <c r="AN1180" s="140"/>
      <c r="AO1180" s="140"/>
      <c r="AP1180" s="140"/>
      <c r="AQ1180" s="140"/>
      <c r="AR1180" s="140"/>
      <c r="AS1180" s="140"/>
      <c r="AT1180" s="140"/>
      <c r="AU1180" s="140"/>
      <c r="AV1180" s="140"/>
      <c r="AW1180" s="140"/>
      <c r="AX1180" s="140"/>
      <c r="AY1180" s="140"/>
      <c r="AZ1180" s="140"/>
      <c r="BA1180" s="140"/>
      <c r="BB1180" s="140"/>
      <c r="BC1180" s="140"/>
      <c r="BD1180" s="140"/>
      <c r="BE1180" s="140"/>
      <c r="BF1180" s="140"/>
      <c r="BG1180" s="140"/>
      <c r="BH1180" s="140"/>
      <c r="BI1180" s="140"/>
      <c r="BJ1180" s="140"/>
    </row>
    <row r="1181" spans="20:62">
      <c r="T1181" s="140"/>
      <c r="U1181" s="140"/>
      <c r="V1181" s="140"/>
      <c r="W1181" s="140"/>
      <c r="X1181" s="140"/>
      <c r="Y1181" s="140"/>
      <c r="Z1181" s="140"/>
      <c r="AA1181" s="140"/>
      <c r="AB1181" s="140"/>
      <c r="AC1181" s="140"/>
      <c r="AD1181" s="140"/>
      <c r="AE1181" s="140"/>
      <c r="AF1181" s="140"/>
      <c r="AG1181" s="140"/>
      <c r="AH1181" s="140"/>
      <c r="AI1181" s="140"/>
      <c r="AJ1181" s="140"/>
      <c r="AK1181" s="140"/>
      <c r="AL1181" s="140"/>
      <c r="AM1181" s="140"/>
      <c r="AN1181" s="140"/>
      <c r="AO1181" s="140"/>
      <c r="AP1181" s="140"/>
      <c r="AQ1181" s="140"/>
      <c r="AR1181" s="140"/>
      <c r="AS1181" s="140"/>
      <c r="AT1181" s="140"/>
      <c r="AU1181" s="140"/>
      <c r="AV1181" s="140"/>
      <c r="AW1181" s="140"/>
      <c r="AX1181" s="140"/>
      <c r="AY1181" s="140"/>
      <c r="AZ1181" s="140"/>
      <c r="BA1181" s="140"/>
      <c r="BB1181" s="140"/>
      <c r="BC1181" s="140"/>
      <c r="BD1181" s="140"/>
      <c r="BE1181" s="140"/>
      <c r="BF1181" s="140"/>
      <c r="BG1181" s="140"/>
      <c r="BH1181" s="140"/>
      <c r="BI1181" s="140"/>
      <c r="BJ1181" s="140"/>
    </row>
    <row r="1182" spans="20:62">
      <c r="T1182" s="140"/>
      <c r="U1182" s="140"/>
      <c r="V1182" s="140"/>
      <c r="W1182" s="140"/>
      <c r="X1182" s="140"/>
      <c r="Y1182" s="140"/>
      <c r="Z1182" s="140"/>
      <c r="AA1182" s="140"/>
      <c r="AB1182" s="140"/>
      <c r="AC1182" s="140"/>
      <c r="AD1182" s="140"/>
      <c r="AE1182" s="140"/>
      <c r="AF1182" s="140"/>
      <c r="AG1182" s="140"/>
      <c r="AH1182" s="140"/>
      <c r="AI1182" s="140"/>
      <c r="AJ1182" s="140"/>
      <c r="AK1182" s="140"/>
      <c r="AL1182" s="140"/>
      <c r="AM1182" s="140"/>
      <c r="AN1182" s="140"/>
      <c r="AO1182" s="140"/>
      <c r="AP1182" s="140"/>
      <c r="AQ1182" s="140"/>
      <c r="AR1182" s="140"/>
      <c r="AS1182" s="140"/>
      <c r="AT1182" s="140"/>
      <c r="AU1182" s="140"/>
      <c r="AV1182" s="140"/>
      <c r="AW1182" s="140"/>
      <c r="AX1182" s="140"/>
      <c r="AY1182" s="140"/>
      <c r="AZ1182" s="140"/>
      <c r="BA1182" s="140"/>
      <c r="BB1182" s="140"/>
      <c r="BC1182" s="140"/>
      <c r="BD1182" s="140"/>
      <c r="BE1182" s="140"/>
      <c r="BF1182" s="140"/>
      <c r="BG1182" s="140"/>
      <c r="BH1182" s="140"/>
      <c r="BI1182" s="140"/>
      <c r="BJ1182" s="140"/>
    </row>
    <row r="1183" spans="20:62">
      <c r="T1183" s="140"/>
      <c r="U1183" s="140"/>
      <c r="V1183" s="140"/>
      <c r="W1183" s="140"/>
      <c r="X1183" s="140"/>
      <c r="Y1183" s="140"/>
      <c r="Z1183" s="140"/>
      <c r="AA1183" s="140"/>
      <c r="AB1183" s="140"/>
      <c r="AC1183" s="140"/>
      <c r="AD1183" s="140"/>
      <c r="AE1183" s="140"/>
      <c r="AF1183" s="140"/>
      <c r="AG1183" s="140"/>
      <c r="AH1183" s="140"/>
      <c r="AI1183" s="140"/>
      <c r="AJ1183" s="140"/>
      <c r="AK1183" s="140"/>
      <c r="AL1183" s="140"/>
      <c r="AM1183" s="140"/>
      <c r="AN1183" s="140"/>
      <c r="AO1183" s="140"/>
      <c r="AP1183" s="140"/>
      <c r="AQ1183" s="140"/>
      <c r="AR1183" s="140"/>
      <c r="AS1183" s="140"/>
      <c r="AT1183" s="140"/>
      <c r="AU1183" s="140"/>
      <c r="AV1183" s="140"/>
      <c r="AW1183" s="140"/>
      <c r="AX1183" s="140"/>
      <c r="AY1183" s="140"/>
      <c r="AZ1183" s="140"/>
      <c r="BA1183" s="140"/>
      <c r="BB1183" s="140"/>
      <c r="BC1183" s="140"/>
      <c r="BD1183" s="140"/>
      <c r="BE1183" s="140"/>
      <c r="BF1183" s="140"/>
      <c r="BG1183" s="140"/>
      <c r="BH1183" s="140"/>
      <c r="BI1183" s="140"/>
      <c r="BJ1183" s="140"/>
    </row>
    <row r="1184" spans="20:62">
      <c r="T1184" s="140"/>
      <c r="U1184" s="140"/>
      <c r="V1184" s="140"/>
      <c r="W1184" s="140"/>
      <c r="X1184" s="140"/>
      <c r="Y1184" s="140"/>
      <c r="Z1184" s="140"/>
      <c r="AA1184" s="140"/>
      <c r="AB1184" s="140"/>
      <c r="AC1184" s="140"/>
      <c r="AD1184" s="140"/>
      <c r="AE1184" s="140"/>
      <c r="AF1184" s="140"/>
      <c r="AG1184" s="140"/>
      <c r="AH1184" s="140"/>
      <c r="AI1184" s="140"/>
      <c r="AJ1184" s="140"/>
      <c r="AK1184" s="140"/>
      <c r="AL1184" s="140"/>
      <c r="AM1184" s="140"/>
      <c r="AN1184" s="140"/>
      <c r="AO1184" s="140"/>
      <c r="AP1184" s="140"/>
      <c r="AQ1184" s="140"/>
      <c r="AR1184" s="140"/>
      <c r="AS1184" s="140"/>
      <c r="AT1184" s="140"/>
      <c r="AU1184" s="140"/>
      <c r="AV1184" s="140"/>
      <c r="AW1184" s="140"/>
      <c r="AX1184" s="140"/>
      <c r="AY1184" s="140"/>
      <c r="AZ1184" s="140"/>
      <c r="BA1184" s="140"/>
      <c r="BB1184" s="140"/>
      <c r="BC1184" s="140"/>
      <c r="BD1184" s="140"/>
      <c r="BE1184" s="140"/>
      <c r="BF1184" s="140"/>
      <c r="BG1184" s="140"/>
      <c r="BH1184" s="140"/>
      <c r="BI1184" s="140"/>
      <c r="BJ1184" s="140"/>
    </row>
    <row r="1185" spans="20:62">
      <c r="T1185" s="140"/>
      <c r="U1185" s="140"/>
      <c r="V1185" s="140"/>
      <c r="W1185" s="140"/>
      <c r="X1185" s="140"/>
      <c r="Y1185" s="140"/>
      <c r="Z1185" s="140"/>
      <c r="AA1185" s="140"/>
      <c r="AB1185" s="140"/>
      <c r="AC1185" s="140"/>
      <c r="AD1185" s="140"/>
      <c r="AE1185" s="140"/>
      <c r="AF1185" s="140"/>
      <c r="AG1185" s="140"/>
      <c r="AH1185" s="140"/>
      <c r="AI1185" s="140"/>
      <c r="AJ1185" s="140"/>
      <c r="AK1185" s="140"/>
      <c r="AL1185" s="140"/>
      <c r="AM1185" s="140"/>
      <c r="AN1185" s="140"/>
      <c r="AO1185" s="140"/>
      <c r="AP1185" s="140"/>
      <c r="AQ1185" s="140"/>
      <c r="AR1185" s="140"/>
      <c r="AS1185" s="140"/>
      <c r="AT1185" s="140"/>
      <c r="AU1185" s="140"/>
      <c r="AV1185" s="140"/>
      <c r="AW1185" s="140"/>
      <c r="AX1185" s="140"/>
      <c r="AY1185" s="140"/>
      <c r="AZ1185" s="140"/>
      <c r="BA1185" s="140"/>
      <c r="BB1185" s="140"/>
      <c r="BC1185" s="140"/>
      <c r="BD1185" s="140"/>
      <c r="BE1185" s="140"/>
      <c r="BF1185" s="140"/>
      <c r="BG1185" s="140"/>
      <c r="BH1185" s="140"/>
      <c r="BI1185" s="140"/>
      <c r="BJ1185" s="140"/>
    </row>
    <row r="1186" spans="20:62">
      <c r="T1186" s="140"/>
      <c r="U1186" s="140"/>
      <c r="V1186" s="140"/>
      <c r="W1186" s="140"/>
      <c r="X1186" s="140"/>
      <c r="Y1186" s="140"/>
      <c r="Z1186" s="140"/>
      <c r="AA1186" s="140"/>
      <c r="AB1186" s="140"/>
      <c r="AC1186" s="140"/>
      <c r="AD1186" s="140"/>
      <c r="AE1186" s="140"/>
      <c r="AF1186" s="140"/>
      <c r="AG1186" s="140"/>
      <c r="AH1186" s="140"/>
      <c r="AI1186" s="140"/>
      <c r="AJ1186" s="140"/>
      <c r="AK1186" s="140"/>
      <c r="AL1186" s="140"/>
      <c r="AM1186" s="140"/>
      <c r="AN1186" s="140"/>
      <c r="AO1186" s="140"/>
      <c r="AP1186" s="140"/>
      <c r="AQ1186" s="140"/>
      <c r="AR1186" s="140"/>
      <c r="AS1186" s="140"/>
      <c r="AT1186" s="140"/>
      <c r="AU1186" s="140"/>
      <c r="AV1186" s="140"/>
      <c r="AW1186" s="140"/>
      <c r="AX1186" s="140"/>
      <c r="AY1186" s="140"/>
      <c r="AZ1186" s="140"/>
      <c r="BA1186" s="140"/>
      <c r="BB1186" s="140"/>
      <c r="BC1186" s="140"/>
      <c r="BD1186" s="140"/>
      <c r="BE1186" s="140"/>
      <c r="BF1186" s="140"/>
      <c r="BG1186" s="140"/>
      <c r="BH1186" s="140"/>
      <c r="BI1186" s="140"/>
      <c r="BJ1186" s="140"/>
    </row>
    <row r="1187" spans="20:62">
      <c r="T1187" s="140"/>
      <c r="U1187" s="140"/>
      <c r="V1187" s="140"/>
      <c r="W1187" s="140"/>
      <c r="X1187" s="140"/>
      <c r="Y1187" s="140"/>
      <c r="Z1187" s="140"/>
      <c r="AA1187" s="140"/>
      <c r="AB1187" s="140"/>
      <c r="AC1187" s="140"/>
      <c r="AD1187" s="140"/>
      <c r="AE1187" s="140"/>
      <c r="AF1187" s="140"/>
      <c r="AG1187" s="140"/>
      <c r="AH1187" s="140"/>
      <c r="AI1187" s="140"/>
      <c r="AJ1187" s="140"/>
      <c r="AK1187" s="140"/>
      <c r="AL1187" s="140"/>
      <c r="AM1187" s="140"/>
      <c r="AN1187" s="140"/>
      <c r="AO1187" s="140"/>
      <c r="AP1187" s="140"/>
      <c r="AQ1187" s="140"/>
      <c r="AR1187" s="140"/>
      <c r="AS1187" s="140"/>
      <c r="AT1187" s="140"/>
      <c r="AU1187" s="140"/>
      <c r="AV1187" s="140"/>
      <c r="AW1187" s="140"/>
      <c r="AX1187" s="140"/>
      <c r="AY1187" s="140"/>
      <c r="AZ1187" s="140"/>
      <c r="BA1187" s="140"/>
      <c r="BB1187" s="140"/>
      <c r="BC1187" s="140"/>
      <c r="BD1187" s="140"/>
      <c r="BE1187" s="140"/>
      <c r="BF1187" s="140"/>
      <c r="BG1187" s="140"/>
      <c r="BH1187" s="140"/>
      <c r="BI1187" s="140"/>
      <c r="BJ1187" s="140"/>
    </row>
    <row r="1188" spans="20:62">
      <c r="T1188" s="140"/>
      <c r="U1188" s="140"/>
      <c r="V1188" s="140"/>
      <c r="W1188" s="140"/>
      <c r="X1188" s="140"/>
      <c r="Y1188" s="140"/>
      <c r="Z1188" s="140"/>
      <c r="AA1188" s="140"/>
      <c r="AB1188" s="140"/>
      <c r="AC1188" s="140"/>
      <c r="AD1188" s="140"/>
      <c r="AE1188" s="140"/>
      <c r="AF1188" s="140"/>
      <c r="AG1188" s="140"/>
      <c r="AH1188" s="140"/>
      <c r="AI1188" s="140"/>
      <c r="AJ1188" s="140"/>
      <c r="AK1188" s="140"/>
      <c r="AL1188" s="140"/>
      <c r="AM1188" s="140"/>
      <c r="AN1188" s="140"/>
      <c r="AO1188" s="140"/>
      <c r="AP1188" s="140"/>
      <c r="AQ1188" s="140"/>
      <c r="AR1188" s="140"/>
      <c r="AS1188" s="140"/>
      <c r="AT1188" s="140"/>
      <c r="AU1188" s="140"/>
      <c r="AV1188" s="140"/>
      <c r="AW1188" s="140"/>
      <c r="AX1188" s="140"/>
      <c r="AY1188" s="140"/>
      <c r="AZ1188" s="140"/>
      <c r="BA1188" s="140"/>
      <c r="BB1188" s="140"/>
      <c r="BC1188" s="140"/>
      <c r="BD1188" s="140"/>
      <c r="BE1188" s="140"/>
      <c r="BF1188" s="140"/>
      <c r="BG1188" s="140"/>
      <c r="BH1188" s="140"/>
      <c r="BI1188" s="140"/>
      <c r="BJ1188" s="140"/>
    </row>
    <row r="1189" spans="20:62">
      <c r="T1189" s="140"/>
      <c r="U1189" s="140"/>
      <c r="V1189" s="140"/>
      <c r="W1189" s="140"/>
      <c r="X1189" s="140"/>
      <c r="Y1189" s="140"/>
      <c r="Z1189" s="140"/>
      <c r="AA1189" s="140"/>
      <c r="AB1189" s="140"/>
      <c r="AC1189" s="140"/>
      <c r="AD1189" s="140"/>
      <c r="AE1189" s="140"/>
      <c r="AF1189" s="140"/>
      <c r="AG1189" s="140"/>
      <c r="AH1189" s="140"/>
      <c r="AI1189" s="140"/>
      <c r="AJ1189" s="140"/>
      <c r="AK1189" s="140"/>
      <c r="AL1189" s="140"/>
      <c r="AM1189" s="140"/>
      <c r="AN1189" s="140"/>
      <c r="AO1189" s="140"/>
      <c r="AP1189" s="140"/>
      <c r="AQ1189" s="140"/>
      <c r="AR1189" s="140"/>
      <c r="AS1189" s="140"/>
      <c r="AT1189" s="140"/>
      <c r="AU1189" s="140"/>
      <c r="AV1189" s="140"/>
      <c r="AW1189" s="140"/>
      <c r="AX1189" s="140"/>
      <c r="AY1189" s="140"/>
      <c r="AZ1189" s="140"/>
      <c r="BA1189" s="140"/>
      <c r="BB1189" s="140"/>
      <c r="BC1189" s="140"/>
      <c r="BD1189" s="140"/>
      <c r="BE1189" s="140"/>
      <c r="BF1189" s="140"/>
      <c r="BG1189" s="140"/>
      <c r="BH1189" s="140"/>
      <c r="BI1189" s="140"/>
      <c r="BJ1189" s="140"/>
    </row>
    <row r="1190" spans="20:62">
      <c r="T1190" s="140"/>
      <c r="U1190" s="140"/>
      <c r="V1190" s="140"/>
      <c r="W1190" s="140"/>
      <c r="X1190" s="140"/>
      <c r="Y1190" s="140"/>
      <c r="Z1190" s="140"/>
      <c r="AA1190" s="140"/>
      <c r="AB1190" s="140"/>
      <c r="AC1190" s="140"/>
      <c r="AD1190" s="140"/>
      <c r="AE1190" s="140"/>
      <c r="AF1190" s="140"/>
      <c r="AG1190" s="140"/>
      <c r="AH1190" s="140"/>
      <c r="AI1190" s="140"/>
      <c r="AJ1190" s="140"/>
      <c r="AK1190" s="140"/>
      <c r="AL1190" s="140"/>
      <c r="AM1190" s="140"/>
      <c r="AN1190" s="140"/>
      <c r="AO1190" s="140"/>
      <c r="AP1190" s="140"/>
      <c r="AQ1190" s="140"/>
      <c r="AR1190" s="140"/>
      <c r="AS1190" s="140"/>
      <c r="AT1190" s="140"/>
      <c r="AU1190" s="140"/>
      <c r="AV1190" s="140"/>
      <c r="AW1190" s="140"/>
      <c r="AX1190" s="140"/>
      <c r="AY1190" s="140"/>
      <c r="AZ1190" s="140"/>
      <c r="BA1190" s="140"/>
      <c r="BB1190" s="140"/>
      <c r="BC1190" s="140"/>
      <c r="BD1190" s="140"/>
      <c r="BE1190" s="140"/>
      <c r="BF1190" s="140"/>
      <c r="BG1190" s="140"/>
      <c r="BH1190" s="140"/>
      <c r="BI1190" s="140"/>
      <c r="BJ1190" s="140"/>
    </row>
    <row r="1191" spans="20:62">
      <c r="T1191" s="140"/>
      <c r="U1191" s="140"/>
      <c r="V1191" s="140"/>
      <c r="W1191" s="140"/>
      <c r="X1191" s="140"/>
      <c r="Y1191" s="140"/>
      <c r="Z1191" s="140"/>
      <c r="AA1191" s="140"/>
      <c r="AB1191" s="140"/>
      <c r="AC1191" s="140"/>
      <c r="AD1191" s="140"/>
      <c r="AE1191" s="140"/>
      <c r="AF1191" s="140"/>
      <c r="AG1191" s="140"/>
      <c r="AH1191" s="140"/>
      <c r="AI1191" s="140"/>
      <c r="AJ1191" s="140"/>
      <c r="AK1191" s="140"/>
      <c r="AL1191" s="140"/>
      <c r="AM1191" s="140"/>
      <c r="AN1191" s="140"/>
      <c r="AO1191" s="140"/>
      <c r="AP1191" s="140"/>
      <c r="AQ1191" s="140"/>
      <c r="AR1191" s="140"/>
      <c r="AS1191" s="140"/>
      <c r="AT1191" s="140"/>
      <c r="AU1191" s="140"/>
      <c r="AV1191" s="140"/>
      <c r="AW1191" s="140"/>
      <c r="AX1191" s="140"/>
      <c r="AY1191" s="140"/>
      <c r="AZ1191" s="140"/>
      <c r="BA1191" s="140"/>
      <c r="BB1191" s="140"/>
      <c r="BC1191" s="140"/>
      <c r="BD1191" s="140"/>
      <c r="BE1191" s="140"/>
      <c r="BF1191" s="140"/>
      <c r="BG1191" s="140"/>
      <c r="BH1191" s="140"/>
      <c r="BI1191" s="140"/>
      <c r="BJ1191" s="140"/>
    </row>
    <row r="1192" spans="20:62">
      <c r="T1192" s="140"/>
      <c r="U1192" s="140"/>
      <c r="V1192" s="140"/>
      <c r="W1192" s="140"/>
      <c r="X1192" s="140"/>
      <c r="Y1192" s="140"/>
      <c r="Z1192" s="140"/>
      <c r="AA1192" s="140"/>
      <c r="AB1192" s="140"/>
      <c r="AC1192" s="140"/>
      <c r="AD1192" s="140"/>
      <c r="AE1192" s="140"/>
      <c r="AF1192" s="140"/>
      <c r="AG1192" s="140"/>
      <c r="AH1192" s="140"/>
      <c r="AI1192" s="140"/>
      <c r="AJ1192" s="140"/>
      <c r="AK1192" s="140"/>
      <c r="AL1192" s="140"/>
      <c r="AM1192" s="140"/>
      <c r="AN1192" s="140"/>
      <c r="AO1192" s="140"/>
      <c r="AP1192" s="140"/>
      <c r="AQ1192" s="140"/>
      <c r="AR1192" s="140"/>
      <c r="AS1192" s="140"/>
      <c r="AT1192" s="140"/>
      <c r="AU1192" s="140"/>
      <c r="AV1192" s="140"/>
      <c r="AW1192" s="140"/>
      <c r="AX1192" s="140"/>
      <c r="AY1192" s="140"/>
      <c r="AZ1192" s="140"/>
      <c r="BA1192" s="140"/>
      <c r="BB1192" s="140"/>
      <c r="BC1192" s="140"/>
      <c r="BD1192" s="140"/>
      <c r="BE1192" s="140"/>
      <c r="BF1192" s="140"/>
      <c r="BG1192" s="140"/>
      <c r="BH1192" s="140"/>
      <c r="BI1192" s="140"/>
      <c r="BJ1192" s="140"/>
    </row>
    <row r="1193" spans="20:62">
      <c r="T1193" s="140"/>
      <c r="U1193" s="140"/>
      <c r="V1193" s="140"/>
      <c r="W1193" s="140"/>
      <c r="X1193" s="140"/>
      <c r="Y1193" s="140"/>
      <c r="Z1193" s="140"/>
      <c r="AA1193" s="140"/>
      <c r="AB1193" s="140"/>
      <c r="AC1193" s="140"/>
      <c r="AD1193" s="140"/>
      <c r="AE1193" s="140"/>
      <c r="AF1193" s="140"/>
      <c r="AG1193" s="140"/>
      <c r="AH1193" s="140"/>
      <c r="AI1193" s="140"/>
      <c r="AJ1193" s="140"/>
      <c r="AK1193" s="140"/>
      <c r="AL1193" s="140"/>
      <c r="AM1193" s="140"/>
      <c r="AN1193" s="140"/>
      <c r="AO1193" s="140"/>
      <c r="AP1193" s="140"/>
      <c r="AQ1193" s="140"/>
      <c r="AR1193" s="140"/>
      <c r="AS1193" s="140"/>
      <c r="AT1193" s="140"/>
      <c r="AU1193" s="140"/>
      <c r="AV1193" s="140"/>
      <c r="AW1193" s="140"/>
      <c r="AX1193" s="140"/>
      <c r="AY1193" s="140"/>
      <c r="AZ1193" s="140"/>
      <c r="BA1193" s="140"/>
      <c r="BB1193" s="140"/>
      <c r="BC1193" s="140"/>
      <c r="BD1193" s="140"/>
      <c r="BE1193" s="140"/>
      <c r="BF1193" s="140"/>
      <c r="BG1193" s="140"/>
      <c r="BH1193" s="140"/>
      <c r="BI1193" s="140"/>
      <c r="BJ1193" s="140"/>
    </row>
    <row r="1194" spans="20:62">
      <c r="T1194" s="140"/>
      <c r="U1194" s="140"/>
      <c r="V1194" s="140"/>
      <c r="W1194" s="140"/>
      <c r="X1194" s="140"/>
      <c r="Y1194" s="140"/>
      <c r="Z1194" s="140"/>
      <c r="AA1194" s="140"/>
      <c r="AB1194" s="140"/>
      <c r="AC1194" s="140"/>
      <c r="AD1194" s="140"/>
      <c r="AE1194" s="140"/>
      <c r="AF1194" s="140"/>
      <c r="AG1194" s="140"/>
      <c r="AH1194" s="140"/>
      <c r="AI1194" s="140"/>
      <c r="AJ1194" s="140"/>
      <c r="AK1194" s="140"/>
      <c r="AL1194" s="140"/>
      <c r="AM1194" s="140"/>
      <c r="AN1194" s="140"/>
      <c r="AO1194" s="140"/>
      <c r="AP1194" s="140"/>
      <c r="AQ1194" s="140"/>
      <c r="AR1194" s="140"/>
      <c r="AS1194" s="140"/>
      <c r="AT1194" s="140"/>
      <c r="AU1194" s="140"/>
      <c r="AV1194" s="140"/>
      <c r="AW1194" s="140"/>
      <c r="AX1194" s="140"/>
      <c r="AY1194" s="140"/>
      <c r="AZ1194" s="140"/>
      <c r="BA1194" s="140"/>
      <c r="BB1194" s="140"/>
      <c r="BC1194" s="140"/>
      <c r="BD1194" s="140"/>
      <c r="BE1194" s="140"/>
      <c r="BF1194" s="140"/>
      <c r="BG1194" s="140"/>
      <c r="BH1194" s="140"/>
      <c r="BI1194" s="140"/>
      <c r="BJ1194" s="140"/>
    </row>
    <row r="1195" spans="20:62">
      <c r="T1195" s="140"/>
      <c r="U1195" s="140"/>
      <c r="V1195" s="140"/>
      <c r="W1195" s="140"/>
      <c r="X1195" s="140"/>
      <c r="Y1195" s="140"/>
      <c r="Z1195" s="140"/>
      <c r="AA1195" s="140"/>
      <c r="AB1195" s="140"/>
      <c r="AC1195" s="140"/>
      <c r="AD1195" s="140"/>
      <c r="AE1195" s="140"/>
      <c r="AF1195" s="140"/>
      <c r="AG1195" s="140"/>
      <c r="AH1195" s="140"/>
      <c r="AI1195" s="140"/>
      <c r="AJ1195" s="140"/>
      <c r="AK1195" s="140"/>
      <c r="AL1195" s="140"/>
      <c r="AM1195" s="140"/>
      <c r="AN1195" s="140"/>
      <c r="AO1195" s="140"/>
      <c r="AP1195" s="140"/>
      <c r="AQ1195" s="140"/>
      <c r="AR1195" s="140"/>
      <c r="AS1195" s="140"/>
      <c r="AT1195" s="140"/>
      <c r="AU1195" s="140"/>
      <c r="AV1195" s="140"/>
      <c r="AW1195" s="140"/>
      <c r="AX1195" s="140"/>
      <c r="AY1195" s="140"/>
      <c r="AZ1195" s="140"/>
      <c r="BA1195" s="140"/>
      <c r="BB1195" s="140"/>
      <c r="BC1195" s="140"/>
      <c r="BD1195" s="140"/>
      <c r="BE1195" s="140"/>
      <c r="BF1195" s="140"/>
      <c r="BG1195" s="140"/>
      <c r="BH1195" s="140"/>
      <c r="BI1195" s="140"/>
      <c r="BJ1195" s="140"/>
    </row>
    <row r="1196" spans="20:62">
      <c r="T1196" s="140"/>
      <c r="U1196" s="140"/>
      <c r="V1196" s="140"/>
      <c r="W1196" s="140"/>
      <c r="X1196" s="140"/>
      <c r="Y1196" s="140"/>
      <c r="Z1196" s="140"/>
      <c r="AA1196" s="140"/>
      <c r="AB1196" s="140"/>
      <c r="AC1196" s="140"/>
      <c r="AD1196" s="140"/>
      <c r="AE1196" s="140"/>
      <c r="AF1196" s="140"/>
      <c r="AG1196" s="140"/>
      <c r="AH1196" s="140"/>
      <c r="AI1196" s="140"/>
      <c r="AJ1196" s="140"/>
      <c r="AK1196" s="140"/>
      <c r="AL1196" s="140"/>
      <c r="AM1196" s="140"/>
      <c r="AN1196" s="140"/>
      <c r="AO1196" s="140"/>
      <c r="AP1196" s="140"/>
      <c r="AQ1196" s="140"/>
      <c r="AR1196" s="140"/>
      <c r="AS1196" s="140"/>
      <c r="AT1196" s="140"/>
      <c r="AU1196" s="140"/>
      <c r="AV1196" s="140"/>
      <c r="AW1196" s="140"/>
      <c r="AX1196" s="140"/>
      <c r="AY1196" s="140"/>
      <c r="AZ1196" s="140"/>
      <c r="BA1196" s="140"/>
      <c r="BB1196" s="140"/>
      <c r="BC1196" s="140"/>
      <c r="BD1196" s="140"/>
      <c r="BE1196" s="140"/>
      <c r="BF1196" s="140"/>
      <c r="BG1196" s="140"/>
      <c r="BH1196" s="140"/>
      <c r="BI1196" s="140"/>
      <c r="BJ1196" s="140"/>
    </row>
    <row r="1197" spans="20:62">
      <c r="T1197" s="140"/>
      <c r="U1197" s="140"/>
      <c r="V1197" s="140"/>
      <c r="W1197" s="140"/>
      <c r="X1197" s="140"/>
      <c r="Y1197" s="140"/>
      <c r="Z1197" s="140"/>
      <c r="AA1197" s="140"/>
      <c r="AB1197" s="140"/>
      <c r="AC1197" s="140"/>
      <c r="AD1197" s="140"/>
      <c r="AE1197" s="140"/>
      <c r="AF1197" s="140"/>
      <c r="AG1197" s="140"/>
      <c r="AH1197" s="140"/>
      <c r="AI1197" s="140"/>
      <c r="AJ1197" s="140"/>
      <c r="AK1197" s="140"/>
      <c r="AL1197" s="140"/>
      <c r="AM1197" s="140"/>
      <c r="AN1197" s="140"/>
      <c r="AO1197" s="140"/>
      <c r="AP1197" s="140"/>
      <c r="AQ1197" s="140"/>
      <c r="AR1197" s="140"/>
      <c r="AS1197" s="140"/>
      <c r="AT1197" s="140"/>
      <c r="AU1197" s="140"/>
      <c r="AV1197" s="140"/>
      <c r="AW1197" s="140"/>
      <c r="AX1197" s="140"/>
      <c r="AY1197" s="140"/>
      <c r="AZ1197" s="140"/>
      <c r="BA1197" s="140"/>
      <c r="BB1197" s="140"/>
      <c r="BC1197" s="140"/>
      <c r="BD1197" s="140"/>
      <c r="BE1197" s="140"/>
      <c r="BF1197" s="140"/>
      <c r="BG1197" s="140"/>
      <c r="BH1197" s="140"/>
      <c r="BI1197" s="140"/>
      <c r="BJ1197" s="140"/>
    </row>
    <row r="1198" spans="20:62">
      <c r="T1198" s="140"/>
      <c r="U1198" s="140"/>
      <c r="V1198" s="140"/>
      <c r="W1198" s="140"/>
      <c r="X1198" s="140"/>
      <c r="Y1198" s="140"/>
      <c r="Z1198" s="140"/>
      <c r="AA1198" s="140"/>
      <c r="AB1198" s="140"/>
      <c r="AC1198" s="140"/>
      <c r="AD1198" s="140"/>
      <c r="AE1198" s="140"/>
      <c r="AF1198" s="140"/>
      <c r="AG1198" s="140"/>
      <c r="AH1198" s="140"/>
      <c r="AI1198" s="140"/>
      <c r="AJ1198" s="140"/>
      <c r="AK1198" s="140"/>
      <c r="AL1198" s="140"/>
      <c r="AM1198" s="140"/>
      <c r="AN1198" s="140"/>
      <c r="AO1198" s="140"/>
      <c r="AP1198" s="140"/>
      <c r="AQ1198" s="140"/>
      <c r="AR1198" s="140"/>
      <c r="AS1198" s="140"/>
      <c r="AT1198" s="140"/>
      <c r="AU1198" s="140"/>
      <c r="AV1198" s="140"/>
      <c r="AW1198" s="140"/>
      <c r="AX1198" s="140"/>
      <c r="AY1198" s="140"/>
      <c r="AZ1198" s="140"/>
      <c r="BA1198" s="140"/>
      <c r="BB1198" s="140"/>
      <c r="BC1198" s="140"/>
      <c r="BD1198" s="140"/>
      <c r="BE1198" s="140"/>
      <c r="BF1198" s="140"/>
      <c r="BG1198" s="140"/>
      <c r="BH1198" s="140"/>
      <c r="BI1198" s="140"/>
      <c r="BJ1198" s="140"/>
    </row>
    <row r="1199" spans="20:62">
      <c r="T1199" s="140"/>
      <c r="U1199" s="140"/>
      <c r="V1199" s="140"/>
      <c r="W1199" s="140"/>
      <c r="X1199" s="140"/>
      <c r="Y1199" s="140"/>
      <c r="Z1199" s="140"/>
      <c r="AA1199" s="140"/>
      <c r="AB1199" s="140"/>
      <c r="AC1199" s="140"/>
      <c r="AD1199" s="140"/>
      <c r="AE1199" s="140"/>
      <c r="AF1199" s="140"/>
      <c r="AG1199" s="140"/>
      <c r="AH1199" s="140"/>
      <c r="AI1199" s="140"/>
      <c r="AJ1199" s="140"/>
      <c r="AK1199" s="140"/>
      <c r="AL1199" s="140"/>
      <c r="AM1199" s="140"/>
      <c r="AN1199" s="140"/>
      <c r="AO1199" s="140"/>
      <c r="AP1199" s="140"/>
      <c r="AQ1199" s="140"/>
      <c r="AR1199" s="140"/>
      <c r="AS1199" s="140"/>
      <c r="AT1199" s="140"/>
      <c r="AU1199" s="140"/>
      <c r="AV1199" s="140"/>
      <c r="AW1199" s="140"/>
      <c r="AX1199" s="140"/>
      <c r="AY1199" s="140"/>
      <c r="AZ1199" s="140"/>
      <c r="BA1199" s="140"/>
      <c r="BB1199" s="140"/>
      <c r="BC1199" s="140"/>
      <c r="BD1199" s="140"/>
      <c r="BE1199" s="140"/>
      <c r="BF1199" s="140"/>
      <c r="BG1199" s="140"/>
      <c r="BH1199" s="140"/>
      <c r="BI1199" s="140"/>
      <c r="BJ1199" s="140"/>
    </row>
    <row r="1200" spans="20:62">
      <c r="T1200" s="140"/>
      <c r="U1200" s="140"/>
      <c r="V1200" s="140"/>
      <c r="W1200" s="140"/>
      <c r="X1200" s="140"/>
      <c r="Y1200" s="140"/>
      <c r="Z1200" s="140"/>
      <c r="AA1200" s="140"/>
      <c r="AB1200" s="140"/>
      <c r="AC1200" s="140"/>
      <c r="AD1200" s="140"/>
      <c r="AE1200" s="140"/>
      <c r="AF1200" s="140"/>
      <c r="AG1200" s="140"/>
      <c r="AH1200" s="140"/>
      <c r="AI1200" s="140"/>
      <c r="AJ1200" s="140"/>
      <c r="AK1200" s="140"/>
      <c r="AL1200" s="140"/>
      <c r="AM1200" s="140"/>
      <c r="AN1200" s="140"/>
      <c r="AO1200" s="140"/>
      <c r="AP1200" s="140"/>
      <c r="AQ1200" s="140"/>
      <c r="AR1200" s="140"/>
      <c r="AS1200" s="140"/>
      <c r="AT1200" s="140"/>
      <c r="AU1200" s="140"/>
      <c r="AV1200" s="140"/>
      <c r="AW1200" s="140"/>
      <c r="AX1200" s="140"/>
      <c r="AY1200" s="140"/>
      <c r="AZ1200" s="140"/>
      <c r="BA1200" s="140"/>
      <c r="BB1200" s="140"/>
      <c r="BC1200" s="140"/>
      <c r="BD1200" s="140"/>
      <c r="BE1200" s="140"/>
      <c r="BF1200" s="140"/>
      <c r="BG1200" s="140"/>
      <c r="BH1200" s="140"/>
      <c r="BI1200" s="140"/>
      <c r="BJ1200" s="140"/>
    </row>
    <row r="1201" spans="20:62">
      <c r="T1201" s="140"/>
      <c r="U1201" s="140"/>
      <c r="V1201" s="140"/>
      <c r="W1201" s="140"/>
      <c r="X1201" s="140"/>
      <c r="Y1201" s="140"/>
      <c r="Z1201" s="140"/>
      <c r="AA1201" s="140"/>
      <c r="AB1201" s="140"/>
      <c r="AC1201" s="140"/>
      <c r="AD1201" s="140"/>
      <c r="AE1201" s="140"/>
      <c r="AF1201" s="140"/>
      <c r="AG1201" s="140"/>
      <c r="AH1201" s="140"/>
      <c r="AI1201" s="140"/>
      <c r="AJ1201" s="140"/>
      <c r="AK1201" s="140"/>
      <c r="AL1201" s="140"/>
      <c r="AM1201" s="140"/>
      <c r="AN1201" s="140"/>
      <c r="AO1201" s="140"/>
      <c r="AP1201" s="140"/>
      <c r="AQ1201" s="140"/>
      <c r="AR1201" s="140"/>
      <c r="AS1201" s="140"/>
      <c r="AT1201" s="140"/>
      <c r="AU1201" s="140"/>
      <c r="AV1201" s="140"/>
      <c r="AW1201" s="140"/>
      <c r="AX1201" s="140"/>
      <c r="AY1201" s="140"/>
      <c r="AZ1201" s="140"/>
      <c r="BA1201" s="140"/>
      <c r="BB1201" s="140"/>
      <c r="BC1201" s="140"/>
      <c r="BD1201" s="140"/>
      <c r="BE1201" s="140"/>
      <c r="BF1201" s="140"/>
      <c r="BG1201" s="140"/>
      <c r="BH1201" s="140"/>
      <c r="BI1201" s="140"/>
      <c r="BJ1201" s="140"/>
    </row>
    <row r="1202" spans="20:62">
      <c r="T1202" s="140"/>
      <c r="U1202" s="140"/>
      <c r="V1202" s="140"/>
      <c r="W1202" s="140"/>
      <c r="X1202" s="140"/>
      <c r="Y1202" s="140"/>
      <c r="Z1202" s="140"/>
      <c r="AA1202" s="140"/>
      <c r="AB1202" s="140"/>
      <c r="AC1202" s="140"/>
      <c r="AD1202" s="140"/>
      <c r="AE1202" s="140"/>
      <c r="AF1202" s="140"/>
      <c r="AG1202" s="140"/>
      <c r="AH1202" s="140"/>
      <c r="AI1202" s="140"/>
      <c r="AJ1202" s="140"/>
      <c r="AK1202" s="140"/>
      <c r="AL1202" s="140"/>
      <c r="AM1202" s="140"/>
      <c r="AN1202" s="140"/>
      <c r="AO1202" s="140"/>
      <c r="AP1202" s="140"/>
      <c r="AQ1202" s="140"/>
      <c r="AR1202" s="140"/>
      <c r="AS1202" s="140"/>
      <c r="AT1202" s="140"/>
      <c r="AU1202" s="140"/>
      <c r="AV1202" s="140"/>
      <c r="AW1202" s="140"/>
      <c r="AX1202" s="140"/>
      <c r="AY1202" s="140"/>
      <c r="AZ1202" s="140"/>
      <c r="BA1202" s="140"/>
      <c r="BB1202" s="140"/>
      <c r="BC1202" s="140"/>
      <c r="BD1202" s="140"/>
      <c r="BE1202" s="140"/>
      <c r="BF1202" s="140"/>
      <c r="BG1202" s="140"/>
      <c r="BH1202" s="140"/>
      <c r="BI1202" s="140"/>
      <c r="BJ1202" s="140"/>
    </row>
    <row r="1203" spans="20:62">
      <c r="T1203" s="140"/>
      <c r="U1203" s="140"/>
      <c r="V1203" s="140"/>
      <c r="W1203" s="140"/>
      <c r="X1203" s="140"/>
      <c r="Y1203" s="140"/>
      <c r="Z1203" s="140"/>
      <c r="AA1203" s="140"/>
      <c r="AB1203" s="140"/>
      <c r="AC1203" s="140"/>
      <c r="AD1203" s="140"/>
      <c r="AE1203" s="140"/>
      <c r="AF1203" s="140"/>
      <c r="AG1203" s="140"/>
      <c r="AH1203" s="140"/>
      <c r="AI1203" s="140"/>
      <c r="AJ1203" s="140"/>
      <c r="AK1203" s="140"/>
      <c r="AL1203" s="140"/>
      <c r="AM1203" s="140"/>
      <c r="AN1203" s="140"/>
      <c r="AO1203" s="140"/>
      <c r="AP1203" s="140"/>
      <c r="AQ1203" s="140"/>
      <c r="AR1203" s="140"/>
      <c r="AS1203" s="140"/>
      <c r="AT1203" s="140"/>
      <c r="AU1203" s="140"/>
      <c r="AV1203" s="140"/>
      <c r="AW1203" s="140"/>
      <c r="AX1203" s="140"/>
      <c r="AY1203" s="140"/>
      <c r="AZ1203" s="140"/>
      <c r="BA1203" s="140"/>
      <c r="BB1203" s="140"/>
      <c r="BC1203" s="140"/>
      <c r="BD1203" s="140"/>
      <c r="BE1203" s="140"/>
      <c r="BF1203" s="140"/>
      <c r="BG1203" s="140"/>
      <c r="BH1203" s="140"/>
      <c r="BI1203" s="140"/>
      <c r="BJ1203" s="140"/>
    </row>
    <row r="1204" spans="20:62">
      <c r="T1204" s="140"/>
      <c r="U1204" s="140"/>
      <c r="V1204" s="140"/>
      <c r="W1204" s="140"/>
      <c r="X1204" s="140"/>
      <c r="Y1204" s="140"/>
      <c r="Z1204" s="140"/>
      <c r="AA1204" s="140"/>
      <c r="AB1204" s="140"/>
      <c r="AC1204" s="140"/>
      <c r="AD1204" s="140"/>
      <c r="AE1204" s="140"/>
      <c r="AF1204" s="140"/>
      <c r="AG1204" s="140"/>
      <c r="AH1204" s="140"/>
      <c r="AI1204" s="140"/>
      <c r="AJ1204" s="140"/>
      <c r="AK1204" s="140"/>
      <c r="AL1204" s="140"/>
      <c r="AM1204" s="140"/>
      <c r="AN1204" s="140"/>
      <c r="AO1204" s="140"/>
      <c r="AP1204" s="140"/>
      <c r="AQ1204" s="140"/>
      <c r="AR1204" s="140"/>
      <c r="AS1204" s="140"/>
      <c r="AT1204" s="140"/>
      <c r="AU1204" s="140"/>
      <c r="AV1204" s="140"/>
      <c r="AW1204" s="140"/>
      <c r="AX1204" s="140"/>
      <c r="AY1204" s="140"/>
      <c r="AZ1204" s="140"/>
      <c r="BA1204" s="140"/>
      <c r="BB1204" s="140"/>
      <c r="BC1204" s="140"/>
      <c r="BD1204" s="140"/>
      <c r="BE1204" s="140"/>
      <c r="BF1204" s="140"/>
      <c r="BG1204" s="140"/>
      <c r="BH1204" s="140"/>
      <c r="BI1204" s="140"/>
      <c r="BJ1204" s="140"/>
    </row>
    <row r="1205" spans="20:62">
      <c r="T1205" s="140"/>
      <c r="U1205" s="140"/>
      <c r="V1205" s="140"/>
      <c r="W1205" s="140"/>
      <c r="X1205" s="140"/>
      <c r="Y1205" s="140"/>
      <c r="Z1205" s="140"/>
      <c r="AA1205" s="140"/>
      <c r="AB1205" s="140"/>
      <c r="AC1205" s="140"/>
      <c r="AD1205" s="140"/>
      <c r="AE1205" s="140"/>
      <c r="AF1205" s="140"/>
      <c r="AG1205" s="140"/>
      <c r="AH1205" s="140"/>
      <c r="AI1205" s="140"/>
      <c r="AJ1205" s="140"/>
      <c r="AK1205" s="140"/>
      <c r="AL1205" s="140"/>
      <c r="AM1205" s="140"/>
      <c r="AN1205" s="140"/>
      <c r="AO1205" s="140"/>
      <c r="AP1205" s="140"/>
      <c r="AQ1205" s="140"/>
      <c r="AR1205" s="140"/>
      <c r="AS1205" s="140"/>
      <c r="AT1205" s="140"/>
      <c r="AU1205" s="140"/>
      <c r="AV1205" s="140"/>
      <c r="AW1205" s="140"/>
      <c r="AX1205" s="140"/>
      <c r="AY1205" s="140"/>
      <c r="AZ1205" s="140"/>
      <c r="BA1205" s="140"/>
      <c r="BB1205" s="140"/>
      <c r="BC1205" s="140"/>
      <c r="BD1205" s="140"/>
      <c r="BE1205" s="140"/>
      <c r="BF1205" s="140"/>
      <c r="BG1205" s="140"/>
      <c r="BH1205" s="140"/>
      <c r="BI1205" s="140"/>
      <c r="BJ1205" s="140"/>
    </row>
    <row r="1206" spans="20:62">
      <c r="T1206" s="140"/>
      <c r="U1206" s="140"/>
      <c r="V1206" s="140"/>
      <c r="W1206" s="140"/>
      <c r="X1206" s="140"/>
      <c r="Y1206" s="140"/>
      <c r="Z1206" s="140"/>
      <c r="AA1206" s="140"/>
      <c r="AB1206" s="140"/>
      <c r="AC1206" s="140"/>
      <c r="AD1206" s="140"/>
      <c r="AE1206" s="140"/>
      <c r="AF1206" s="140"/>
      <c r="AG1206" s="140"/>
      <c r="AH1206" s="140"/>
      <c r="AI1206" s="140"/>
      <c r="AJ1206" s="140"/>
      <c r="AK1206" s="140"/>
      <c r="AL1206" s="140"/>
      <c r="AM1206" s="140"/>
      <c r="AN1206" s="140"/>
      <c r="AO1206" s="140"/>
      <c r="AP1206" s="140"/>
      <c r="AQ1206" s="140"/>
      <c r="AR1206" s="140"/>
      <c r="AS1206" s="140"/>
      <c r="AT1206" s="140"/>
      <c r="AU1206" s="140"/>
      <c r="AV1206" s="140"/>
      <c r="AW1206" s="140"/>
      <c r="AX1206" s="140"/>
      <c r="AY1206" s="140"/>
      <c r="AZ1206" s="140"/>
      <c r="BA1206" s="140"/>
      <c r="BB1206" s="140"/>
      <c r="BC1206" s="140"/>
      <c r="BD1206" s="140"/>
      <c r="BE1206" s="140"/>
      <c r="BF1206" s="140"/>
      <c r="BG1206" s="140"/>
      <c r="BH1206" s="140"/>
      <c r="BI1206" s="140"/>
      <c r="BJ1206" s="140"/>
    </row>
    <row r="1207" spans="20:62">
      <c r="T1207" s="140"/>
      <c r="U1207" s="140"/>
      <c r="V1207" s="140"/>
      <c r="W1207" s="140"/>
      <c r="X1207" s="140"/>
      <c r="Y1207" s="140"/>
      <c r="Z1207" s="140"/>
      <c r="AA1207" s="140"/>
      <c r="AB1207" s="140"/>
      <c r="AC1207" s="140"/>
      <c r="AD1207" s="140"/>
      <c r="AE1207" s="140"/>
      <c r="AF1207" s="140"/>
      <c r="AG1207" s="140"/>
      <c r="AH1207" s="140"/>
      <c r="AI1207" s="140"/>
      <c r="AJ1207" s="140"/>
      <c r="AK1207" s="140"/>
      <c r="AL1207" s="140"/>
      <c r="AM1207" s="140"/>
      <c r="AN1207" s="140"/>
      <c r="AO1207" s="140"/>
      <c r="AP1207" s="140"/>
      <c r="AQ1207" s="140"/>
      <c r="AR1207" s="140"/>
      <c r="AS1207" s="140"/>
      <c r="AT1207" s="140"/>
      <c r="AU1207" s="140"/>
      <c r="AV1207" s="140"/>
      <c r="AW1207" s="140"/>
      <c r="AX1207" s="140"/>
      <c r="AY1207" s="140"/>
      <c r="AZ1207" s="140"/>
      <c r="BA1207" s="140"/>
      <c r="BB1207" s="140"/>
      <c r="BC1207" s="140"/>
      <c r="BD1207" s="140"/>
      <c r="BE1207" s="140"/>
      <c r="BF1207" s="140"/>
      <c r="BG1207" s="140"/>
      <c r="BH1207" s="140"/>
      <c r="BI1207" s="140"/>
      <c r="BJ1207" s="140"/>
    </row>
    <row r="1208" spans="20:62">
      <c r="T1208" s="140"/>
      <c r="U1208" s="140"/>
      <c r="V1208" s="140"/>
      <c r="W1208" s="140"/>
      <c r="X1208" s="140"/>
      <c r="Y1208" s="140"/>
      <c r="Z1208" s="140"/>
      <c r="AA1208" s="140"/>
      <c r="AB1208" s="140"/>
      <c r="AC1208" s="140"/>
      <c r="AD1208" s="140"/>
      <c r="AE1208" s="140"/>
      <c r="AF1208" s="140"/>
      <c r="AG1208" s="140"/>
      <c r="AH1208" s="140"/>
      <c r="AI1208" s="140"/>
      <c r="AJ1208" s="140"/>
      <c r="AK1208" s="140"/>
      <c r="AL1208" s="140"/>
      <c r="AM1208" s="140"/>
      <c r="AN1208" s="140"/>
      <c r="AO1208" s="140"/>
      <c r="AP1208" s="140"/>
      <c r="AQ1208" s="140"/>
      <c r="AR1208" s="140"/>
      <c r="AS1208" s="140"/>
      <c r="AT1208" s="140"/>
      <c r="AU1208" s="140"/>
      <c r="AV1208" s="140"/>
      <c r="AW1208" s="140"/>
      <c r="AX1208" s="140"/>
      <c r="AY1208" s="140"/>
      <c r="AZ1208" s="140"/>
      <c r="BA1208" s="140"/>
      <c r="BB1208" s="140"/>
      <c r="BC1208" s="140"/>
      <c r="BD1208" s="140"/>
      <c r="BE1208" s="140"/>
      <c r="BF1208" s="140"/>
      <c r="BG1208" s="140"/>
      <c r="BH1208" s="140"/>
      <c r="BI1208" s="140"/>
      <c r="BJ1208" s="140"/>
    </row>
    <row r="1209" spans="20:62">
      <c r="T1209" s="140"/>
      <c r="U1209" s="140"/>
      <c r="V1209" s="140"/>
      <c r="W1209" s="140"/>
      <c r="X1209" s="140"/>
      <c r="Y1209" s="140"/>
      <c r="Z1209" s="140"/>
      <c r="AA1209" s="140"/>
      <c r="AB1209" s="140"/>
      <c r="AC1209" s="140"/>
      <c r="AD1209" s="140"/>
      <c r="AE1209" s="140"/>
      <c r="AF1209" s="140"/>
      <c r="AG1209" s="140"/>
      <c r="AH1209" s="140"/>
      <c r="AI1209" s="140"/>
      <c r="AJ1209" s="140"/>
      <c r="AK1209" s="140"/>
      <c r="AL1209" s="140"/>
      <c r="AM1209" s="140"/>
      <c r="AN1209" s="140"/>
      <c r="AO1209" s="140"/>
      <c r="AP1209" s="140"/>
      <c r="AQ1209" s="140"/>
      <c r="AR1209" s="140"/>
      <c r="AS1209" s="140"/>
      <c r="AT1209" s="140"/>
      <c r="AU1209" s="140"/>
      <c r="AV1209" s="140"/>
      <c r="AW1209" s="140"/>
      <c r="AX1209" s="140"/>
      <c r="AY1209" s="140"/>
      <c r="AZ1209" s="140"/>
      <c r="BA1209" s="140"/>
      <c r="BB1209" s="140"/>
      <c r="BC1209" s="140"/>
      <c r="BD1209" s="140"/>
      <c r="BE1209" s="140"/>
      <c r="BF1209" s="140"/>
      <c r="BG1209" s="140"/>
      <c r="BH1209" s="140"/>
      <c r="BI1209" s="140"/>
      <c r="BJ1209" s="140"/>
    </row>
    <row r="1210" spans="20:62">
      <c r="T1210" s="140"/>
      <c r="U1210" s="140"/>
      <c r="V1210" s="140"/>
      <c r="W1210" s="140"/>
      <c r="X1210" s="140"/>
      <c r="Y1210" s="140"/>
      <c r="Z1210" s="140"/>
      <c r="AA1210" s="140"/>
      <c r="AB1210" s="140"/>
      <c r="AC1210" s="140"/>
      <c r="AD1210" s="140"/>
      <c r="AE1210" s="140"/>
      <c r="AF1210" s="140"/>
      <c r="AG1210" s="140"/>
      <c r="AH1210" s="140"/>
      <c r="AI1210" s="140"/>
      <c r="AJ1210" s="140"/>
      <c r="AK1210" s="140"/>
      <c r="AL1210" s="140"/>
      <c r="AM1210" s="140"/>
      <c r="AN1210" s="140"/>
      <c r="AO1210" s="140"/>
      <c r="AP1210" s="140"/>
      <c r="AQ1210" s="140"/>
      <c r="AR1210" s="140"/>
      <c r="AS1210" s="140"/>
      <c r="AT1210" s="140"/>
      <c r="AU1210" s="140"/>
      <c r="AV1210" s="140"/>
      <c r="AW1210" s="140"/>
      <c r="AX1210" s="140"/>
      <c r="AY1210" s="140"/>
      <c r="AZ1210" s="140"/>
      <c r="BA1210" s="140"/>
      <c r="BB1210" s="140"/>
      <c r="BC1210" s="140"/>
      <c r="BD1210" s="140"/>
      <c r="BE1210" s="140"/>
      <c r="BF1210" s="140"/>
      <c r="BG1210" s="140"/>
      <c r="BH1210" s="140"/>
      <c r="BI1210" s="140"/>
      <c r="BJ1210" s="140"/>
    </row>
    <row r="1211" spans="20:62">
      <c r="T1211" s="140"/>
      <c r="U1211" s="140"/>
      <c r="V1211" s="140"/>
      <c r="W1211" s="140"/>
      <c r="X1211" s="140"/>
      <c r="Y1211" s="140"/>
      <c r="Z1211" s="140"/>
      <c r="AA1211" s="140"/>
      <c r="AB1211" s="140"/>
      <c r="AC1211" s="140"/>
      <c r="AD1211" s="140"/>
      <c r="AE1211" s="140"/>
      <c r="AF1211" s="140"/>
      <c r="AG1211" s="140"/>
      <c r="AH1211" s="140"/>
      <c r="AI1211" s="140"/>
      <c r="AJ1211" s="140"/>
      <c r="AK1211" s="140"/>
      <c r="AL1211" s="140"/>
      <c r="AM1211" s="140"/>
      <c r="AN1211" s="140"/>
      <c r="AO1211" s="140"/>
      <c r="AP1211" s="140"/>
      <c r="AQ1211" s="140"/>
      <c r="AR1211" s="140"/>
      <c r="AS1211" s="140"/>
      <c r="AT1211" s="140"/>
      <c r="AU1211" s="140"/>
      <c r="AV1211" s="140"/>
      <c r="AW1211" s="140"/>
      <c r="AX1211" s="140"/>
      <c r="AY1211" s="140"/>
      <c r="AZ1211" s="140"/>
      <c r="BA1211" s="140"/>
      <c r="BB1211" s="140"/>
      <c r="BC1211" s="140"/>
      <c r="BD1211" s="140"/>
      <c r="BE1211" s="140"/>
      <c r="BF1211" s="140"/>
      <c r="BG1211" s="140"/>
      <c r="BH1211" s="140"/>
      <c r="BI1211" s="140"/>
      <c r="BJ1211" s="140"/>
    </row>
    <row r="1212" spans="20:62">
      <c r="T1212" s="140"/>
      <c r="U1212" s="140"/>
      <c r="V1212" s="140"/>
      <c r="W1212" s="140"/>
      <c r="X1212" s="140"/>
      <c r="Y1212" s="140"/>
      <c r="Z1212" s="140"/>
      <c r="AA1212" s="140"/>
      <c r="AB1212" s="140"/>
      <c r="AC1212" s="140"/>
      <c r="AD1212" s="140"/>
      <c r="AE1212" s="140"/>
      <c r="AF1212" s="140"/>
      <c r="AG1212" s="140"/>
      <c r="AH1212" s="140"/>
      <c r="AI1212" s="140"/>
      <c r="AJ1212" s="140"/>
      <c r="AK1212" s="140"/>
      <c r="AL1212" s="140"/>
      <c r="AM1212" s="140"/>
      <c r="AN1212" s="140"/>
      <c r="AO1212" s="140"/>
      <c r="AP1212" s="140"/>
      <c r="AQ1212" s="140"/>
      <c r="AR1212" s="140"/>
      <c r="AS1212" s="140"/>
      <c r="AT1212" s="140"/>
      <c r="AU1212" s="140"/>
      <c r="AV1212" s="140"/>
      <c r="AW1212" s="140"/>
      <c r="AX1212" s="140"/>
      <c r="AY1212" s="140"/>
      <c r="AZ1212" s="140"/>
      <c r="BA1212" s="140"/>
      <c r="BB1212" s="140"/>
      <c r="BC1212" s="140"/>
      <c r="BD1212" s="140"/>
      <c r="BE1212" s="140"/>
      <c r="BF1212" s="140"/>
      <c r="BG1212" s="140"/>
      <c r="BH1212" s="140"/>
      <c r="BI1212" s="140"/>
      <c r="BJ1212" s="140"/>
    </row>
    <row r="1213" spans="20:62">
      <c r="T1213" s="140"/>
      <c r="U1213" s="140"/>
      <c r="V1213" s="140"/>
      <c r="W1213" s="140"/>
      <c r="X1213" s="140"/>
      <c r="Y1213" s="140"/>
      <c r="Z1213" s="140"/>
      <c r="AA1213" s="140"/>
      <c r="AB1213" s="140"/>
      <c r="AC1213" s="140"/>
      <c r="AD1213" s="140"/>
      <c r="AE1213" s="140"/>
      <c r="AF1213" s="140"/>
      <c r="AG1213" s="140"/>
      <c r="AH1213" s="140"/>
      <c r="AI1213" s="140"/>
      <c r="AJ1213" s="140"/>
      <c r="AK1213" s="140"/>
      <c r="AL1213" s="140"/>
      <c r="AM1213" s="140"/>
      <c r="AN1213" s="140"/>
      <c r="AO1213" s="140"/>
      <c r="AP1213" s="140"/>
      <c r="AQ1213" s="140"/>
      <c r="AR1213" s="140"/>
      <c r="AS1213" s="140"/>
      <c r="AT1213" s="140"/>
      <c r="AU1213" s="140"/>
      <c r="AV1213" s="140"/>
      <c r="AW1213" s="140"/>
      <c r="AX1213" s="140"/>
      <c r="AY1213" s="140"/>
      <c r="AZ1213" s="140"/>
      <c r="BA1213" s="140"/>
      <c r="BB1213" s="140"/>
      <c r="BC1213" s="140"/>
      <c r="BD1213" s="140"/>
      <c r="BE1213" s="140"/>
      <c r="BF1213" s="140"/>
      <c r="BG1213" s="140"/>
      <c r="BH1213" s="140"/>
      <c r="BI1213" s="140"/>
      <c r="BJ1213" s="140"/>
    </row>
    <row r="1214" spans="20:62">
      <c r="T1214" s="140"/>
      <c r="U1214" s="140"/>
      <c r="V1214" s="140"/>
      <c r="W1214" s="140"/>
      <c r="X1214" s="140"/>
      <c r="Y1214" s="140"/>
      <c r="Z1214" s="140"/>
      <c r="AA1214" s="140"/>
      <c r="AB1214" s="140"/>
      <c r="AC1214" s="140"/>
      <c r="AD1214" s="140"/>
      <c r="AE1214" s="140"/>
      <c r="AF1214" s="140"/>
      <c r="AG1214" s="140"/>
      <c r="AH1214" s="140"/>
      <c r="AI1214" s="140"/>
      <c r="AJ1214" s="140"/>
      <c r="AK1214" s="140"/>
      <c r="AL1214" s="140"/>
      <c r="AM1214" s="140"/>
      <c r="AN1214" s="140"/>
      <c r="AO1214" s="140"/>
      <c r="AP1214" s="140"/>
      <c r="AQ1214" s="140"/>
      <c r="AR1214" s="140"/>
      <c r="AS1214" s="140"/>
      <c r="AT1214" s="140"/>
      <c r="AU1214" s="140"/>
      <c r="AV1214" s="140"/>
      <c r="AW1214" s="140"/>
      <c r="AX1214" s="140"/>
      <c r="AY1214" s="140"/>
      <c r="AZ1214" s="140"/>
      <c r="BA1214" s="140"/>
      <c r="BB1214" s="140"/>
      <c r="BC1214" s="140"/>
      <c r="BD1214" s="140"/>
      <c r="BE1214" s="140"/>
      <c r="BF1214" s="140"/>
      <c r="BG1214" s="140"/>
      <c r="BH1214" s="140"/>
      <c r="BI1214" s="140"/>
      <c r="BJ1214" s="140"/>
    </row>
    <row r="1215" spans="20:62">
      <c r="T1215" s="140"/>
      <c r="U1215" s="140"/>
      <c r="V1215" s="140"/>
      <c r="W1215" s="140"/>
      <c r="X1215" s="140"/>
      <c r="Y1215" s="140"/>
      <c r="Z1215" s="140"/>
      <c r="AA1215" s="140"/>
      <c r="AB1215" s="140"/>
      <c r="AC1215" s="140"/>
      <c r="AD1215" s="140"/>
      <c r="AE1215" s="140"/>
      <c r="AF1215" s="140"/>
      <c r="AG1215" s="140"/>
      <c r="AH1215" s="140"/>
      <c r="AI1215" s="140"/>
      <c r="AJ1215" s="140"/>
      <c r="AK1215" s="140"/>
      <c r="AL1215" s="140"/>
      <c r="AM1215" s="140"/>
      <c r="AN1215" s="140"/>
      <c r="AO1215" s="140"/>
      <c r="AP1215" s="140"/>
      <c r="AQ1215" s="140"/>
      <c r="AR1215" s="140"/>
      <c r="AS1215" s="140"/>
      <c r="AT1215" s="140"/>
      <c r="AU1215" s="140"/>
      <c r="AV1215" s="140"/>
      <c r="AW1215" s="140"/>
      <c r="AX1215" s="140"/>
      <c r="AY1215" s="140"/>
      <c r="AZ1215" s="140"/>
      <c r="BA1215" s="140"/>
      <c r="BB1215" s="140"/>
      <c r="BC1215" s="140"/>
      <c r="BD1215" s="140"/>
      <c r="BE1215" s="140"/>
      <c r="BF1215" s="140"/>
      <c r="BG1215" s="140"/>
      <c r="BH1215" s="140"/>
      <c r="BI1215" s="140"/>
      <c r="BJ1215" s="140"/>
    </row>
    <row r="1216" spans="20:62">
      <c r="T1216" s="140"/>
      <c r="U1216" s="140"/>
      <c r="V1216" s="140"/>
      <c r="W1216" s="140"/>
      <c r="X1216" s="140"/>
      <c r="Y1216" s="140"/>
      <c r="Z1216" s="140"/>
      <c r="AA1216" s="140"/>
      <c r="AB1216" s="140"/>
      <c r="AC1216" s="140"/>
      <c r="AD1216" s="140"/>
      <c r="AE1216" s="140"/>
      <c r="AF1216" s="140"/>
      <c r="AG1216" s="140"/>
      <c r="AH1216" s="140"/>
      <c r="AI1216" s="140"/>
      <c r="AJ1216" s="140"/>
      <c r="AK1216" s="140"/>
      <c r="AL1216" s="140"/>
      <c r="AM1216" s="140"/>
      <c r="AN1216" s="140"/>
      <c r="AO1216" s="140"/>
      <c r="AP1216" s="140"/>
      <c r="AQ1216" s="140"/>
      <c r="AR1216" s="140"/>
      <c r="AS1216" s="140"/>
      <c r="AT1216" s="140"/>
      <c r="AU1216" s="140"/>
      <c r="AV1216" s="140"/>
      <c r="AW1216" s="140"/>
      <c r="AX1216" s="140"/>
      <c r="AY1216" s="140"/>
      <c r="AZ1216" s="140"/>
      <c r="BA1216" s="140"/>
      <c r="BB1216" s="140"/>
      <c r="BC1216" s="140"/>
      <c r="BD1216" s="140"/>
      <c r="BE1216" s="140"/>
      <c r="BF1216" s="140"/>
      <c r="BG1216" s="140"/>
      <c r="BH1216" s="140"/>
      <c r="BI1216" s="140"/>
      <c r="BJ1216" s="140"/>
    </row>
    <row r="1217" spans="20:62">
      <c r="T1217" s="140"/>
      <c r="U1217" s="140"/>
      <c r="V1217" s="140"/>
      <c r="W1217" s="140"/>
      <c r="X1217" s="140"/>
      <c r="Y1217" s="140"/>
      <c r="Z1217" s="140"/>
      <c r="AA1217" s="140"/>
      <c r="AB1217" s="140"/>
      <c r="AC1217" s="140"/>
      <c r="AD1217" s="140"/>
      <c r="AE1217" s="140"/>
      <c r="AF1217" s="140"/>
      <c r="AG1217" s="140"/>
      <c r="AH1217" s="140"/>
      <c r="AI1217" s="140"/>
      <c r="AJ1217" s="140"/>
      <c r="AK1217" s="140"/>
      <c r="AL1217" s="140"/>
      <c r="AM1217" s="140"/>
      <c r="AN1217" s="140"/>
      <c r="AO1217" s="140"/>
      <c r="AP1217" s="140"/>
      <c r="AQ1217" s="140"/>
      <c r="AR1217" s="140"/>
      <c r="AS1217" s="140"/>
      <c r="AT1217" s="140"/>
      <c r="AU1217" s="140"/>
      <c r="AV1217" s="140"/>
      <c r="AW1217" s="140"/>
      <c r="AX1217" s="140"/>
      <c r="AY1217" s="140"/>
      <c r="AZ1217" s="140"/>
      <c r="BA1217" s="140"/>
      <c r="BB1217" s="140"/>
      <c r="BC1217" s="140"/>
      <c r="BD1217" s="140"/>
      <c r="BE1217" s="140"/>
      <c r="BF1217" s="140"/>
      <c r="BG1217" s="140"/>
      <c r="BH1217" s="140"/>
      <c r="BI1217" s="140"/>
      <c r="BJ1217" s="140"/>
    </row>
    <row r="1218" spans="20:62">
      <c r="T1218" s="140"/>
      <c r="U1218" s="140"/>
      <c r="V1218" s="140"/>
      <c r="W1218" s="140"/>
      <c r="X1218" s="140"/>
      <c r="Y1218" s="140"/>
      <c r="Z1218" s="140"/>
      <c r="AA1218" s="140"/>
      <c r="AB1218" s="140"/>
      <c r="AC1218" s="140"/>
      <c r="AD1218" s="140"/>
      <c r="AE1218" s="140"/>
      <c r="AF1218" s="140"/>
      <c r="AG1218" s="140"/>
      <c r="AH1218" s="140"/>
      <c r="AI1218" s="140"/>
      <c r="AJ1218" s="140"/>
      <c r="AK1218" s="140"/>
      <c r="AL1218" s="140"/>
      <c r="AM1218" s="140"/>
      <c r="AN1218" s="140"/>
      <c r="AO1218" s="140"/>
      <c r="AP1218" s="140"/>
      <c r="AQ1218" s="140"/>
      <c r="AR1218" s="140"/>
      <c r="AS1218" s="140"/>
      <c r="AT1218" s="140"/>
      <c r="AU1218" s="140"/>
      <c r="AV1218" s="140"/>
      <c r="AW1218" s="140"/>
      <c r="AX1218" s="140"/>
      <c r="AY1218" s="140"/>
      <c r="AZ1218" s="140"/>
      <c r="BA1218" s="140"/>
      <c r="BB1218" s="140"/>
      <c r="BC1218" s="140"/>
      <c r="BD1218" s="140"/>
      <c r="BE1218" s="140"/>
      <c r="BF1218" s="140"/>
      <c r="BG1218" s="140"/>
      <c r="BH1218" s="140"/>
      <c r="BI1218" s="140"/>
      <c r="BJ1218" s="140"/>
    </row>
    <row r="1219" spans="20:62">
      <c r="T1219" s="140"/>
      <c r="U1219" s="140"/>
      <c r="V1219" s="140"/>
      <c r="W1219" s="140"/>
      <c r="X1219" s="140"/>
      <c r="Y1219" s="140"/>
      <c r="Z1219" s="140"/>
      <c r="AA1219" s="140"/>
      <c r="AB1219" s="140"/>
      <c r="AC1219" s="140"/>
      <c r="AD1219" s="140"/>
      <c r="AE1219" s="140"/>
      <c r="AF1219" s="140"/>
      <c r="AG1219" s="140"/>
      <c r="AH1219" s="140"/>
      <c r="AI1219" s="140"/>
      <c r="AJ1219" s="140"/>
      <c r="AK1219" s="140"/>
      <c r="AL1219" s="140"/>
      <c r="AM1219" s="140"/>
      <c r="AN1219" s="140"/>
      <c r="AO1219" s="140"/>
      <c r="AP1219" s="140"/>
      <c r="AQ1219" s="140"/>
      <c r="AR1219" s="140"/>
      <c r="AS1219" s="140"/>
      <c r="AT1219" s="140"/>
      <c r="AU1219" s="140"/>
      <c r="AV1219" s="140"/>
      <c r="AW1219" s="140"/>
      <c r="AX1219" s="140"/>
      <c r="AY1219" s="140"/>
      <c r="AZ1219" s="140"/>
      <c r="BA1219" s="140"/>
      <c r="BB1219" s="140"/>
      <c r="BC1219" s="140"/>
      <c r="BD1219" s="140"/>
      <c r="BE1219" s="140"/>
      <c r="BF1219" s="140"/>
      <c r="BG1219" s="140"/>
      <c r="BH1219" s="140"/>
      <c r="BI1219" s="140"/>
      <c r="BJ1219" s="140"/>
    </row>
    <row r="1220" spans="20:62">
      <c r="T1220" s="140"/>
      <c r="U1220" s="140"/>
      <c r="V1220" s="140"/>
      <c r="W1220" s="140"/>
      <c r="X1220" s="140"/>
      <c r="Y1220" s="140"/>
      <c r="Z1220" s="140"/>
      <c r="AA1220" s="140"/>
      <c r="AB1220" s="140"/>
      <c r="AC1220" s="140"/>
      <c r="AD1220" s="140"/>
      <c r="AE1220" s="140"/>
      <c r="AF1220" s="140"/>
      <c r="AG1220" s="140"/>
      <c r="AH1220" s="140"/>
      <c r="AI1220" s="140"/>
      <c r="AJ1220" s="140"/>
      <c r="AK1220" s="140"/>
      <c r="AL1220" s="140"/>
      <c r="AM1220" s="140"/>
      <c r="AN1220" s="140"/>
      <c r="AO1220" s="140"/>
      <c r="AP1220" s="140"/>
      <c r="AQ1220" s="140"/>
      <c r="AR1220" s="140"/>
      <c r="AS1220" s="140"/>
      <c r="AT1220" s="140"/>
      <c r="AU1220" s="140"/>
      <c r="AV1220" s="140"/>
      <c r="AW1220" s="140"/>
      <c r="AX1220" s="140"/>
      <c r="AY1220" s="140"/>
      <c r="AZ1220" s="140"/>
      <c r="BA1220" s="140"/>
      <c r="BB1220" s="140"/>
      <c r="BC1220" s="140"/>
      <c r="BD1220" s="140"/>
      <c r="BE1220" s="140"/>
      <c r="BF1220" s="140"/>
      <c r="BG1220" s="140"/>
      <c r="BH1220" s="140"/>
      <c r="BI1220" s="140"/>
      <c r="BJ1220" s="140"/>
    </row>
    <row r="1221" spans="20:62">
      <c r="T1221" s="140"/>
      <c r="U1221" s="140"/>
      <c r="V1221" s="140"/>
      <c r="W1221" s="140"/>
      <c r="X1221" s="140"/>
      <c r="Y1221" s="140"/>
      <c r="Z1221" s="140"/>
      <c r="AA1221" s="140"/>
      <c r="AB1221" s="140"/>
      <c r="AC1221" s="140"/>
      <c r="AD1221" s="140"/>
      <c r="AE1221" s="140"/>
      <c r="AF1221" s="140"/>
      <c r="AG1221" s="140"/>
      <c r="AH1221" s="140"/>
      <c r="AI1221" s="140"/>
      <c r="AJ1221" s="140"/>
      <c r="AK1221" s="140"/>
      <c r="AL1221" s="140"/>
      <c r="AM1221" s="140"/>
      <c r="AN1221" s="140"/>
      <c r="AO1221" s="140"/>
      <c r="AP1221" s="140"/>
      <c r="AQ1221" s="140"/>
      <c r="AR1221" s="140"/>
      <c r="AS1221" s="140"/>
      <c r="AT1221" s="140"/>
      <c r="AU1221" s="140"/>
      <c r="AV1221" s="140"/>
      <c r="AW1221" s="140"/>
      <c r="AX1221" s="140"/>
      <c r="AY1221" s="140"/>
      <c r="AZ1221" s="140"/>
      <c r="BA1221" s="140"/>
      <c r="BB1221" s="140"/>
      <c r="BC1221" s="140"/>
      <c r="BD1221" s="140"/>
      <c r="BE1221" s="140"/>
      <c r="BF1221" s="140"/>
      <c r="BG1221" s="140"/>
      <c r="BH1221" s="140"/>
      <c r="BI1221" s="140"/>
      <c r="BJ1221" s="140"/>
    </row>
    <row r="1222" spans="20:62">
      <c r="T1222" s="140"/>
      <c r="U1222" s="140"/>
      <c r="V1222" s="140"/>
      <c r="W1222" s="140"/>
      <c r="X1222" s="140"/>
      <c r="Y1222" s="140"/>
      <c r="Z1222" s="140"/>
      <c r="AA1222" s="140"/>
      <c r="AB1222" s="140"/>
      <c r="AC1222" s="140"/>
      <c r="AD1222" s="140"/>
      <c r="AE1222" s="140"/>
      <c r="AF1222" s="140"/>
      <c r="AG1222" s="140"/>
      <c r="AH1222" s="140"/>
      <c r="AI1222" s="140"/>
      <c r="AJ1222" s="140"/>
      <c r="AK1222" s="140"/>
      <c r="AL1222" s="140"/>
      <c r="AM1222" s="140"/>
      <c r="AN1222" s="140"/>
      <c r="AO1222" s="140"/>
      <c r="AP1222" s="140"/>
      <c r="AQ1222" s="140"/>
      <c r="AR1222" s="140"/>
      <c r="AS1222" s="140"/>
      <c r="AT1222" s="140"/>
      <c r="AU1222" s="140"/>
      <c r="AV1222" s="140"/>
      <c r="AW1222" s="140"/>
      <c r="AX1222" s="140"/>
      <c r="AY1222" s="140"/>
      <c r="AZ1222" s="140"/>
      <c r="BA1222" s="140"/>
      <c r="BB1222" s="140"/>
      <c r="BC1222" s="140"/>
      <c r="BD1222" s="140"/>
      <c r="BE1222" s="140"/>
      <c r="BF1222" s="140"/>
      <c r="BG1222" s="140"/>
      <c r="BH1222" s="140"/>
      <c r="BI1222" s="140"/>
      <c r="BJ1222" s="140"/>
    </row>
    <row r="1223" spans="20:62">
      <c r="T1223" s="140"/>
      <c r="U1223" s="140"/>
      <c r="V1223" s="140"/>
      <c r="W1223" s="140"/>
      <c r="X1223" s="140"/>
      <c r="Y1223" s="140"/>
      <c r="Z1223" s="140"/>
      <c r="AA1223" s="140"/>
      <c r="AB1223" s="140"/>
      <c r="AC1223" s="140"/>
      <c r="AD1223" s="140"/>
      <c r="AE1223" s="140"/>
      <c r="AF1223" s="140"/>
      <c r="AG1223" s="140"/>
      <c r="AH1223" s="140"/>
      <c r="AI1223" s="140"/>
      <c r="AJ1223" s="140"/>
      <c r="AK1223" s="140"/>
      <c r="AL1223" s="140"/>
      <c r="AM1223" s="140"/>
      <c r="AN1223" s="140"/>
      <c r="AO1223" s="140"/>
      <c r="AP1223" s="140"/>
      <c r="AQ1223" s="140"/>
      <c r="AR1223" s="140"/>
      <c r="AS1223" s="140"/>
      <c r="AT1223" s="140"/>
      <c r="AU1223" s="140"/>
      <c r="AV1223" s="140"/>
      <c r="AW1223" s="140"/>
      <c r="AX1223" s="140"/>
      <c r="AY1223" s="140"/>
      <c r="AZ1223" s="140"/>
      <c r="BA1223" s="140"/>
      <c r="BB1223" s="140"/>
      <c r="BC1223" s="140"/>
      <c r="BD1223" s="140"/>
      <c r="BE1223" s="140"/>
      <c r="BF1223" s="140"/>
      <c r="BG1223" s="140"/>
      <c r="BH1223" s="140"/>
      <c r="BI1223" s="140"/>
      <c r="BJ1223" s="140"/>
    </row>
    <row r="1224" spans="20:62">
      <c r="T1224" s="140"/>
      <c r="U1224" s="140"/>
      <c r="V1224" s="140"/>
      <c r="W1224" s="140"/>
      <c r="X1224" s="140"/>
      <c r="Y1224" s="140"/>
      <c r="Z1224" s="140"/>
      <c r="AA1224" s="140"/>
      <c r="AB1224" s="140"/>
      <c r="AC1224" s="140"/>
      <c r="AD1224" s="140"/>
      <c r="AE1224" s="140"/>
      <c r="AF1224" s="140"/>
      <c r="AG1224" s="140"/>
      <c r="AH1224" s="140"/>
      <c r="AI1224" s="140"/>
      <c r="AJ1224" s="140"/>
      <c r="AK1224" s="140"/>
      <c r="AL1224" s="140"/>
      <c r="AM1224" s="140"/>
      <c r="AN1224" s="140"/>
      <c r="AO1224" s="140"/>
      <c r="AP1224" s="140"/>
      <c r="AQ1224" s="140"/>
      <c r="AR1224" s="140"/>
      <c r="AS1224" s="140"/>
      <c r="AT1224" s="140"/>
      <c r="AU1224" s="140"/>
      <c r="AV1224" s="140"/>
      <c r="AW1224" s="140"/>
      <c r="AX1224" s="140"/>
      <c r="AY1224" s="140"/>
      <c r="AZ1224" s="140"/>
      <c r="BA1224" s="140"/>
      <c r="BB1224" s="140"/>
      <c r="BC1224" s="140"/>
      <c r="BD1224" s="140"/>
      <c r="BE1224" s="140"/>
      <c r="BF1224" s="140"/>
      <c r="BG1224" s="140"/>
      <c r="BH1224" s="140"/>
      <c r="BI1224" s="140"/>
      <c r="BJ1224" s="140"/>
    </row>
    <row r="1225" spans="20:62">
      <c r="T1225" s="140"/>
      <c r="U1225" s="140"/>
      <c r="V1225" s="140"/>
      <c r="W1225" s="140"/>
      <c r="X1225" s="140"/>
      <c r="Y1225" s="140"/>
      <c r="Z1225" s="140"/>
      <c r="AA1225" s="140"/>
      <c r="AB1225" s="140"/>
      <c r="AC1225" s="140"/>
      <c r="AD1225" s="140"/>
      <c r="AE1225" s="140"/>
      <c r="AF1225" s="140"/>
      <c r="AG1225" s="140"/>
      <c r="AH1225" s="140"/>
      <c r="AI1225" s="140"/>
      <c r="AJ1225" s="140"/>
      <c r="AK1225" s="140"/>
      <c r="AL1225" s="140"/>
      <c r="AM1225" s="140"/>
      <c r="AN1225" s="140"/>
      <c r="AO1225" s="140"/>
      <c r="AP1225" s="140"/>
      <c r="AQ1225" s="140"/>
      <c r="AR1225" s="140"/>
      <c r="AS1225" s="140"/>
      <c r="AT1225" s="140"/>
      <c r="AU1225" s="140"/>
      <c r="AV1225" s="140"/>
      <c r="AW1225" s="140"/>
      <c r="AX1225" s="140"/>
      <c r="AY1225" s="140"/>
      <c r="AZ1225" s="140"/>
      <c r="BA1225" s="140"/>
      <c r="BB1225" s="140"/>
      <c r="BC1225" s="140"/>
      <c r="BD1225" s="140"/>
      <c r="BE1225" s="140"/>
      <c r="BF1225" s="140"/>
      <c r="BG1225" s="140"/>
      <c r="BH1225" s="140"/>
      <c r="BI1225" s="140"/>
      <c r="BJ1225" s="140"/>
    </row>
    <row r="1226" spans="20:62">
      <c r="T1226" s="140"/>
      <c r="U1226" s="140"/>
      <c r="V1226" s="140"/>
      <c r="W1226" s="140"/>
      <c r="X1226" s="140"/>
      <c r="Y1226" s="140"/>
      <c r="Z1226" s="140"/>
      <c r="AA1226" s="140"/>
      <c r="AB1226" s="140"/>
      <c r="AC1226" s="140"/>
      <c r="AD1226" s="140"/>
      <c r="AE1226" s="140"/>
      <c r="AF1226" s="140"/>
      <c r="AG1226" s="140"/>
      <c r="AH1226" s="140"/>
      <c r="AI1226" s="140"/>
      <c r="AJ1226" s="140"/>
      <c r="AK1226" s="140"/>
      <c r="AL1226" s="140"/>
      <c r="AM1226" s="140"/>
      <c r="AN1226" s="140"/>
      <c r="AO1226" s="140"/>
      <c r="AP1226" s="140"/>
      <c r="AQ1226" s="140"/>
      <c r="AR1226" s="140"/>
      <c r="AS1226" s="140"/>
      <c r="AT1226" s="140"/>
      <c r="AU1226" s="140"/>
      <c r="AV1226" s="140"/>
      <c r="AW1226" s="140"/>
      <c r="AX1226" s="140"/>
      <c r="AY1226" s="140"/>
      <c r="AZ1226" s="140"/>
      <c r="BA1226" s="140"/>
      <c r="BB1226" s="140"/>
      <c r="BC1226" s="140"/>
      <c r="BD1226" s="140"/>
      <c r="BE1226" s="140"/>
      <c r="BF1226" s="140"/>
      <c r="BG1226" s="140"/>
      <c r="BH1226" s="140"/>
      <c r="BI1226" s="140"/>
      <c r="BJ1226" s="140"/>
    </row>
    <row r="1227" spans="20:62">
      <c r="T1227" s="140"/>
      <c r="U1227" s="140"/>
      <c r="V1227" s="140"/>
      <c r="W1227" s="140"/>
      <c r="X1227" s="140"/>
      <c r="Y1227" s="140"/>
      <c r="Z1227" s="140"/>
      <c r="AA1227" s="140"/>
      <c r="AB1227" s="140"/>
      <c r="AC1227" s="140"/>
      <c r="AD1227" s="140"/>
      <c r="AE1227" s="140"/>
      <c r="AF1227" s="140"/>
      <c r="AG1227" s="140"/>
      <c r="AH1227" s="140"/>
      <c r="AI1227" s="140"/>
      <c r="AJ1227" s="140"/>
      <c r="AK1227" s="140"/>
      <c r="AL1227" s="140"/>
      <c r="AM1227" s="140"/>
      <c r="AN1227" s="140"/>
      <c r="AO1227" s="140"/>
      <c r="AP1227" s="140"/>
      <c r="AQ1227" s="140"/>
      <c r="AR1227" s="140"/>
      <c r="AS1227" s="140"/>
      <c r="AT1227" s="140"/>
      <c r="AU1227" s="140"/>
      <c r="AV1227" s="140"/>
      <c r="AW1227" s="140"/>
      <c r="AX1227" s="140"/>
      <c r="AY1227" s="140"/>
      <c r="AZ1227" s="140"/>
      <c r="BA1227" s="140"/>
      <c r="BB1227" s="140"/>
      <c r="BC1227" s="140"/>
      <c r="BD1227" s="140"/>
      <c r="BE1227" s="140"/>
      <c r="BF1227" s="140"/>
      <c r="BG1227" s="140"/>
      <c r="BH1227" s="140"/>
      <c r="BI1227" s="140"/>
      <c r="BJ1227" s="140"/>
    </row>
    <row r="1228" spans="20:62">
      <c r="T1228" s="140"/>
      <c r="U1228" s="140"/>
      <c r="V1228" s="140"/>
      <c r="W1228" s="140"/>
      <c r="X1228" s="140"/>
      <c r="Y1228" s="140"/>
      <c r="Z1228" s="140"/>
      <c r="AA1228" s="140"/>
      <c r="AB1228" s="140"/>
      <c r="AC1228" s="140"/>
      <c r="AD1228" s="140"/>
      <c r="AE1228" s="140"/>
      <c r="AF1228" s="140"/>
      <c r="AG1228" s="140"/>
      <c r="AH1228" s="140"/>
      <c r="AI1228" s="140"/>
      <c r="AJ1228" s="140"/>
      <c r="AK1228" s="140"/>
      <c r="AL1228" s="140"/>
      <c r="AM1228" s="140"/>
      <c r="AN1228" s="140"/>
      <c r="AO1228" s="140"/>
      <c r="AP1228" s="140"/>
      <c r="AQ1228" s="140"/>
      <c r="AR1228" s="140"/>
      <c r="AS1228" s="140"/>
      <c r="AT1228" s="140"/>
      <c r="AU1228" s="140"/>
      <c r="AV1228" s="140"/>
      <c r="AW1228" s="140"/>
      <c r="AX1228" s="140"/>
      <c r="AY1228" s="140"/>
      <c r="AZ1228" s="140"/>
      <c r="BA1228" s="140"/>
      <c r="BB1228" s="140"/>
      <c r="BC1228" s="140"/>
      <c r="BD1228" s="140"/>
      <c r="BE1228" s="140"/>
      <c r="BF1228" s="140"/>
      <c r="BG1228" s="140"/>
      <c r="BH1228" s="140"/>
      <c r="BI1228" s="140"/>
      <c r="BJ1228" s="140"/>
    </row>
    <row r="1229" spans="20:62">
      <c r="T1229" s="140"/>
      <c r="U1229" s="140"/>
      <c r="V1229" s="140"/>
      <c r="W1229" s="140"/>
      <c r="X1229" s="140"/>
      <c r="Y1229" s="140"/>
      <c r="Z1229" s="140"/>
      <c r="AA1229" s="140"/>
      <c r="AB1229" s="140"/>
      <c r="AC1229" s="140"/>
      <c r="AD1229" s="140"/>
      <c r="AE1229" s="140"/>
      <c r="AF1229" s="140"/>
      <c r="AG1229" s="140"/>
      <c r="AH1229" s="140"/>
      <c r="AI1229" s="140"/>
      <c r="AJ1229" s="140"/>
      <c r="AK1229" s="140"/>
      <c r="AL1229" s="140"/>
      <c r="AM1229" s="140"/>
      <c r="AN1229" s="140"/>
      <c r="AO1229" s="140"/>
      <c r="AP1229" s="140"/>
      <c r="AQ1229" s="140"/>
      <c r="AR1229" s="140"/>
      <c r="AS1229" s="140"/>
      <c r="AT1229" s="140"/>
      <c r="AU1229" s="140"/>
      <c r="AV1229" s="140"/>
      <c r="AW1229" s="140"/>
      <c r="AX1229" s="140"/>
      <c r="AY1229" s="140"/>
      <c r="AZ1229" s="140"/>
      <c r="BA1229" s="140"/>
      <c r="BB1229" s="140"/>
      <c r="BC1229" s="140"/>
      <c r="BD1229" s="140"/>
      <c r="BE1229" s="140"/>
      <c r="BF1229" s="140"/>
      <c r="BG1229" s="140"/>
      <c r="BH1229" s="140"/>
      <c r="BI1229" s="140"/>
      <c r="BJ1229" s="140"/>
    </row>
    <row r="1230" spans="20:62">
      <c r="T1230" s="140"/>
      <c r="U1230" s="140"/>
      <c r="V1230" s="140"/>
      <c r="W1230" s="140"/>
      <c r="X1230" s="140"/>
      <c r="Y1230" s="140"/>
      <c r="Z1230" s="140"/>
      <c r="AA1230" s="140"/>
      <c r="AB1230" s="140"/>
      <c r="AC1230" s="140"/>
      <c r="AD1230" s="140"/>
      <c r="AE1230" s="140"/>
      <c r="AF1230" s="140"/>
      <c r="AG1230" s="140"/>
      <c r="AH1230" s="140"/>
      <c r="AI1230" s="140"/>
      <c r="AJ1230" s="140"/>
      <c r="AK1230" s="140"/>
      <c r="AL1230" s="140"/>
      <c r="AM1230" s="140"/>
      <c r="AN1230" s="140"/>
      <c r="AO1230" s="140"/>
      <c r="AP1230" s="140"/>
      <c r="AQ1230" s="140"/>
      <c r="AR1230" s="140"/>
      <c r="AS1230" s="140"/>
      <c r="AT1230" s="140"/>
      <c r="AU1230" s="140"/>
      <c r="AV1230" s="140"/>
      <c r="AW1230" s="140"/>
      <c r="AX1230" s="140"/>
      <c r="AY1230" s="140"/>
      <c r="AZ1230" s="140"/>
      <c r="BA1230" s="140"/>
      <c r="BB1230" s="140"/>
      <c r="BC1230" s="140"/>
      <c r="BD1230" s="140"/>
      <c r="BE1230" s="140"/>
      <c r="BF1230" s="140"/>
      <c r="BG1230" s="140"/>
      <c r="BH1230" s="140"/>
      <c r="BI1230" s="140"/>
      <c r="BJ1230" s="140"/>
    </row>
    <row r="1231" spans="20:62">
      <c r="T1231" s="140"/>
      <c r="U1231" s="140"/>
      <c r="V1231" s="140"/>
      <c r="W1231" s="140"/>
      <c r="X1231" s="140"/>
      <c r="Y1231" s="140"/>
      <c r="Z1231" s="140"/>
      <c r="AA1231" s="140"/>
      <c r="AB1231" s="140"/>
      <c r="AC1231" s="140"/>
      <c r="AD1231" s="140"/>
      <c r="AE1231" s="140"/>
      <c r="AF1231" s="140"/>
      <c r="AG1231" s="140"/>
      <c r="AH1231" s="140"/>
      <c r="AI1231" s="140"/>
      <c r="AJ1231" s="140"/>
      <c r="AK1231" s="140"/>
      <c r="AL1231" s="140"/>
      <c r="AM1231" s="140"/>
      <c r="AN1231" s="140"/>
      <c r="AO1231" s="140"/>
      <c r="AP1231" s="140"/>
      <c r="AQ1231" s="140"/>
      <c r="AR1231" s="140"/>
      <c r="AS1231" s="140"/>
      <c r="AT1231" s="140"/>
      <c r="AU1231" s="140"/>
      <c r="AV1231" s="140"/>
      <c r="AW1231" s="140"/>
      <c r="AX1231" s="140"/>
      <c r="AY1231" s="140"/>
      <c r="AZ1231" s="140"/>
      <c r="BA1231" s="140"/>
      <c r="BB1231" s="140"/>
      <c r="BC1231" s="140"/>
      <c r="BD1231" s="140"/>
      <c r="BE1231" s="140"/>
      <c r="BF1231" s="140"/>
      <c r="BG1231" s="140"/>
      <c r="BH1231" s="140"/>
      <c r="BI1231" s="140"/>
      <c r="BJ1231" s="140"/>
    </row>
    <row r="1232" spans="20:62">
      <c r="T1232" s="140"/>
      <c r="U1232" s="140"/>
      <c r="V1232" s="140"/>
      <c r="W1232" s="140"/>
      <c r="X1232" s="140"/>
      <c r="Y1232" s="140"/>
      <c r="Z1232" s="140"/>
      <c r="AA1232" s="140"/>
      <c r="AB1232" s="140"/>
      <c r="AC1232" s="140"/>
      <c r="AD1232" s="140"/>
      <c r="AE1232" s="140"/>
      <c r="AF1232" s="140"/>
      <c r="AG1232" s="140"/>
      <c r="AH1232" s="140"/>
      <c r="AI1232" s="140"/>
      <c r="AJ1232" s="140"/>
      <c r="AK1232" s="140"/>
      <c r="AL1232" s="140"/>
      <c r="AM1232" s="140"/>
      <c r="AN1232" s="140"/>
      <c r="AO1232" s="140"/>
      <c r="AP1232" s="140"/>
      <c r="AQ1232" s="140"/>
      <c r="AR1232" s="140"/>
      <c r="AS1232" s="140"/>
      <c r="AT1232" s="140"/>
      <c r="AU1232" s="140"/>
      <c r="AV1232" s="140"/>
      <c r="AW1232" s="140"/>
      <c r="AX1232" s="140"/>
      <c r="AY1232" s="140"/>
      <c r="AZ1232" s="140"/>
      <c r="BA1232" s="140"/>
      <c r="BB1232" s="140"/>
      <c r="BC1232" s="140"/>
      <c r="BD1232" s="140"/>
      <c r="BE1232" s="140"/>
      <c r="BF1232" s="140"/>
      <c r="BG1232" s="140"/>
      <c r="BH1232" s="140"/>
      <c r="BI1232" s="140"/>
      <c r="BJ1232" s="140"/>
    </row>
    <row r="1233" spans="20:62">
      <c r="T1233" s="140"/>
      <c r="U1233" s="140"/>
      <c r="V1233" s="140"/>
      <c r="W1233" s="140"/>
      <c r="X1233" s="140"/>
      <c r="Y1233" s="140"/>
      <c r="Z1233" s="140"/>
      <c r="AA1233" s="140"/>
      <c r="AB1233" s="140"/>
      <c r="AC1233" s="140"/>
      <c r="AD1233" s="140"/>
      <c r="AE1233" s="140"/>
      <c r="AF1233" s="140"/>
      <c r="AG1233" s="140"/>
      <c r="AH1233" s="140"/>
      <c r="AI1233" s="140"/>
      <c r="AJ1233" s="140"/>
      <c r="AK1233" s="140"/>
      <c r="AL1233" s="140"/>
      <c r="AM1233" s="140"/>
      <c r="AN1233" s="140"/>
      <c r="AO1233" s="140"/>
      <c r="AP1233" s="140"/>
      <c r="AQ1233" s="140"/>
      <c r="AR1233" s="140"/>
      <c r="AS1233" s="140"/>
      <c r="AT1233" s="140"/>
      <c r="AU1233" s="140"/>
      <c r="AV1233" s="140"/>
      <c r="AW1233" s="140"/>
      <c r="AX1233" s="140"/>
      <c r="AY1233" s="140"/>
      <c r="AZ1233" s="140"/>
      <c r="BA1233" s="140"/>
      <c r="BB1233" s="140"/>
      <c r="BC1233" s="140"/>
      <c r="BD1233" s="140"/>
      <c r="BE1233" s="140"/>
      <c r="BF1233" s="140"/>
      <c r="BG1233" s="140"/>
      <c r="BH1233" s="140"/>
      <c r="BI1233" s="140"/>
      <c r="BJ1233" s="140"/>
    </row>
    <row r="1234" spans="20:62">
      <c r="T1234" s="140"/>
      <c r="U1234" s="140"/>
      <c r="V1234" s="140"/>
      <c r="W1234" s="140"/>
      <c r="X1234" s="140"/>
      <c r="Y1234" s="140"/>
      <c r="Z1234" s="140"/>
      <c r="AA1234" s="140"/>
      <c r="AB1234" s="140"/>
      <c r="AC1234" s="140"/>
      <c r="AD1234" s="140"/>
      <c r="AE1234" s="140"/>
      <c r="AF1234" s="140"/>
      <c r="AG1234" s="140"/>
      <c r="AH1234" s="140"/>
      <c r="AI1234" s="140"/>
      <c r="AJ1234" s="140"/>
      <c r="AK1234" s="140"/>
      <c r="AL1234" s="140"/>
      <c r="AM1234" s="140"/>
      <c r="AN1234" s="140"/>
      <c r="AO1234" s="140"/>
      <c r="AP1234" s="140"/>
      <c r="AQ1234" s="140"/>
      <c r="AR1234" s="140"/>
      <c r="AS1234" s="140"/>
      <c r="AT1234" s="140"/>
      <c r="AU1234" s="140"/>
      <c r="AV1234" s="140"/>
      <c r="AW1234" s="140"/>
      <c r="AX1234" s="140"/>
      <c r="AY1234" s="140"/>
      <c r="AZ1234" s="140"/>
      <c r="BA1234" s="140"/>
      <c r="BB1234" s="140"/>
      <c r="BC1234" s="140"/>
      <c r="BD1234" s="140"/>
      <c r="BE1234" s="140"/>
      <c r="BF1234" s="140"/>
      <c r="BG1234" s="140"/>
      <c r="BH1234" s="140"/>
      <c r="BI1234" s="140"/>
      <c r="BJ1234" s="140"/>
    </row>
    <row r="1235" spans="20:62">
      <c r="T1235" s="140"/>
      <c r="U1235" s="140"/>
      <c r="V1235" s="140"/>
      <c r="W1235" s="140"/>
      <c r="X1235" s="140"/>
      <c r="Y1235" s="140"/>
      <c r="Z1235" s="140"/>
      <c r="AA1235" s="140"/>
      <c r="AB1235" s="140"/>
      <c r="AC1235" s="140"/>
      <c r="AD1235" s="140"/>
      <c r="AE1235" s="140"/>
      <c r="AF1235" s="140"/>
      <c r="AG1235" s="140"/>
      <c r="AH1235" s="140"/>
      <c r="AI1235" s="140"/>
      <c r="AJ1235" s="140"/>
      <c r="AK1235" s="140"/>
      <c r="AL1235" s="140"/>
      <c r="AM1235" s="140"/>
      <c r="AN1235" s="140"/>
      <c r="AO1235" s="140"/>
      <c r="AP1235" s="140"/>
      <c r="AQ1235" s="140"/>
      <c r="AR1235" s="140"/>
      <c r="AS1235" s="140"/>
      <c r="AT1235" s="140"/>
      <c r="AU1235" s="140"/>
      <c r="AV1235" s="140"/>
      <c r="AW1235" s="140"/>
      <c r="AX1235" s="140"/>
      <c r="AY1235" s="140"/>
      <c r="AZ1235" s="140"/>
      <c r="BA1235" s="140"/>
      <c r="BB1235" s="140"/>
      <c r="BC1235" s="140"/>
      <c r="BD1235" s="140"/>
      <c r="BE1235" s="140"/>
      <c r="BF1235" s="140"/>
      <c r="BG1235" s="140"/>
      <c r="BH1235" s="140"/>
      <c r="BI1235" s="140"/>
      <c r="BJ1235" s="140"/>
    </row>
    <row r="1236" spans="20:62">
      <c r="T1236" s="140"/>
      <c r="U1236" s="140"/>
      <c r="V1236" s="140"/>
      <c r="W1236" s="140"/>
      <c r="X1236" s="140"/>
      <c r="Y1236" s="140"/>
      <c r="Z1236" s="140"/>
      <c r="AA1236" s="140"/>
      <c r="AB1236" s="140"/>
      <c r="AC1236" s="140"/>
      <c r="AD1236" s="140"/>
      <c r="AE1236" s="140"/>
      <c r="AF1236" s="140"/>
      <c r="AG1236" s="140"/>
      <c r="AH1236" s="140"/>
      <c r="AI1236" s="140"/>
      <c r="AJ1236" s="140"/>
      <c r="AK1236" s="140"/>
      <c r="AL1236" s="140"/>
      <c r="AM1236" s="140"/>
      <c r="AN1236" s="140"/>
      <c r="AO1236" s="140"/>
      <c r="AP1236" s="140"/>
      <c r="AQ1236" s="140"/>
      <c r="AR1236" s="140"/>
      <c r="AS1236" s="140"/>
      <c r="AT1236" s="140"/>
      <c r="AU1236" s="140"/>
      <c r="AV1236" s="140"/>
      <c r="AW1236" s="140"/>
      <c r="AX1236" s="140"/>
      <c r="AY1236" s="140"/>
      <c r="AZ1236" s="140"/>
      <c r="BA1236" s="140"/>
      <c r="BB1236" s="140"/>
      <c r="BC1236" s="140"/>
      <c r="BD1236" s="140"/>
      <c r="BE1236" s="140"/>
      <c r="BF1236" s="140"/>
      <c r="BG1236" s="140"/>
      <c r="BH1236" s="140"/>
      <c r="BI1236" s="140"/>
      <c r="BJ1236" s="140"/>
    </row>
    <row r="1237" spans="20:62">
      <c r="T1237" s="140"/>
      <c r="U1237" s="140"/>
      <c r="V1237" s="140"/>
      <c r="W1237" s="140"/>
      <c r="X1237" s="140"/>
      <c r="Y1237" s="140"/>
      <c r="Z1237" s="140"/>
      <c r="AA1237" s="140"/>
      <c r="AB1237" s="140"/>
      <c r="AC1237" s="140"/>
      <c r="AD1237" s="140"/>
      <c r="AE1237" s="140"/>
      <c r="AF1237" s="140"/>
      <c r="AG1237" s="140"/>
      <c r="AH1237" s="140"/>
      <c r="AI1237" s="140"/>
      <c r="AJ1237" s="140"/>
      <c r="AK1237" s="140"/>
      <c r="AL1237" s="140"/>
      <c r="AM1237" s="140"/>
      <c r="AN1237" s="140"/>
      <c r="AO1237" s="140"/>
      <c r="AP1237" s="140"/>
      <c r="AQ1237" s="140"/>
      <c r="AR1237" s="140"/>
      <c r="AS1237" s="140"/>
      <c r="AT1237" s="140"/>
      <c r="AU1237" s="140"/>
      <c r="AV1237" s="140"/>
      <c r="AW1237" s="140"/>
      <c r="AX1237" s="140"/>
      <c r="AY1237" s="140"/>
      <c r="AZ1237" s="140"/>
      <c r="BA1237" s="140"/>
      <c r="BB1237" s="140"/>
      <c r="BC1237" s="140"/>
      <c r="BD1237" s="140"/>
      <c r="BE1237" s="140"/>
      <c r="BF1237" s="140"/>
      <c r="BG1237" s="140"/>
      <c r="BH1237" s="140"/>
      <c r="BI1237" s="140"/>
      <c r="BJ1237" s="140"/>
    </row>
    <row r="1238" spans="20:62">
      <c r="T1238" s="140"/>
      <c r="U1238" s="140"/>
      <c r="V1238" s="140"/>
      <c r="W1238" s="140"/>
      <c r="X1238" s="140"/>
      <c r="Y1238" s="140"/>
      <c r="Z1238" s="140"/>
      <c r="AA1238" s="140"/>
      <c r="AB1238" s="140"/>
      <c r="AC1238" s="140"/>
      <c r="AD1238" s="140"/>
      <c r="AE1238" s="140"/>
      <c r="AF1238" s="140"/>
      <c r="AG1238" s="140"/>
      <c r="AH1238" s="140"/>
      <c r="AI1238" s="140"/>
      <c r="AJ1238" s="140"/>
      <c r="AK1238" s="140"/>
      <c r="AL1238" s="140"/>
      <c r="AM1238" s="140"/>
      <c r="AN1238" s="140"/>
      <c r="AO1238" s="140"/>
      <c r="AP1238" s="140"/>
      <c r="AQ1238" s="140"/>
      <c r="AR1238" s="140"/>
      <c r="AS1238" s="140"/>
      <c r="AT1238" s="140"/>
      <c r="AU1238" s="140"/>
      <c r="AV1238" s="140"/>
      <c r="AW1238" s="140"/>
      <c r="AX1238" s="140"/>
      <c r="AY1238" s="140"/>
      <c r="AZ1238" s="140"/>
      <c r="BA1238" s="140"/>
      <c r="BB1238" s="140"/>
      <c r="BC1238" s="140"/>
      <c r="BD1238" s="140"/>
      <c r="BE1238" s="140"/>
      <c r="BF1238" s="140"/>
      <c r="BG1238" s="140"/>
      <c r="BH1238" s="140"/>
      <c r="BI1238" s="140"/>
      <c r="BJ1238" s="140"/>
    </row>
    <row r="1239" spans="20:62">
      <c r="T1239" s="140"/>
      <c r="U1239" s="140"/>
      <c r="V1239" s="140"/>
      <c r="W1239" s="140"/>
      <c r="X1239" s="140"/>
      <c r="Y1239" s="140"/>
      <c r="Z1239" s="140"/>
      <c r="AA1239" s="140"/>
      <c r="AB1239" s="140"/>
      <c r="AC1239" s="140"/>
      <c r="AD1239" s="140"/>
      <c r="AE1239" s="140"/>
      <c r="AF1239" s="140"/>
      <c r="AG1239" s="140"/>
      <c r="AH1239" s="140"/>
      <c r="AI1239" s="140"/>
      <c r="AJ1239" s="140"/>
      <c r="AK1239" s="140"/>
      <c r="AL1239" s="140"/>
      <c r="AM1239" s="140"/>
      <c r="AN1239" s="140"/>
      <c r="AO1239" s="140"/>
      <c r="AP1239" s="140"/>
      <c r="AQ1239" s="140"/>
      <c r="AR1239" s="140"/>
      <c r="AS1239" s="140"/>
      <c r="AT1239" s="140"/>
      <c r="AU1239" s="140"/>
      <c r="AV1239" s="140"/>
      <c r="AW1239" s="140"/>
      <c r="AX1239" s="140"/>
      <c r="AY1239" s="140"/>
      <c r="AZ1239" s="140"/>
      <c r="BA1239" s="140"/>
      <c r="BB1239" s="140"/>
      <c r="BC1239" s="140"/>
      <c r="BD1239" s="140"/>
      <c r="BE1239" s="140"/>
      <c r="BF1239" s="140"/>
      <c r="BG1239" s="140"/>
      <c r="BH1239" s="140"/>
      <c r="BI1239" s="140"/>
      <c r="BJ1239" s="140"/>
    </row>
    <row r="1240" spans="20:62">
      <c r="T1240" s="140"/>
      <c r="U1240" s="140"/>
      <c r="V1240" s="140"/>
      <c r="W1240" s="140"/>
      <c r="X1240" s="140"/>
      <c r="Y1240" s="140"/>
      <c r="Z1240" s="140"/>
      <c r="AA1240" s="140"/>
      <c r="AB1240" s="140"/>
      <c r="AC1240" s="140"/>
      <c r="AD1240" s="140"/>
      <c r="AE1240" s="140"/>
      <c r="AF1240" s="140"/>
      <c r="AG1240" s="140"/>
      <c r="AH1240" s="140"/>
      <c r="AI1240" s="140"/>
      <c r="AJ1240" s="140"/>
      <c r="AK1240" s="140"/>
      <c r="AL1240" s="140"/>
      <c r="AM1240" s="140"/>
      <c r="AN1240" s="140"/>
      <c r="AO1240" s="140"/>
      <c r="AP1240" s="140"/>
      <c r="AQ1240" s="140"/>
      <c r="AR1240" s="140"/>
      <c r="AS1240" s="140"/>
      <c r="AT1240" s="140"/>
      <c r="AU1240" s="140"/>
      <c r="AV1240" s="140"/>
      <c r="AW1240" s="140"/>
      <c r="AX1240" s="140"/>
      <c r="AY1240" s="140"/>
      <c r="AZ1240" s="140"/>
      <c r="BA1240" s="140"/>
      <c r="BB1240" s="140"/>
      <c r="BC1240" s="140"/>
      <c r="BD1240" s="140"/>
      <c r="BE1240" s="140"/>
      <c r="BF1240" s="140"/>
      <c r="BG1240" s="140"/>
      <c r="BH1240" s="140"/>
      <c r="BI1240" s="140"/>
      <c r="BJ1240" s="140"/>
    </row>
    <row r="1241" spans="20:62">
      <c r="T1241" s="140"/>
      <c r="U1241" s="140"/>
      <c r="V1241" s="140"/>
      <c r="W1241" s="140"/>
      <c r="X1241" s="140"/>
      <c r="Y1241" s="140"/>
      <c r="Z1241" s="140"/>
      <c r="AA1241" s="140"/>
      <c r="AB1241" s="140"/>
      <c r="AC1241" s="140"/>
      <c r="AD1241" s="140"/>
      <c r="AE1241" s="140"/>
      <c r="AF1241" s="140"/>
      <c r="AG1241" s="140"/>
      <c r="AH1241" s="140"/>
      <c r="AI1241" s="140"/>
      <c r="AJ1241" s="140"/>
      <c r="AK1241" s="140"/>
      <c r="AL1241" s="140"/>
      <c r="AM1241" s="140"/>
      <c r="AN1241" s="140"/>
      <c r="AO1241" s="140"/>
      <c r="AP1241" s="140"/>
      <c r="AQ1241" s="140"/>
      <c r="AR1241" s="140"/>
      <c r="AS1241" s="140"/>
      <c r="AT1241" s="140"/>
      <c r="AU1241" s="140"/>
      <c r="AV1241" s="140"/>
      <c r="AW1241" s="140"/>
      <c r="AX1241" s="140"/>
      <c r="AY1241" s="140"/>
      <c r="AZ1241" s="140"/>
      <c r="BA1241" s="140"/>
      <c r="BB1241" s="140"/>
      <c r="BC1241" s="140"/>
      <c r="BD1241" s="140"/>
      <c r="BE1241" s="140"/>
      <c r="BF1241" s="140"/>
      <c r="BG1241" s="140"/>
      <c r="BH1241" s="140"/>
      <c r="BI1241" s="140"/>
      <c r="BJ1241" s="140"/>
    </row>
    <row r="1242" spans="20:62">
      <c r="T1242" s="140"/>
      <c r="U1242" s="140"/>
      <c r="V1242" s="140"/>
      <c r="W1242" s="140"/>
      <c r="X1242" s="140"/>
      <c r="Y1242" s="140"/>
      <c r="Z1242" s="140"/>
      <c r="AA1242" s="140"/>
      <c r="AB1242" s="140"/>
      <c r="AC1242" s="140"/>
      <c r="AD1242" s="140"/>
      <c r="AE1242" s="140"/>
      <c r="AF1242" s="140"/>
      <c r="AG1242" s="140"/>
      <c r="AH1242" s="140"/>
      <c r="AI1242" s="140"/>
      <c r="AJ1242" s="140"/>
      <c r="AK1242" s="140"/>
      <c r="AL1242" s="140"/>
      <c r="AM1242" s="140"/>
      <c r="AN1242" s="140"/>
      <c r="AO1242" s="140"/>
      <c r="AP1242" s="140"/>
      <c r="AQ1242" s="140"/>
      <c r="AR1242" s="140"/>
      <c r="AS1242" s="140"/>
      <c r="AT1242" s="140"/>
      <c r="AU1242" s="140"/>
      <c r="AV1242" s="140"/>
      <c r="AW1242" s="140"/>
      <c r="AX1242" s="140"/>
      <c r="AY1242" s="140"/>
      <c r="AZ1242" s="140"/>
      <c r="BA1242" s="140"/>
      <c r="BB1242" s="140"/>
      <c r="BC1242" s="140"/>
      <c r="BD1242" s="140"/>
      <c r="BE1242" s="140"/>
      <c r="BF1242" s="140"/>
      <c r="BG1242" s="140"/>
      <c r="BH1242" s="140"/>
      <c r="BI1242" s="140"/>
      <c r="BJ1242" s="140"/>
    </row>
    <row r="1243" spans="20:62">
      <c r="T1243" s="140"/>
      <c r="U1243" s="140"/>
      <c r="V1243" s="140"/>
      <c r="W1243" s="140"/>
      <c r="X1243" s="140"/>
      <c r="Y1243" s="140"/>
      <c r="Z1243" s="140"/>
      <c r="AA1243" s="140"/>
      <c r="AB1243" s="140"/>
      <c r="AC1243" s="140"/>
      <c r="AD1243" s="140"/>
      <c r="AE1243" s="140"/>
      <c r="AF1243" s="140"/>
      <c r="AG1243" s="140"/>
      <c r="AH1243" s="140"/>
      <c r="AI1243" s="140"/>
      <c r="AJ1243" s="140"/>
      <c r="AK1243" s="140"/>
      <c r="AL1243" s="140"/>
      <c r="AM1243" s="140"/>
      <c r="AN1243" s="140"/>
      <c r="AO1243" s="140"/>
      <c r="AP1243" s="140"/>
      <c r="AQ1243" s="140"/>
      <c r="AR1243" s="140"/>
      <c r="AS1243" s="140"/>
      <c r="AT1243" s="140"/>
      <c r="AU1243" s="140"/>
      <c r="AV1243" s="140"/>
      <c r="AW1243" s="140"/>
      <c r="AX1243" s="140"/>
      <c r="AY1243" s="140"/>
      <c r="AZ1243" s="140"/>
      <c r="BA1243" s="140"/>
      <c r="BB1243" s="140"/>
      <c r="BC1243" s="140"/>
      <c r="BD1243" s="140"/>
      <c r="BE1243" s="140"/>
      <c r="BF1243" s="140"/>
      <c r="BG1243" s="140"/>
      <c r="BH1243" s="140"/>
      <c r="BI1243" s="140"/>
      <c r="BJ1243" s="140"/>
    </row>
    <row r="1244" spans="20:62">
      <c r="T1244" s="140"/>
      <c r="U1244" s="140"/>
      <c r="V1244" s="140"/>
      <c r="W1244" s="140"/>
      <c r="X1244" s="140"/>
      <c r="Y1244" s="140"/>
      <c r="Z1244" s="140"/>
      <c r="AA1244" s="140"/>
      <c r="AB1244" s="140"/>
      <c r="AC1244" s="140"/>
      <c r="AD1244" s="140"/>
      <c r="AE1244" s="140"/>
      <c r="AF1244" s="140"/>
      <c r="AG1244" s="140"/>
      <c r="AH1244" s="140"/>
      <c r="AI1244" s="140"/>
      <c r="AJ1244" s="140"/>
      <c r="AK1244" s="140"/>
      <c r="AL1244" s="140"/>
      <c r="AM1244" s="140"/>
      <c r="AN1244" s="140"/>
      <c r="AO1244" s="140"/>
      <c r="AP1244" s="140"/>
      <c r="AQ1244" s="140"/>
      <c r="AR1244" s="140"/>
      <c r="AS1244" s="140"/>
      <c r="AT1244" s="140"/>
      <c r="AU1244" s="140"/>
      <c r="AV1244" s="140"/>
      <c r="AW1244" s="140"/>
      <c r="AX1244" s="140"/>
      <c r="AY1244" s="140"/>
      <c r="AZ1244" s="140"/>
      <c r="BA1244" s="140"/>
      <c r="BB1244" s="140"/>
      <c r="BC1244" s="140"/>
      <c r="BD1244" s="140"/>
      <c r="BE1244" s="140"/>
      <c r="BF1244" s="140"/>
      <c r="BG1244" s="140"/>
      <c r="BH1244" s="140"/>
      <c r="BI1244" s="140"/>
      <c r="BJ1244" s="140"/>
    </row>
    <row r="1245" spans="20:62">
      <c r="T1245" s="140"/>
      <c r="U1245" s="140"/>
      <c r="V1245" s="140"/>
      <c r="W1245" s="140"/>
      <c r="X1245" s="140"/>
      <c r="Y1245" s="140"/>
      <c r="Z1245" s="140"/>
      <c r="AA1245" s="140"/>
      <c r="AB1245" s="140"/>
      <c r="AC1245" s="140"/>
      <c r="AD1245" s="140"/>
      <c r="AE1245" s="140"/>
      <c r="AF1245" s="140"/>
      <c r="AG1245" s="140"/>
      <c r="AH1245" s="140"/>
      <c r="AI1245" s="140"/>
      <c r="AJ1245" s="140"/>
      <c r="AK1245" s="140"/>
      <c r="AL1245" s="140"/>
      <c r="AM1245" s="140"/>
      <c r="AN1245" s="140"/>
      <c r="AO1245" s="140"/>
      <c r="AP1245" s="140"/>
      <c r="AQ1245" s="140"/>
      <c r="AR1245" s="140"/>
      <c r="AS1245" s="140"/>
      <c r="AT1245" s="140"/>
      <c r="AU1245" s="140"/>
      <c r="AV1245" s="140"/>
      <c r="AW1245" s="140"/>
      <c r="AX1245" s="140"/>
      <c r="AY1245" s="140"/>
      <c r="AZ1245" s="140"/>
      <c r="BA1245" s="140"/>
      <c r="BB1245" s="140"/>
      <c r="BC1245" s="140"/>
      <c r="BD1245" s="140"/>
      <c r="BE1245" s="140"/>
      <c r="BF1245" s="140"/>
      <c r="BG1245" s="140"/>
      <c r="BH1245" s="140"/>
      <c r="BI1245" s="140"/>
      <c r="BJ1245" s="140"/>
    </row>
    <row r="1246" spans="20:62">
      <c r="T1246" s="140"/>
      <c r="U1246" s="140"/>
      <c r="V1246" s="140"/>
      <c r="W1246" s="140"/>
      <c r="X1246" s="140"/>
      <c r="Y1246" s="140"/>
      <c r="Z1246" s="140"/>
      <c r="AA1246" s="140"/>
      <c r="AB1246" s="140"/>
      <c r="AC1246" s="140"/>
      <c r="AD1246" s="140"/>
      <c r="AE1246" s="140"/>
      <c r="AF1246" s="140"/>
      <c r="AG1246" s="140"/>
      <c r="AH1246" s="140"/>
      <c r="AI1246" s="140"/>
      <c r="AJ1246" s="140"/>
      <c r="AK1246" s="140"/>
      <c r="AL1246" s="140"/>
      <c r="AM1246" s="140"/>
      <c r="AN1246" s="140"/>
      <c r="AO1246" s="140"/>
      <c r="AP1246" s="140"/>
      <c r="AQ1246" s="140"/>
      <c r="AR1246" s="140"/>
      <c r="AS1246" s="140"/>
      <c r="AT1246" s="140"/>
      <c r="AU1246" s="140"/>
      <c r="AV1246" s="140"/>
      <c r="AW1246" s="140"/>
      <c r="AX1246" s="140"/>
      <c r="AY1246" s="140"/>
      <c r="AZ1246" s="140"/>
      <c r="BA1246" s="140"/>
      <c r="BB1246" s="140"/>
      <c r="BC1246" s="140"/>
      <c r="BD1246" s="140"/>
      <c r="BE1246" s="140"/>
      <c r="BF1246" s="140"/>
      <c r="BG1246" s="140"/>
      <c r="BH1246" s="140"/>
      <c r="BI1246" s="140"/>
      <c r="BJ1246" s="140"/>
    </row>
    <row r="1247" spans="20:62">
      <c r="T1247" s="140"/>
      <c r="U1247" s="140"/>
      <c r="V1247" s="140"/>
      <c r="W1247" s="140"/>
      <c r="X1247" s="140"/>
      <c r="Y1247" s="140"/>
      <c r="Z1247" s="140"/>
      <c r="AA1247" s="140"/>
      <c r="AB1247" s="140"/>
      <c r="AC1247" s="140"/>
      <c r="AD1247" s="140"/>
      <c r="AE1247" s="140"/>
      <c r="AF1247" s="140"/>
      <c r="AG1247" s="140"/>
      <c r="AH1247" s="140"/>
      <c r="AI1247" s="140"/>
      <c r="AJ1247" s="140"/>
      <c r="AK1247" s="140"/>
      <c r="AL1247" s="140"/>
      <c r="AM1247" s="140"/>
      <c r="AN1247" s="140"/>
      <c r="AO1247" s="140"/>
      <c r="AP1247" s="140"/>
      <c r="AQ1247" s="140"/>
      <c r="AR1247" s="140"/>
      <c r="AS1247" s="140"/>
      <c r="AT1247" s="140"/>
      <c r="AU1247" s="140"/>
      <c r="AV1247" s="140"/>
      <c r="AW1247" s="140"/>
      <c r="AX1247" s="140"/>
      <c r="AY1247" s="140"/>
      <c r="AZ1247" s="140"/>
      <c r="BA1247" s="140"/>
      <c r="BB1247" s="140"/>
      <c r="BC1247" s="140"/>
      <c r="BD1247" s="140"/>
      <c r="BE1247" s="140"/>
      <c r="BF1247" s="140"/>
      <c r="BG1247" s="140"/>
      <c r="BH1247" s="140"/>
      <c r="BI1247" s="140"/>
      <c r="BJ1247" s="140"/>
    </row>
    <row r="1248" spans="20:62">
      <c r="T1248" s="140"/>
      <c r="U1248" s="140"/>
      <c r="V1248" s="140"/>
      <c r="W1248" s="140"/>
      <c r="X1248" s="140"/>
      <c r="Y1248" s="140"/>
      <c r="Z1248" s="140"/>
      <c r="AA1248" s="140"/>
      <c r="AB1248" s="140"/>
      <c r="AC1248" s="140"/>
      <c r="AD1248" s="140"/>
      <c r="AE1248" s="140"/>
      <c r="AF1248" s="140"/>
      <c r="AG1248" s="140"/>
      <c r="AH1248" s="140"/>
      <c r="AI1248" s="140"/>
      <c r="AJ1248" s="140"/>
      <c r="AK1248" s="140"/>
      <c r="AL1248" s="140"/>
      <c r="AM1248" s="140"/>
      <c r="AN1248" s="140"/>
      <c r="AO1248" s="140"/>
      <c r="AP1248" s="140"/>
      <c r="AQ1248" s="140"/>
      <c r="AR1248" s="140"/>
      <c r="AS1248" s="140"/>
      <c r="AT1248" s="140"/>
      <c r="AU1248" s="140"/>
      <c r="AV1248" s="140"/>
      <c r="AW1248" s="140"/>
      <c r="AX1248" s="140"/>
      <c r="AY1248" s="140"/>
      <c r="AZ1248" s="140"/>
      <c r="BA1248" s="140"/>
      <c r="BB1248" s="140"/>
      <c r="BC1248" s="140"/>
      <c r="BD1248" s="140"/>
      <c r="BE1248" s="140"/>
      <c r="BF1248" s="140"/>
      <c r="BG1248" s="140"/>
      <c r="BH1248" s="140"/>
      <c r="BI1248" s="140"/>
      <c r="BJ1248" s="140"/>
    </row>
    <row r="1249" spans="20:62">
      <c r="T1249" s="140"/>
      <c r="U1249" s="140"/>
      <c r="V1249" s="140"/>
      <c r="W1249" s="140"/>
      <c r="X1249" s="140"/>
      <c r="Y1249" s="140"/>
      <c r="Z1249" s="140"/>
      <c r="AA1249" s="140"/>
      <c r="AB1249" s="140"/>
      <c r="AC1249" s="140"/>
      <c r="AD1249" s="140"/>
      <c r="AE1249" s="140"/>
      <c r="AF1249" s="140"/>
      <c r="AG1249" s="140"/>
      <c r="AH1249" s="140"/>
      <c r="AI1249" s="140"/>
      <c r="AJ1249" s="140"/>
      <c r="AK1249" s="140"/>
      <c r="AL1249" s="140"/>
      <c r="AM1249" s="140"/>
      <c r="AN1249" s="140"/>
      <c r="AO1249" s="140"/>
      <c r="AP1249" s="140"/>
      <c r="AQ1249" s="140"/>
      <c r="AR1249" s="140"/>
      <c r="AS1249" s="140"/>
      <c r="AT1249" s="140"/>
      <c r="AU1249" s="140"/>
      <c r="AV1249" s="140"/>
      <c r="AW1249" s="140"/>
      <c r="AX1249" s="140"/>
      <c r="AY1249" s="140"/>
      <c r="AZ1249" s="140"/>
      <c r="BA1249" s="140"/>
      <c r="BB1249" s="140"/>
      <c r="BC1249" s="140"/>
      <c r="BD1249" s="140"/>
      <c r="BE1249" s="140"/>
      <c r="BF1249" s="140"/>
      <c r="BG1249" s="140"/>
      <c r="BH1249" s="140"/>
      <c r="BI1249" s="140"/>
      <c r="BJ1249" s="140"/>
    </row>
    <row r="1250" spans="20:62">
      <c r="T1250" s="140"/>
      <c r="U1250" s="140"/>
      <c r="V1250" s="140"/>
      <c r="W1250" s="140"/>
      <c r="X1250" s="140"/>
      <c r="Y1250" s="140"/>
      <c r="Z1250" s="140"/>
      <c r="AA1250" s="140"/>
      <c r="AB1250" s="140"/>
      <c r="AC1250" s="140"/>
      <c r="AD1250" s="140"/>
      <c r="AE1250" s="140"/>
      <c r="AF1250" s="140"/>
      <c r="AG1250" s="140"/>
      <c r="AH1250" s="140"/>
      <c r="AI1250" s="140"/>
      <c r="AJ1250" s="140"/>
      <c r="AK1250" s="140"/>
      <c r="AL1250" s="140"/>
      <c r="AM1250" s="140"/>
      <c r="AN1250" s="140"/>
      <c r="AO1250" s="140"/>
      <c r="AP1250" s="140"/>
      <c r="AQ1250" s="140"/>
      <c r="AR1250" s="140"/>
      <c r="AS1250" s="140"/>
      <c r="AT1250" s="140"/>
      <c r="AU1250" s="140"/>
      <c r="AV1250" s="140"/>
      <c r="AW1250" s="140"/>
      <c r="AX1250" s="140"/>
      <c r="AY1250" s="140"/>
      <c r="AZ1250" s="140"/>
      <c r="BA1250" s="140"/>
      <c r="BB1250" s="140"/>
      <c r="BC1250" s="140"/>
      <c r="BD1250" s="140"/>
      <c r="BE1250" s="140"/>
      <c r="BF1250" s="140"/>
      <c r="BG1250" s="140"/>
      <c r="BH1250" s="140"/>
      <c r="BI1250" s="140"/>
      <c r="BJ1250" s="140"/>
    </row>
    <row r="1251" spans="20:62">
      <c r="T1251" s="140"/>
      <c r="U1251" s="140"/>
      <c r="V1251" s="140"/>
      <c r="W1251" s="140"/>
      <c r="X1251" s="140"/>
      <c r="Y1251" s="140"/>
      <c r="Z1251" s="140"/>
      <c r="AA1251" s="140"/>
      <c r="AB1251" s="140"/>
      <c r="AC1251" s="140"/>
      <c r="AD1251" s="140"/>
      <c r="AE1251" s="140"/>
      <c r="AF1251" s="140"/>
      <c r="AG1251" s="140"/>
      <c r="AH1251" s="140"/>
      <c r="AI1251" s="140"/>
      <c r="AJ1251" s="140"/>
      <c r="AK1251" s="140"/>
      <c r="AL1251" s="140"/>
      <c r="AM1251" s="140"/>
      <c r="AN1251" s="140"/>
      <c r="AO1251" s="140"/>
      <c r="AP1251" s="140"/>
      <c r="AQ1251" s="140"/>
      <c r="AR1251" s="140"/>
      <c r="AS1251" s="140"/>
      <c r="AT1251" s="140"/>
      <c r="AU1251" s="140"/>
      <c r="AV1251" s="140"/>
      <c r="AW1251" s="140"/>
      <c r="AX1251" s="140"/>
      <c r="AY1251" s="140"/>
      <c r="AZ1251" s="140"/>
      <c r="BA1251" s="140"/>
      <c r="BB1251" s="140"/>
      <c r="BC1251" s="140"/>
      <c r="BD1251" s="140"/>
      <c r="BE1251" s="140"/>
      <c r="BF1251" s="140"/>
      <c r="BG1251" s="140"/>
      <c r="BH1251" s="140"/>
      <c r="BI1251" s="140"/>
      <c r="BJ1251" s="140"/>
    </row>
    <row r="1252" spans="20:62">
      <c r="T1252" s="140"/>
      <c r="U1252" s="140"/>
      <c r="V1252" s="140"/>
      <c r="W1252" s="140"/>
      <c r="X1252" s="140"/>
      <c r="Y1252" s="140"/>
      <c r="Z1252" s="140"/>
      <c r="AA1252" s="140"/>
      <c r="AB1252" s="140"/>
      <c r="AC1252" s="140"/>
      <c r="AD1252" s="140"/>
      <c r="AE1252" s="140"/>
      <c r="AF1252" s="140"/>
      <c r="AG1252" s="140"/>
      <c r="AH1252" s="140"/>
      <c r="AI1252" s="140"/>
      <c r="AJ1252" s="140"/>
      <c r="AK1252" s="140"/>
      <c r="AL1252" s="140"/>
      <c r="AM1252" s="140"/>
      <c r="AN1252" s="140"/>
      <c r="AO1252" s="140"/>
      <c r="AP1252" s="140"/>
      <c r="AQ1252" s="140"/>
      <c r="AR1252" s="140"/>
      <c r="AS1252" s="140"/>
      <c r="AT1252" s="140"/>
      <c r="AU1252" s="140"/>
      <c r="AV1252" s="140"/>
      <c r="AW1252" s="140"/>
      <c r="AX1252" s="140"/>
      <c r="AY1252" s="140"/>
      <c r="AZ1252" s="140"/>
      <c r="BA1252" s="140"/>
      <c r="BB1252" s="140"/>
      <c r="BC1252" s="140"/>
      <c r="BD1252" s="140"/>
      <c r="BE1252" s="140"/>
      <c r="BF1252" s="140"/>
      <c r="BG1252" s="140"/>
      <c r="BH1252" s="140"/>
      <c r="BI1252" s="140"/>
      <c r="BJ1252" s="140"/>
    </row>
    <row r="1253" spans="20:62">
      <c r="T1253" s="140"/>
      <c r="U1253" s="140"/>
      <c r="V1253" s="140"/>
      <c r="W1253" s="140"/>
      <c r="X1253" s="140"/>
      <c r="Y1253" s="140"/>
      <c r="Z1253" s="140"/>
      <c r="AA1253" s="140"/>
      <c r="AB1253" s="140"/>
      <c r="AC1253" s="140"/>
      <c r="AD1253" s="140"/>
      <c r="AE1253" s="140"/>
      <c r="AF1253" s="140"/>
      <c r="AG1253" s="140"/>
      <c r="AH1253" s="140"/>
      <c r="AI1253" s="140"/>
      <c r="AJ1253" s="140"/>
      <c r="AK1253" s="140"/>
      <c r="AL1253" s="140"/>
      <c r="AM1253" s="140"/>
      <c r="AN1253" s="140"/>
      <c r="AO1253" s="140"/>
      <c r="AP1253" s="140"/>
      <c r="AQ1253" s="140"/>
      <c r="AR1253" s="140"/>
      <c r="AS1253" s="140"/>
      <c r="AT1253" s="140"/>
      <c r="AU1253" s="140"/>
      <c r="AV1253" s="140"/>
      <c r="AW1253" s="140"/>
      <c r="AX1253" s="140"/>
      <c r="AY1253" s="140"/>
      <c r="AZ1253" s="140"/>
      <c r="BA1253" s="140"/>
      <c r="BB1253" s="140"/>
      <c r="BC1253" s="140"/>
      <c r="BD1253" s="140"/>
      <c r="BE1253" s="140"/>
      <c r="BF1253" s="140"/>
      <c r="BG1253" s="140"/>
      <c r="BH1253" s="140"/>
      <c r="BI1253" s="140"/>
      <c r="BJ1253" s="140"/>
    </row>
    <row r="1254" spans="20:62">
      <c r="T1254" s="140"/>
      <c r="U1254" s="140"/>
      <c r="V1254" s="140"/>
      <c r="W1254" s="140"/>
      <c r="X1254" s="140"/>
      <c r="Y1254" s="140"/>
      <c r="Z1254" s="140"/>
      <c r="AA1254" s="140"/>
      <c r="AB1254" s="140"/>
      <c r="AC1254" s="140"/>
      <c r="AD1254" s="140"/>
      <c r="AE1254" s="140"/>
      <c r="AF1254" s="140"/>
      <c r="AG1254" s="140"/>
      <c r="AH1254" s="140"/>
      <c r="AI1254" s="140"/>
      <c r="AJ1254" s="140"/>
      <c r="AK1254" s="140"/>
      <c r="AL1254" s="140"/>
      <c r="AM1254" s="140"/>
      <c r="AN1254" s="140"/>
      <c r="AO1254" s="140"/>
      <c r="AP1254" s="140"/>
      <c r="AQ1254" s="140"/>
      <c r="AR1254" s="140"/>
      <c r="AS1254" s="140"/>
      <c r="AT1254" s="140"/>
      <c r="AU1254" s="140"/>
      <c r="AV1254" s="140"/>
      <c r="AW1254" s="140"/>
      <c r="AX1254" s="140"/>
      <c r="AY1254" s="140"/>
      <c r="AZ1254" s="140"/>
      <c r="BA1254" s="140"/>
      <c r="BB1254" s="140"/>
      <c r="BC1254" s="140"/>
      <c r="BD1254" s="140"/>
      <c r="BE1254" s="140"/>
      <c r="BF1254" s="140"/>
      <c r="BG1254" s="140"/>
      <c r="BH1254" s="140"/>
      <c r="BI1254" s="140"/>
      <c r="BJ1254" s="140"/>
    </row>
    <row r="1255" spans="20:62">
      <c r="T1255" s="140"/>
      <c r="U1255" s="140"/>
      <c r="V1255" s="140"/>
      <c r="W1255" s="140"/>
      <c r="X1255" s="140"/>
      <c r="Y1255" s="140"/>
      <c r="Z1255" s="140"/>
      <c r="AA1255" s="140"/>
      <c r="AB1255" s="140"/>
      <c r="AC1255" s="140"/>
      <c r="AD1255" s="140"/>
      <c r="AE1255" s="140"/>
      <c r="AF1255" s="140"/>
      <c r="AG1255" s="140"/>
      <c r="AH1255" s="140"/>
      <c r="AI1255" s="140"/>
      <c r="AJ1255" s="140"/>
      <c r="AK1255" s="140"/>
      <c r="AL1255" s="140"/>
      <c r="AM1255" s="140"/>
      <c r="AN1255" s="140"/>
      <c r="AO1255" s="140"/>
      <c r="AP1255" s="140"/>
      <c r="AQ1255" s="140"/>
      <c r="AR1255" s="140"/>
      <c r="AS1255" s="140"/>
      <c r="AT1255" s="140"/>
      <c r="AU1255" s="140"/>
      <c r="AV1255" s="140"/>
      <c r="AW1255" s="140"/>
      <c r="AX1255" s="140"/>
      <c r="AY1255" s="140"/>
      <c r="AZ1255" s="140"/>
      <c r="BA1255" s="140"/>
      <c r="BB1255" s="140"/>
      <c r="BC1255" s="140"/>
      <c r="BD1255" s="140"/>
      <c r="BE1255" s="140"/>
      <c r="BF1255" s="140"/>
      <c r="BG1255" s="140"/>
      <c r="BH1255" s="140"/>
      <c r="BI1255" s="140"/>
      <c r="BJ1255" s="140"/>
    </row>
    <row r="1256" spans="20:62">
      <c r="T1256" s="140"/>
      <c r="U1256" s="140"/>
      <c r="V1256" s="140"/>
      <c r="W1256" s="140"/>
      <c r="X1256" s="140"/>
      <c r="Y1256" s="140"/>
      <c r="Z1256" s="140"/>
      <c r="AA1256" s="140"/>
      <c r="AB1256" s="140"/>
      <c r="AC1256" s="140"/>
      <c r="AD1256" s="140"/>
      <c r="AE1256" s="140"/>
      <c r="AF1256" s="140"/>
      <c r="AG1256" s="140"/>
      <c r="AH1256" s="140"/>
      <c r="AI1256" s="140"/>
      <c r="AJ1256" s="140"/>
      <c r="AK1256" s="140"/>
      <c r="AL1256" s="140"/>
      <c r="AM1256" s="140"/>
      <c r="AN1256" s="140"/>
      <c r="AO1256" s="140"/>
      <c r="AP1256" s="140"/>
      <c r="AQ1256" s="140"/>
      <c r="AR1256" s="140"/>
      <c r="AS1256" s="140"/>
      <c r="AT1256" s="140"/>
      <c r="AU1256" s="140"/>
      <c r="AV1256" s="140"/>
      <c r="AW1256" s="140"/>
      <c r="AX1256" s="140"/>
      <c r="AY1256" s="140"/>
      <c r="AZ1256" s="140"/>
      <c r="BA1256" s="140"/>
      <c r="BB1256" s="140"/>
      <c r="BC1256" s="140"/>
      <c r="BD1256" s="140"/>
      <c r="BE1256" s="140"/>
      <c r="BF1256" s="140"/>
      <c r="BG1256" s="140"/>
      <c r="BH1256" s="140"/>
      <c r="BI1256" s="140"/>
      <c r="BJ1256" s="140"/>
    </row>
    <row r="1257" spans="20:62">
      <c r="T1257" s="140"/>
      <c r="U1257" s="140"/>
      <c r="V1257" s="140"/>
      <c r="W1257" s="140"/>
      <c r="X1257" s="140"/>
      <c r="Y1257" s="140"/>
      <c r="Z1257" s="140"/>
      <c r="AA1257" s="140"/>
      <c r="AB1257" s="140"/>
      <c r="AC1257" s="140"/>
      <c r="AD1257" s="140"/>
      <c r="AE1257" s="140"/>
      <c r="AF1257" s="140"/>
      <c r="AG1257" s="140"/>
      <c r="AH1257" s="140"/>
      <c r="AI1257" s="140"/>
      <c r="AJ1257" s="140"/>
      <c r="AK1257" s="140"/>
      <c r="AL1257" s="140"/>
      <c r="AM1257" s="140"/>
      <c r="AN1257" s="140"/>
      <c r="AO1257" s="140"/>
      <c r="AP1257" s="140"/>
      <c r="AQ1257" s="140"/>
      <c r="AR1257" s="140"/>
      <c r="AS1257" s="140"/>
      <c r="AT1257" s="140"/>
      <c r="AU1257" s="140"/>
      <c r="AV1257" s="140"/>
      <c r="AW1257" s="140"/>
      <c r="AX1257" s="140"/>
      <c r="AY1257" s="140"/>
      <c r="AZ1257" s="140"/>
      <c r="BA1257" s="140"/>
      <c r="BB1257" s="140"/>
      <c r="BC1257" s="140"/>
      <c r="BD1257" s="140"/>
      <c r="BE1257" s="140"/>
      <c r="BF1257" s="140"/>
      <c r="BG1257" s="140"/>
      <c r="BH1257" s="140"/>
      <c r="BI1257" s="140"/>
      <c r="BJ1257" s="140"/>
    </row>
    <row r="1258" spans="20:62">
      <c r="T1258" s="140"/>
      <c r="U1258" s="140"/>
      <c r="V1258" s="140"/>
      <c r="W1258" s="140"/>
      <c r="X1258" s="140"/>
      <c r="Y1258" s="140"/>
      <c r="Z1258" s="140"/>
      <c r="AA1258" s="140"/>
      <c r="AB1258" s="140"/>
      <c r="AC1258" s="140"/>
      <c r="AD1258" s="140"/>
      <c r="AE1258" s="140"/>
      <c r="AF1258" s="140"/>
      <c r="AG1258" s="140"/>
      <c r="AH1258" s="140"/>
      <c r="AI1258" s="140"/>
      <c r="AJ1258" s="140"/>
      <c r="AK1258" s="140"/>
      <c r="AL1258" s="140"/>
      <c r="AM1258" s="140"/>
      <c r="AN1258" s="140"/>
      <c r="AO1258" s="140"/>
      <c r="AP1258" s="140"/>
      <c r="AQ1258" s="140"/>
      <c r="AR1258" s="140"/>
      <c r="AS1258" s="140"/>
      <c r="AT1258" s="140"/>
      <c r="AU1258" s="140"/>
      <c r="AV1258" s="140"/>
      <c r="AW1258" s="140"/>
      <c r="AX1258" s="140"/>
      <c r="AY1258" s="140"/>
      <c r="AZ1258" s="140"/>
      <c r="BA1258" s="140"/>
      <c r="BB1258" s="140"/>
      <c r="BC1258" s="140"/>
      <c r="BD1258" s="140"/>
      <c r="BE1258" s="140"/>
      <c r="BF1258" s="140"/>
      <c r="BG1258" s="140"/>
      <c r="BH1258" s="140"/>
      <c r="BI1258" s="140"/>
      <c r="BJ1258" s="140"/>
    </row>
    <row r="1259" spans="20:62">
      <c r="T1259" s="140"/>
      <c r="U1259" s="140"/>
      <c r="V1259" s="140"/>
      <c r="W1259" s="140"/>
      <c r="X1259" s="140"/>
      <c r="Y1259" s="140"/>
      <c r="Z1259" s="140"/>
      <c r="AA1259" s="140"/>
      <c r="AB1259" s="140"/>
      <c r="AC1259" s="140"/>
      <c r="AD1259" s="140"/>
      <c r="AE1259" s="140"/>
      <c r="AF1259" s="140"/>
      <c r="AG1259" s="140"/>
      <c r="AH1259" s="140"/>
      <c r="AI1259" s="140"/>
      <c r="AJ1259" s="140"/>
      <c r="AK1259" s="140"/>
      <c r="AL1259" s="140"/>
      <c r="AM1259" s="140"/>
      <c r="AN1259" s="140"/>
      <c r="AO1259" s="140"/>
      <c r="AP1259" s="140"/>
      <c r="AQ1259" s="140"/>
      <c r="AR1259" s="140"/>
      <c r="AS1259" s="140"/>
      <c r="AT1259" s="140"/>
      <c r="AU1259" s="140"/>
      <c r="AV1259" s="140"/>
      <c r="AW1259" s="140"/>
      <c r="AX1259" s="140"/>
      <c r="AY1259" s="140"/>
      <c r="AZ1259" s="140"/>
      <c r="BA1259" s="140"/>
      <c r="BB1259" s="140"/>
      <c r="BC1259" s="140"/>
      <c r="BD1259" s="140"/>
      <c r="BE1259" s="140"/>
      <c r="BF1259" s="140"/>
      <c r="BG1259" s="140"/>
      <c r="BH1259" s="140"/>
      <c r="BI1259" s="140"/>
      <c r="BJ1259" s="140"/>
    </row>
    <row r="1260" spans="20:62">
      <c r="T1260" s="140"/>
      <c r="U1260" s="140"/>
      <c r="V1260" s="140"/>
      <c r="W1260" s="140"/>
      <c r="X1260" s="140"/>
      <c r="Y1260" s="140"/>
      <c r="Z1260" s="140"/>
      <c r="AA1260" s="140"/>
      <c r="AB1260" s="140"/>
      <c r="AC1260" s="140"/>
      <c r="AD1260" s="140"/>
      <c r="AE1260" s="140"/>
      <c r="AF1260" s="140"/>
      <c r="AG1260" s="140"/>
      <c r="AH1260" s="140"/>
      <c r="AI1260" s="140"/>
      <c r="AJ1260" s="140"/>
      <c r="AK1260" s="140"/>
      <c r="AL1260" s="140"/>
      <c r="AM1260" s="140"/>
      <c r="AN1260" s="140"/>
      <c r="AO1260" s="140"/>
      <c r="AP1260" s="140"/>
      <c r="AQ1260" s="140"/>
      <c r="AR1260" s="140"/>
      <c r="AS1260" s="140"/>
      <c r="AT1260" s="140"/>
      <c r="AU1260" s="140"/>
      <c r="AV1260" s="140"/>
      <c r="AW1260" s="140"/>
      <c r="AX1260" s="140"/>
      <c r="AY1260" s="140"/>
      <c r="AZ1260" s="140"/>
      <c r="BA1260" s="140"/>
      <c r="BB1260" s="140"/>
      <c r="BC1260" s="140"/>
      <c r="BD1260" s="140"/>
      <c r="BE1260" s="140"/>
      <c r="BF1260" s="140"/>
      <c r="BG1260" s="140"/>
      <c r="BH1260" s="140"/>
      <c r="BI1260" s="140"/>
      <c r="BJ1260" s="140"/>
    </row>
    <row r="1261" spans="20:62">
      <c r="T1261" s="140"/>
      <c r="U1261" s="140"/>
      <c r="V1261" s="140"/>
      <c r="W1261" s="140"/>
      <c r="X1261" s="140"/>
      <c r="Y1261" s="140"/>
      <c r="Z1261" s="140"/>
      <c r="AA1261" s="140"/>
      <c r="AB1261" s="140"/>
      <c r="AC1261" s="140"/>
      <c r="AD1261" s="140"/>
      <c r="AE1261" s="140"/>
      <c r="AF1261" s="140"/>
      <c r="AG1261" s="140"/>
      <c r="AH1261" s="140"/>
      <c r="AI1261" s="140"/>
      <c r="AJ1261" s="140"/>
      <c r="AK1261" s="140"/>
      <c r="AL1261" s="140"/>
      <c r="AM1261" s="140"/>
      <c r="AN1261" s="140"/>
      <c r="AO1261" s="140"/>
      <c r="AP1261" s="140"/>
      <c r="AQ1261" s="140"/>
      <c r="AR1261" s="140"/>
      <c r="AS1261" s="140"/>
      <c r="AT1261" s="140"/>
      <c r="AU1261" s="140"/>
      <c r="AV1261" s="140"/>
      <c r="AW1261" s="140"/>
      <c r="AX1261" s="140"/>
      <c r="AY1261" s="140"/>
      <c r="AZ1261" s="140"/>
      <c r="BA1261" s="140"/>
      <c r="BB1261" s="140"/>
      <c r="BC1261" s="140"/>
      <c r="BD1261" s="140"/>
      <c r="BE1261" s="140"/>
      <c r="BF1261" s="140"/>
      <c r="BG1261" s="140"/>
      <c r="BH1261" s="140"/>
      <c r="BI1261" s="140"/>
      <c r="BJ1261" s="140"/>
    </row>
    <row r="1262" spans="20:62">
      <c r="T1262" s="140"/>
      <c r="U1262" s="140"/>
      <c r="V1262" s="140"/>
      <c r="W1262" s="140"/>
      <c r="X1262" s="140"/>
      <c r="Y1262" s="140"/>
      <c r="Z1262" s="140"/>
      <c r="AA1262" s="140"/>
      <c r="AB1262" s="140"/>
      <c r="AC1262" s="140"/>
      <c r="AD1262" s="140"/>
      <c r="AE1262" s="140"/>
      <c r="AF1262" s="140"/>
      <c r="AG1262" s="140"/>
      <c r="AH1262" s="140"/>
      <c r="AI1262" s="140"/>
      <c r="AJ1262" s="140"/>
      <c r="AK1262" s="140"/>
      <c r="AL1262" s="140"/>
      <c r="AM1262" s="140"/>
      <c r="AN1262" s="140"/>
      <c r="AO1262" s="140"/>
      <c r="AP1262" s="140"/>
      <c r="AQ1262" s="140"/>
      <c r="AR1262" s="140"/>
      <c r="AS1262" s="140"/>
      <c r="AT1262" s="140"/>
      <c r="AU1262" s="140"/>
      <c r="AV1262" s="140"/>
      <c r="AW1262" s="140"/>
      <c r="AX1262" s="140"/>
      <c r="AY1262" s="140"/>
      <c r="AZ1262" s="140"/>
      <c r="BA1262" s="140"/>
      <c r="BB1262" s="140"/>
      <c r="BC1262" s="140"/>
      <c r="BD1262" s="140"/>
      <c r="BE1262" s="140"/>
      <c r="BF1262" s="140"/>
      <c r="BG1262" s="140"/>
      <c r="BH1262" s="140"/>
      <c r="BI1262" s="140"/>
      <c r="BJ1262" s="140"/>
    </row>
    <row r="1263" spans="20:62">
      <c r="T1263" s="140"/>
      <c r="U1263" s="140"/>
      <c r="V1263" s="140"/>
      <c r="W1263" s="140"/>
      <c r="X1263" s="140"/>
      <c r="Y1263" s="140"/>
      <c r="Z1263" s="140"/>
      <c r="AA1263" s="140"/>
      <c r="AB1263" s="140"/>
      <c r="AC1263" s="140"/>
      <c r="AD1263" s="140"/>
      <c r="AE1263" s="140"/>
      <c r="AF1263" s="140"/>
      <c r="AG1263" s="140"/>
      <c r="AH1263" s="140"/>
      <c r="AI1263" s="140"/>
      <c r="AJ1263" s="140"/>
      <c r="AK1263" s="140"/>
      <c r="AL1263" s="140"/>
      <c r="AM1263" s="140"/>
      <c r="AN1263" s="140"/>
      <c r="AO1263" s="140"/>
      <c r="AP1263" s="140"/>
      <c r="AQ1263" s="140"/>
      <c r="AR1263" s="140"/>
      <c r="AS1263" s="140"/>
      <c r="AT1263" s="140"/>
      <c r="AU1263" s="140"/>
      <c r="AV1263" s="140"/>
      <c r="AW1263" s="140"/>
      <c r="AX1263" s="140"/>
      <c r="AY1263" s="140"/>
      <c r="AZ1263" s="140"/>
      <c r="BA1263" s="140"/>
      <c r="BB1263" s="140"/>
      <c r="BC1263" s="140"/>
      <c r="BD1263" s="140"/>
      <c r="BE1263" s="140"/>
      <c r="BF1263" s="140"/>
      <c r="BG1263" s="140"/>
      <c r="BH1263" s="140"/>
      <c r="BI1263" s="140"/>
      <c r="BJ1263" s="140"/>
    </row>
    <row r="1264" spans="20:62">
      <c r="T1264" s="140"/>
      <c r="U1264" s="140"/>
      <c r="V1264" s="140"/>
      <c r="W1264" s="140"/>
      <c r="X1264" s="140"/>
      <c r="Y1264" s="140"/>
      <c r="Z1264" s="140"/>
      <c r="AA1264" s="140"/>
      <c r="AB1264" s="140"/>
      <c r="AC1264" s="140"/>
      <c r="AD1264" s="140"/>
      <c r="AE1264" s="140"/>
      <c r="AF1264" s="140"/>
      <c r="AG1264" s="140"/>
      <c r="AH1264" s="140"/>
      <c r="AI1264" s="140"/>
      <c r="AJ1264" s="140"/>
      <c r="AK1264" s="140"/>
      <c r="AL1264" s="140"/>
      <c r="AM1264" s="140"/>
      <c r="AN1264" s="140"/>
      <c r="AO1264" s="140"/>
      <c r="AP1264" s="140"/>
      <c r="AQ1264" s="140"/>
      <c r="AR1264" s="140"/>
      <c r="AS1264" s="140"/>
      <c r="AT1264" s="140"/>
      <c r="AU1264" s="140"/>
      <c r="AV1264" s="140"/>
      <c r="AW1264" s="140"/>
      <c r="AX1264" s="140"/>
      <c r="AY1264" s="140"/>
      <c r="AZ1264" s="140"/>
      <c r="BA1264" s="140"/>
      <c r="BB1264" s="140"/>
      <c r="BC1264" s="140"/>
      <c r="BD1264" s="140"/>
      <c r="BE1264" s="140"/>
      <c r="BF1264" s="140"/>
      <c r="BG1264" s="140"/>
      <c r="BH1264" s="140"/>
      <c r="BI1264" s="140"/>
      <c r="BJ1264" s="140"/>
    </row>
    <row r="1265" spans="20:62">
      <c r="T1265" s="140"/>
      <c r="U1265" s="140"/>
      <c r="V1265" s="140"/>
      <c r="W1265" s="140"/>
      <c r="X1265" s="140"/>
      <c r="Y1265" s="140"/>
      <c r="Z1265" s="140"/>
      <c r="AA1265" s="140"/>
      <c r="AB1265" s="140"/>
      <c r="AC1265" s="140"/>
      <c r="AD1265" s="140"/>
      <c r="AE1265" s="140"/>
      <c r="AF1265" s="140"/>
      <c r="AG1265" s="140"/>
      <c r="AH1265" s="140"/>
      <c r="AI1265" s="140"/>
      <c r="AJ1265" s="140"/>
      <c r="AK1265" s="140"/>
      <c r="AL1265" s="140"/>
      <c r="AM1265" s="140"/>
      <c r="AN1265" s="140"/>
      <c r="AO1265" s="140"/>
      <c r="AP1265" s="140"/>
      <c r="AQ1265" s="140"/>
      <c r="AR1265" s="140"/>
      <c r="AS1265" s="140"/>
      <c r="AT1265" s="140"/>
      <c r="AU1265" s="140"/>
      <c r="AV1265" s="140"/>
      <c r="AW1265" s="140"/>
      <c r="AX1265" s="140"/>
      <c r="AY1265" s="140"/>
      <c r="AZ1265" s="140"/>
      <c r="BA1265" s="140"/>
      <c r="BB1265" s="140"/>
      <c r="BC1265" s="140"/>
      <c r="BD1265" s="140"/>
      <c r="BE1265" s="140"/>
      <c r="BF1265" s="140"/>
      <c r="BG1265" s="140"/>
      <c r="BH1265" s="140"/>
      <c r="BI1265" s="140"/>
      <c r="BJ1265" s="140"/>
    </row>
    <row r="1266" spans="20:62">
      <c r="T1266" s="140"/>
      <c r="U1266" s="140"/>
      <c r="V1266" s="140"/>
      <c r="W1266" s="140"/>
      <c r="X1266" s="140"/>
      <c r="Y1266" s="140"/>
      <c r="Z1266" s="140"/>
      <c r="AA1266" s="140"/>
      <c r="AB1266" s="140"/>
      <c r="AC1266" s="140"/>
      <c r="AD1266" s="140"/>
      <c r="AE1266" s="140"/>
      <c r="AF1266" s="140"/>
      <c r="AG1266" s="140"/>
      <c r="AH1266" s="140"/>
      <c r="AI1266" s="140"/>
      <c r="AJ1266" s="140"/>
      <c r="AK1266" s="140"/>
      <c r="AL1266" s="140"/>
      <c r="AM1266" s="140"/>
      <c r="AN1266" s="140"/>
      <c r="AO1266" s="140"/>
      <c r="AP1266" s="140"/>
      <c r="AQ1266" s="140"/>
      <c r="AR1266" s="140"/>
      <c r="AS1266" s="140"/>
      <c r="AT1266" s="140"/>
      <c r="AU1266" s="140"/>
      <c r="AV1266" s="140"/>
      <c r="AW1266" s="140"/>
      <c r="AX1266" s="140"/>
      <c r="AY1266" s="140"/>
      <c r="AZ1266" s="140"/>
      <c r="BA1266" s="140"/>
      <c r="BB1266" s="140"/>
      <c r="BC1266" s="140"/>
      <c r="BD1266" s="140"/>
      <c r="BE1266" s="140"/>
      <c r="BF1266" s="140"/>
      <c r="BG1266" s="140"/>
      <c r="BH1266" s="140"/>
      <c r="BI1266" s="140"/>
      <c r="BJ1266" s="140"/>
    </row>
    <row r="1267" spans="20:62">
      <c r="T1267" s="140"/>
      <c r="U1267" s="140"/>
      <c r="V1267" s="140"/>
      <c r="W1267" s="140"/>
      <c r="X1267" s="140"/>
      <c r="Y1267" s="140"/>
      <c r="Z1267" s="140"/>
      <c r="AA1267" s="140"/>
      <c r="AB1267" s="140"/>
      <c r="AC1267" s="140"/>
      <c r="AD1267" s="140"/>
      <c r="AE1267" s="140"/>
      <c r="AF1267" s="140"/>
      <c r="AG1267" s="140"/>
      <c r="AH1267" s="140"/>
      <c r="AI1267" s="140"/>
      <c r="AJ1267" s="140"/>
      <c r="AK1267" s="140"/>
      <c r="AL1267" s="140"/>
      <c r="AM1267" s="140"/>
      <c r="AN1267" s="140"/>
      <c r="AO1267" s="140"/>
      <c r="AP1267" s="140"/>
      <c r="AQ1267" s="140"/>
      <c r="AR1267" s="140"/>
      <c r="AS1267" s="140"/>
      <c r="AT1267" s="140"/>
      <c r="AU1267" s="140"/>
      <c r="AV1267" s="140"/>
      <c r="AW1267" s="140"/>
      <c r="AX1267" s="140"/>
      <c r="AY1267" s="140"/>
      <c r="AZ1267" s="140"/>
      <c r="BA1267" s="140"/>
      <c r="BB1267" s="140"/>
      <c r="BC1267" s="140"/>
      <c r="BD1267" s="140"/>
      <c r="BE1267" s="140"/>
      <c r="BF1267" s="140"/>
      <c r="BG1267" s="140"/>
      <c r="BH1267" s="140"/>
      <c r="BI1267" s="140"/>
      <c r="BJ1267" s="140"/>
    </row>
    <row r="1268" spans="20:62">
      <c r="T1268" s="140"/>
      <c r="U1268" s="140"/>
      <c r="V1268" s="140"/>
      <c r="W1268" s="140"/>
      <c r="X1268" s="140"/>
      <c r="Y1268" s="140"/>
      <c r="Z1268" s="140"/>
      <c r="AA1268" s="140"/>
      <c r="AB1268" s="140"/>
      <c r="AC1268" s="140"/>
      <c r="AD1268" s="140"/>
      <c r="AE1268" s="140"/>
      <c r="AF1268" s="140"/>
      <c r="AG1268" s="140"/>
      <c r="AH1268" s="140"/>
      <c r="AI1268" s="140"/>
      <c r="AJ1268" s="140"/>
      <c r="AK1268" s="140"/>
      <c r="AL1268" s="140"/>
      <c r="AM1268" s="140"/>
      <c r="AN1268" s="140"/>
      <c r="AO1268" s="140"/>
      <c r="AP1268" s="140"/>
      <c r="AQ1268" s="140"/>
      <c r="AR1268" s="140"/>
      <c r="AS1268" s="140"/>
      <c r="AT1268" s="140"/>
      <c r="AU1268" s="140"/>
      <c r="AV1268" s="140"/>
      <c r="AW1268" s="140"/>
      <c r="AX1268" s="140"/>
      <c r="AY1268" s="140"/>
      <c r="AZ1268" s="140"/>
      <c r="BA1268" s="140"/>
      <c r="BB1268" s="140"/>
      <c r="BC1268" s="140"/>
      <c r="BD1268" s="140"/>
      <c r="BE1268" s="140"/>
      <c r="BF1268" s="140"/>
      <c r="BG1268" s="140"/>
      <c r="BH1268" s="140"/>
      <c r="BI1268" s="140"/>
      <c r="BJ1268" s="140"/>
    </row>
    <row r="1269" spans="20:62">
      <c r="T1269" s="140"/>
      <c r="U1269" s="140"/>
      <c r="V1269" s="140"/>
      <c r="W1269" s="140"/>
      <c r="X1269" s="140"/>
      <c r="Y1269" s="140"/>
      <c r="Z1269" s="140"/>
      <c r="AA1269" s="140"/>
      <c r="AB1269" s="140"/>
      <c r="AC1269" s="140"/>
      <c r="AD1269" s="140"/>
      <c r="AE1269" s="140"/>
      <c r="AF1269" s="140"/>
      <c r="AG1269" s="140"/>
      <c r="AH1269" s="140"/>
      <c r="AI1269" s="140"/>
      <c r="AJ1269" s="140"/>
      <c r="AK1269" s="140"/>
      <c r="AL1269" s="140"/>
      <c r="AM1269" s="140"/>
      <c r="AN1269" s="140"/>
      <c r="AO1269" s="140"/>
      <c r="AP1269" s="140"/>
      <c r="AQ1269" s="140"/>
      <c r="AR1269" s="140"/>
      <c r="AS1269" s="140"/>
      <c r="AT1269" s="140"/>
      <c r="AU1269" s="140"/>
      <c r="AV1269" s="140"/>
      <c r="AW1269" s="140"/>
      <c r="AX1269" s="140"/>
      <c r="AY1269" s="140"/>
      <c r="AZ1269" s="140"/>
      <c r="BA1269" s="140"/>
      <c r="BB1269" s="140"/>
      <c r="BC1269" s="140"/>
      <c r="BD1269" s="140"/>
      <c r="BE1269" s="140"/>
      <c r="BF1269" s="140"/>
      <c r="BG1269" s="140"/>
      <c r="BH1269" s="140"/>
      <c r="BI1269" s="140"/>
      <c r="BJ1269" s="140"/>
    </row>
    <row r="1270" spans="20:62">
      <c r="T1270" s="140"/>
      <c r="U1270" s="140"/>
      <c r="V1270" s="140"/>
      <c r="W1270" s="140"/>
      <c r="X1270" s="140"/>
      <c r="Y1270" s="140"/>
      <c r="Z1270" s="140"/>
      <c r="AA1270" s="140"/>
      <c r="AB1270" s="140"/>
      <c r="AC1270" s="140"/>
      <c r="AD1270" s="140"/>
      <c r="AE1270" s="140"/>
      <c r="AF1270" s="140"/>
      <c r="AG1270" s="140"/>
      <c r="AH1270" s="140"/>
      <c r="AI1270" s="140"/>
      <c r="AJ1270" s="140"/>
      <c r="AK1270" s="140"/>
      <c r="AL1270" s="140"/>
      <c r="AM1270" s="140"/>
      <c r="AN1270" s="140"/>
      <c r="AO1270" s="140"/>
      <c r="AP1270" s="140"/>
      <c r="AQ1270" s="140"/>
      <c r="AR1270" s="140"/>
      <c r="AS1270" s="140"/>
      <c r="AT1270" s="140"/>
      <c r="AU1270" s="140"/>
      <c r="AV1270" s="140"/>
      <c r="AW1270" s="140"/>
      <c r="AX1270" s="140"/>
      <c r="AY1270" s="140"/>
      <c r="AZ1270" s="140"/>
      <c r="BA1270" s="140"/>
      <c r="BB1270" s="140"/>
      <c r="BC1270" s="140"/>
      <c r="BD1270" s="140"/>
      <c r="BE1270" s="140"/>
      <c r="BF1270" s="140"/>
      <c r="BG1270" s="140"/>
      <c r="BH1270" s="140"/>
      <c r="BI1270" s="140"/>
      <c r="BJ1270" s="140"/>
    </row>
    <row r="1271" spans="20:62">
      <c r="T1271" s="140"/>
      <c r="U1271" s="140"/>
      <c r="V1271" s="140"/>
      <c r="W1271" s="140"/>
      <c r="X1271" s="140"/>
      <c r="Y1271" s="140"/>
      <c r="Z1271" s="140"/>
      <c r="AA1271" s="140"/>
      <c r="AB1271" s="140"/>
      <c r="AC1271" s="140"/>
      <c r="AD1271" s="140"/>
      <c r="AE1271" s="140"/>
      <c r="AF1271" s="140"/>
      <c r="AG1271" s="140"/>
      <c r="AH1271" s="140"/>
      <c r="AI1271" s="140"/>
      <c r="AJ1271" s="140"/>
      <c r="AK1271" s="140"/>
      <c r="AL1271" s="140"/>
      <c r="AM1271" s="140"/>
      <c r="AN1271" s="140"/>
      <c r="AO1271" s="140"/>
      <c r="AP1271" s="140"/>
      <c r="AQ1271" s="140"/>
      <c r="AR1271" s="140"/>
      <c r="AS1271" s="140"/>
      <c r="AT1271" s="140"/>
      <c r="AU1271" s="140"/>
      <c r="AV1271" s="140"/>
      <c r="AW1271" s="140"/>
      <c r="AX1271" s="140"/>
      <c r="AY1271" s="140"/>
      <c r="AZ1271" s="140"/>
      <c r="BA1271" s="140"/>
      <c r="BB1271" s="140"/>
      <c r="BC1271" s="140"/>
      <c r="BD1271" s="140"/>
      <c r="BE1271" s="140"/>
      <c r="BF1271" s="140"/>
      <c r="BG1271" s="140"/>
      <c r="BH1271" s="140"/>
      <c r="BI1271" s="140"/>
      <c r="BJ1271" s="140"/>
    </row>
    <row r="1272" spans="20:62">
      <c r="T1272" s="140"/>
      <c r="U1272" s="140"/>
      <c r="V1272" s="140"/>
      <c r="W1272" s="140"/>
      <c r="X1272" s="140"/>
      <c r="Y1272" s="140"/>
      <c r="Z1272" s="140"/>
      <c r="AA1272" s="140"/>
      <c r="AB1272" s="140"/>
      <c r="AC1272" s="140"/>
      <c r="AD1272" s="140"/>
      <c r="AE1272" s="140"/>
      <c r="AF1272" s="140"/>
      <c r="AG1272" s="140"/>
      <c r="AH1272" s="140"/>
      <c r="AI1272" s="140"/>
      <c r="AJ1272" s="140"/>
      <c r="AK1272" s="140"/>
      <c r="AL1272" s="140"/>
      <c r="AM1272" s="140"/>
      <c r="AN1272" s="140"/>
      <c r="AO1272" s="140"/>
      <c r="AP1272" s="140"/>
      <c r="AQ1272" s="140"/>
      <c r="AR1272" s="140"/>
      <c r="AS1272" s="140"/>
      <c r="AT1272" s="140"/>
      <c r="AU1272" s="140"/>
      <c r="AV1272" s="140"/>
      <c r="AW1272" s="140"/>
      <c r="AX1272" s="140"/>
      <c r="AY1272" s="140"/>
      <c r="AZ1272" s="140"/>
      <c r="BA1272" s="140"/>
      <c r="BB1272" s="140"/>
      <c r="BC1272" s="140"/>
      <c r="BD1272" s="140"/>
      <c r="BE1272" s="140"/>
      <c r="BF1272" s="140"/>
      <c r="BG1272" s="140"/>
      <c r="BH1272" s="140"/>
      <c r="BI1272" s="140"/>
      <c r="BJ1272" s="140"/>
    </row>
    <row r="1273" spans="20:62">
      <c r="T1273" s="140"/>
      <c r="U1273" s="140"/>
      <c r="V1273" s="140"/>
      <c r="W1273" s="140"/>
      <c r="X1273" s="140"/>
      <c r="Y1273" s="140"/>
      <c r="Z1273" s="140"/>
      <c r="AA1273" s="140"/>
      <c r="AB1273" s="140"/>
      <c r="AC1273" s="140"/>
      <c r="AD1273" s="140"/>
      <c r="AE1273" s="140"/>
      <c r="AF1273" s="140"/>
      <c r="AG1273" s="140"/>
      <c r="AH1273" s="140"/>
      <c r="AI1273" s="140"/>
      <c r="AJ1273" s="140"/>
      <c r="AK1273" s="140"/>
      <c r="AL1273" s="140"/>
      <c r="AM1273" s="140"/>
      <c r="AN1273" s="140"/>
      <c r="AO1273" s="140"/>
      <c r="AP1273" s="140"/>
      <c r="AQ1273" s="140"/>
      <c r="AR1273" s="140"/>
      <c r="AS1273" s="140"/>
      <c r="AT1273" s="140"/>
      <c r="AU1273" s="140"/>
      <c r="AV1273" s="140"/>
      <c r="AW1273" s="140"/>
      <c r="AX1273" s="140"/>
      <c r="AY1273" s="140"/>
      <c r="AZ1273" s="140"/>
      <c r="BA1273" s="140"/>
      <c r="BB1273" s="140"/>
      <c r="BC1273" s="140"/>
      <c r="BD1273" s="140"/>
      <c r="BE1273" s="140"/>
      <c r="BF1273" s="140"/>
      <c r="BG1273" s="140"/>
      <c r="BH1273" s="140"/>
      <c r="BI1273" s="140"/>
      <c r="BJ1273" s="140"/>
    </row>
    <row r="1274" spans="20:62">
      <c r="T1274" s="140"/>
      <c r="U1274" s="140"/>
      <c r="V1274" s="140"/>
      <c r="W1274" s="140"/>
      <c r="X1274" s="140"/>
      <c r="Y1274" s="140"/>
      <c r="Z1274" s="140"/>
      <c r="AA1274" s="140"/>
      <c r="AB1274" s="140"/>
      <c r="AC1274" s="140"/>
      <c r="AD1274" s="140"/>
      <c r="AE1274" s="140"/>
      <c r="AF1274" s="140"/>
      <c r="AG1274" s="140"/>
      <c r="AH1274" s="140"/>
      <c r="AI1274" s="140"/>
      <c r="AJ1274" s="140"/>
      <c r="AK1274" s="140"/>
      <c r="AL1274" s="140"/>
      <c r="AM1274" s="140"/>
      <c r="AN1274" s="140"/>
      <c r="AO1274" s="140"/>
      <c r="AP1274" s="140"/>
      <c r="AQ1274" s="140"/>
      <c r="AR1274" s="140"/>
      <c r="AS1274" s="140"/>
      <c r="AT1274" s="140"/>
      <c r="AU1274" s="140"/>
      <c r="AV1274" s="140"/>
      <c r="AW1274" s="140"/>
      <c r="AX1274" s="140"/>
      <c r="AY1274" s="140"/>
      <c r="AZ1274" s="140"/>
      <c r="BA1274" s="140"/>
      <c r="BB1274" s="140"/>
      <c r="BC1274" s="140"/>
      <c r="BD1274" s="140"/>
      <c r="BE1274" s="140"/>
      <c r="BF1274" s="140"/>
      <c r="BG1274" s="140"/>
      <c r="BH1274" s="140"/>
      <c r="BI1274" s="140"/>
      <c r="BJ1274" s="140"/>
    </row>
    <row r="1275" spans="20:62">
      <c r="T1275" s="140"/>
      <c r="U1275" s="140"/>
      <c r="V1275" s="140"/>
      <c r="W1275" s="140"/>
      <c r="X1275" s="140"/>
      <c r="Y1275" s="140"/>
      <c r="Z1275" s="140"/>
      <c r="AA1275" s="140"/>
      <c r="AB1275" s="140"/>
      <c r="AC1275" s="140"/>
      <c r="AD1275" s="140"/>
      <c r="AE1275" s="140"/>
      <c r="AF1275" s="140"/>
      <c r="AG1275" s="140"/>
      <c r="AH1275" s="140"/>
      <c r="AI1275" s="140"/>
      <c r="AJ1275" s="140"/>
      <c r="AK1275" s="140"/>
      <c r="AL1275" s="140"/>
      <c r="AM1275" s="140"/>
      <c r="AN1275" s="140"/>
      <c r="AO1275" s="140"/>
      <c r="AP1275" s="140"/>
      <c r="AQ1275" s="140"/>
      <c r="AR1275" s="140"/>
      <c r="AS1275" s="140"/>
      <c r="AT1275" s="140"/>
      <c r="AU1275" s="140"/>
      <c r="AV1275" s="140"/>
      <c r="AW1275" s="140"/>
      <c r="AX1275" s="140"/>
      <c r="AY1275" s="140"/>
      <c r="AZ1275" s="140"/>
      <c r="BA1275" s="140"/>
      <c r="BB1275" s="140"/>
      <c r="BC1275" s="140"/>
      <c r="BD1275" s="140"/>
      <c r="BE1275" s="140"/>
      <c r="BF1275" s="140"/>
      <c r="BG1275" s="140"/>
      <c r="BH1275" s="140"/>
      <c r="BI1275" s="140"/>
      <c r="BJ1275" s="140"/>
    </row>
    <row r="1276" spans="20:62">
      <c r="T1276" s="140"/>
      <c r="U1276" s="140"/>
      <c r="V1276" s="140"/>
      <c r="W1276" s="140"/>
      <c r="X1276" s="140"/>
      <c r="Y1276" s="140"/>
      <c r="Z1276" s="140"/>
      <c r="AA1276" s="140"/>
      <c r="AB1276" s="140"/>
      <c r="AC1276" s="140"/>
      <c r="AD1276" s="140"/>
      <c r="AE1276" s="140"/>
      <c r="AF1276" s="140"/>
      <c r="AG1276" s="140"/>
      <c r="AH1276" s="140"/>
      <c r="AI1276" s="140"/>
      <c r="AJ1276" s="140"/>
      <c r="AK1276" s="140"/>
      <c r="AL1276" s="140"/>
      <c r="AM1276" s="140"/>
      <c r="AN1276" s="140"/>
      <c r="AO1276" s="140"/>
      <c r="AP1276" s="140"/>
      <c r="AQ1276" s="140"/>
      <c r="AR1276" s="140"/>
      <c r="AS1276" s="140"/>
      <c r="AT1276" s="140"/>
      <c r="AU1276" s="140"/>
      <c r="AV1276" s="140"/>
      <c r="AW1276" s="140"/>
      <c r="AX1276" s="140"/>
      <c r="AY1276" s="140"/>
      <c r="AZ1276" s="140"/>
      <c r="BA1276" s="140"/>
      <c r="BB1276" s="140"/>
      <c r="BC1276" s="140"/>
      <c r="BD1276" s="140"/>
      <c r="BE1276" s="140"/>
      <c r="BF1276" s="140"/>
      <c r="BG1276" s="140"/>
      <c r="BH1276" s="140"/>
      <c r="BI1276" s="140"/>
      <c r="BJ1276" s="140"/>
    </row>
    <row r="1277" spans="20:62">
      <c r="T1277" s="140"/>
      <c r="U1277" s="140"/>
      <c r="V1277" s="140"/>
      <c r="W1277" s="140"/>
      <c r="X1277" s="140"/>
      <c r="Y1277" s="140"/>
      <c r="Z1277" s="140"/>
      <c r="AA1277" s="140"/>
      <c r="AB1277" s="140"/>
      <c r="AC1277" s="140"/>
      <c r="AD1277" s="140"/>
      <c r="AE1277" s="140"/>
      <c r="AF1277" s="140"/>
      <c r="AG1277" s="140"/>
      <c r="AH1277" s="140"/>
      <c r="AI1277" s="140"/>
      <c r="AJ1277" s="140"/>
      <c r="AK1277" s="140"/>
      <c r="AL1277" s="140"/>
      <c r="AM1277" s="140"/>
      <c r="AN1277" s="140"/>
      <c r="AO1277" s="140"/>
      <c r="AP1277" s="140"/>
      <c r="AQ1277" s="140"/>
      <c r="AR1277" s="140"/>
      <c r="AS1277" s="140"/>
      <c r="AT1277" s="140"/>
      <c r="AU1277" s="140"/>
      <c r="AV1277" s="140"/>
      <c r="AW1277" s="140"/>
      <c r="AX1277" s="140"/>
      <c r="AY1277" s="140"/>
      <c r="AZ1277" s="140"/>
      <c r="BA1277" s="140"/>
      <c r="BB1277" s="140"/>
      <c r="BC1277" s="140"/>
      <c r="BD1277" s="140"/>
      <c r="BE1277" s="140"/>
      <c r="BF1277" s="140"/>
      <c r="BG1277" s="140"/>
      <c r="BH1277" s="140"/>
      <c r="BI1277" s="140"/>
      <c r="BJ1277" s="140"/>
    </row>
    <row r="1278" spans="20:62">
      <c r="T1278" s="140"/>
      <c r="U1278" s="140"/>
      <c r="V1278" s="140"/>
      <c r="W1278" s="140"/>
      <c r="X1278" s="140"/>
      <c r="Y1278" s="140"/>
      <c r="Z1278" s="140"/>
      <c r="AA1278" s="140"/>
      <c r="AB1278" s="140"/>
      <c r="AC1278" s="140"/>
      <c r="AD1278" s="140"/>
      <c r="AE1278" s="140"/>
      <c r="AF1278" s="140"/>
      <c r="AG1278" s="140"/>
      <c r="AH1278" s="140"/>
      <c r="AI1278" s="140"/>
      <c r="AJ1278" s="140"/>
      <c r="AK1278" s="140"/>
      <c r="AL1278" s="140"/>
      <c r="AM1278" s="140"/>
      <c r="AN1278" s="140"/>
      <c r="AO1278" s="140"/>
      <c r="AP1278" s="140"/>
      <c r="AQ1278" s="140"/>
      <c r="AR1278" s="140"/>
      <c r="AS1278" s="140"/>
      <c r="AT1278" s="140"/>
      <c r="AU1278" s="140"/>
      <c r="AV1278" s="140"/>
      <c r="AW1278" s="140"/>
      <c r="AX1278" s="140"/>
      <c r="AY1278" s="140"/>
      <c r="AZ1278" s="140"/>
      <c r="BA1278" s="140"/>
      <c r="BB1278" s="140"/>
      <c r="BC1278" s="140"/>
      <c r="BD1278" s="140"/>
      <c r="BE1278" s="140"/>
      <c r="BF1278" s="140"/>
      <c r="BG1278" s="140"/>
      <c r="BH1278" s="140"/>
      <c r="BI1278" s="140"/>
      <c r="BJ1278" s="140"/>
    </row>
    <row r="1279" spans="20:62">
      <c r="T1279" s="140"/>
      <c r="U1279" s="140"/>
      <c r="V1279" s="140"/>
      <c r="W1279" s="140"/>
      <c r="X1279" s="140"/>
      <c r="Y1279" s="140"/>
      <c r="Z1279" s="140"/>
      <c r="AA1279" s="140"/>
      <c r="AB1279" s="140"/>
      <c r="AC1279" s="140"/>
      <c r="AD1279" s="140"/>
      <c r="AE1279" s="140"/>
      <c r="AF1279" s="140"/>
      <c r="AG1279" s="140"/>
      <c r="AH1279" s="140"/>
      <c r="AI1279" s="140"/>
      <c r="AJ1279" s="140"/>
      <c r="AK1279" s="140"/>
      <c r="AL1279" s="140"/>
      <c r="AM1279" s="140"/>
      <c r="AN1279" s="140"/>
      <c r="AO1279" s="140"/>
      <c r="AP1279" s="140"/>
      <c r="AQ1279" s="140"/>
      <c r="AR1279" s="140"/>
      <c r="AS1279" s="140"/>
      <c r="AT1279" s="140"/>
      <c r="AU1279" s="140"/>
      <c r="AV1279" s="140"/>
      <c r="AW1279" s="140"/>
      <c r="AX1279" s="140"/>
      <c r="AY1279" s="140"/>
      <c r="AZ1279" s="140"/>
      <c r="BA1279" s="140"/>
      <c r="BB1279" s="140"/>
      <c r="BC1279" s="140"/>
      <c r="BD1279" s="140"/>
      <c r="BE1279" s="140"/>
      <c r="BF1279" s="140"/>
      <c r="BG1279" s="140"/>
      <c r="BH1279" s="140"/>
      <c r="BI1279" s="140"/>
      <c r="BJ1279" s="140"/>
    </row>
    <row r="1280" spans="20:62">
      <c r="T1280" s="140"/>
      <c r="U1280" s="140"/>
      <c r="V1280" s="140"/>
      <c r="W1280" s="140"/>
      <c r="X1280" s="140"/>
      <c r="Y1280" s="140"/>
      <c r="Z1280" s="140"/>
      <c r="AA1280" s="140"/>
      <c r="AB1280" s="140"/>
      <c r="AC1280" s="140"/>
      <c r="AD1280" s="140"/>
      <c r="AE1280" s="140"/>
      <c r="AF1280" s="140"/>
      <c r="AG1280" s="140"/>
      <c r="AH1280" s="140"/>
      <c r="AI1280" s="140"/>
      <c r="AJ1280" s="140"/>
      <c r="AK1280" s="140"/>
      <c r="AL1280" s="140"/>
      <c r="AM1280" s="140"/>
      <c r="AN1280" s="140"/>
      <c r="AO1280" s="140"/>
      <c r="AP1280" s="140"/>
      <c r="AQ1280" s="140"/>
      <c r="AR1280" s="140"/>
      <c r="AS1280" s="140"/>
      <c r="AT1280" s="140"/>
      <c r="AU1280" s="140"/>
      <c r="AV1280" s="140"/>
      <c r="AW1280" s="140"/>
      <c r="AX1280" s="140"/>
      <c r="AY1280" s="140"/>
      <c r="AZ1280" s="140"/>
      <c r="BA1280" s="140"/>
      <c r="BB1280" s="140"/>
      <c r="BC1280" s="140"/>
      <c r="BD1280" s="140"/>
      <c r="BE1280" s="140"/>
      <c r="BF1280" s="140"/>
      <c r="BG1280" s="140"/>
      <c r="BH1280" s="140"/>
      <c r="BI1280" s="140"/>
      <c r="BJ1280" s="140"/>
    </row>
    <row r="1281" spans="20:62">
      <c r="T1281" s="140"/>
      <c r="U1281" s="140"/>
      <c r="V1281" s="140"/>
      <c r="W1281" s="140"/>
      <c r="X1281" s="140"/>
      <c r="Y1281" s="140"/>
      <c r="Z1281" s="140"/>
      <c r="AA1281" s="140"/>
      <c r="AB1281" s="140"/>
      <c r="AC1281" s="140"/>
      <c r="AD1281" s="140"/>
      <c r="AE1281" s="140"/>
      <c r="AF1281" s="140"/>
      <c r="AG1281" s="140"/>
      <c r="AH1281" s="140"/>
      <c r="AI1281" s="140"/>
      <c r="AJ1281" s="140"/>
      <c r="AK1281" s="140"/>
      <c r="AL1281" s="140"/>
      <c r="AM1281" s="140"/>
      <c r="AN1281" s="140"/>
      <c r="AO1281" s="140"/>
      <c r="AP1281" s="140"/>
      <c r="AQ1281" s="140"/>
      <c r="AR1281" s="140"/>
      <c r="AS1281" s="140"/>
      <c r="AT1281" s="140"/>
      <c r="AU1281" s="140"/>
      <c r="AV1281" s="140"/>
      <c r="AW1281" s="140"/>
      <c r="AX1281" s="140"/>
      <c r="AY1281" s="140"/>
      <c r="AZ1281" s="140"/>
      <c r="BA1281" s="140"/>
      <c r="BB1281" s="140"/>
      <c r="BC1281" s="140"/>
      <c r="BD1281" s="140"/>
      <c r="BE1281" s="140"/>
      <c r="BF1281" s="140"/>
      <c r="BG1281" s="140"/>
      <c r="BH1281" s="140"/>
      <c r="BI1281" s="140"/>
      <c r="BJ1281" s="140"/>
    </row>
    <row r="1282" spans="20:62">
      <c r="T1282" s="140"/>
      <c r="U1282" s="140"/>
      <c r="V1282" s="140"/>
      <c r="W1282" s="140"/>
      <c r="X1282" s="140"/>
      <c r="Y1282" s="140"/>
      <c r="Z1282" s="140"/>
      <c r="AA1282" s="140"/>
      <c r="AB1282" s="140"/>
      <c r="AC1282" s="140"/>
      <c r="AD1282" s="140"/>
      <c r="AE1282" s="140"/>
      <c r="AF1282" s="140"/>
      <c r="AG1282" s="140"/>
      <c r="AH1282" s="140"/>
      <c r="AI1282" s="140"/>
      <c r="AJ1282" s="140"/>
      <c r="AK1282" s="140"/>
      <c r="AL1282" s="140"/>
      <c r="AM1282" s="140"/>
      <c r="AN1282" s="140"/>
      <c r="AO1282" s="140"/>
      <c r="AP1282" s="140"/>
      <c r="AQ1282" s="140"/>
      <c r="AR1282" s="140"/>
      <c r="AS1282" s="140"/>
      <c r="AT1282" s="140"/>
      <c r="AU1282" s="140"/>
      <c r="AV1282" s="140"/>
      <c r="AW1282" s="140"/>
      <c r="AX1282" s="140"/>
      <c r="AY1282" s="140"/>
      <c r="AZ1282" s="140"/>
      <c r="BA1282" s="140"/>
      <c r="BB1282" s="140"/>
      <c r="BC1282" s="140"/>
      <c r="BD1282" s="140"/>
      <c r="BE1282" s="140"/>
      <c r="BF1282" s="140"/>
      <c r="BG1282" s="140"/>
      <c r="BH1282" s="140"/>
      <c r="BI1282" s="140"/>
      <c r="BJ1282" s="140"/>
    </row>
    <row r="1283" spans="20:62">
      <c r="T1283" s="140"/>
      <c r="U1283" s="140"/>
      <c r="V1283" s="140"/>
      <c r="W1283" s="140"/>
      <c r="X1283" s="140"/>
      <c r="Y1283" s="140"/>
      <c r="Z1283" s="140"/>
      <c r="AA1283" s="140"/>
      <c r="AB1283" s="140"/>
      <c r="AC1283" s="140"/>
      <c r="AD1283" s="140"/>
      <c r="AE1283" s="140"/>
      <c r="AF1283" s="140"/>
      <c r="AG1283" s="140"/>
      <c r="AH1283" s="140"/>
      <c r="AI1283" s="140"/>
      <c r="AJ1283" s="140"/>
      <c r="AK1283" s="140"/>
      <c r="AL1283" s="140"/>
      <c r="AM1283" s="140"/>
      <c r="AN1283" s="140"/>
      <c r="AO1283" s="140"/>
      <c r="AP1283" s="140"/>
      <c r="AQ1283" s="140"/>
      <c r="AR1283" s="140"/>
      <c r="AS1283" s="140"/>
      <c r="AT1283" s="140"/>
      <c r="AU1283" s="140"/>
      <c r="AV1283" s="140"/>
      <c r="AW1283" s="140"/>
      <c r="AX1283" s="140"/>
      <c r="AY1283" s="140"/>
      <c r="AZ1283" s="140"/>
      <c r="BA1283" s="140"/>
      <c r="BB1283" s="140"/>
      <c r="BC1283" s="140"/>
      <c r="BD1283" s="140"/>
      <c r="BE1283" s="140"/>
      <c r="BF1283" s="140"/>
      <c r="BG1283" s="140"/>
      <c r="BH1283" s="140"/>
      <c r="BI1283" s="140"/>
      <c r="BJ1283" s="140"/>
    </row>
    <row r="1284" spans="20:62">
      <c r="T1284" s="140"/>
      <c r="U1284" s="140"/>
      <c r="V1284" s="140"/>
      <c r="W1284" s="140"/>
      <c r="X1284" s="140"/>
      <c r="Y1284" s="140"/>
      <c r="Z1284" s="140"/>
      <c r="AA1284" s="140"/>
      <c r="AB1284" s="140"/>
      <c r="AC1284" s="140"/>
      <c r="AD1284" s="140"/>
      <c r="AE1284" s="140"/>
      <c r="AF1284" s="140"/>
      <c r="AG1284" s="140"/>
      <c r="AH1284" s="140"/>
      <c r="AI1284" s="140"/>
      <c r="AJ1284" s="140"/>
      <c r="AK1284" s="140"/>
      <c r="AL1284" s="140"/>
      <c r="AM1284" s="140"/>
      <c r="AN1284" s="140"/>
      <c r="AO1284" s="140"/>
      <c r="AP1284" s="140"/>
      <c r="AQ1284" s="140"/>
      <c r="AR1284" s="140"/>
      <c r="AS1284" s="140"/>
      <c r="AT1284" s="140"/>
      <c r="AU1284" s="140"/>
      <c r="AV1284" s="140"/>
      <c r="AW1284" s="140"/>
      <c r="AX1284" s="140"/>
      <c r="AY1284" s="140"/>
      <c r="AZ1284" s="140"/>
      <c r="BA1284" s="140"/>
      <c r="BB1284" s="140"/>
      <c r="BC1284" s="140"/>
      <c r="BD1284" s="140"/>
      <c r="BE1284" s="140"/>
      <c r="BF1284" s="140"/>
      <c r="BG1284" s="140"/>
      <c r="BH1284" s="140"/>
      <c r="BI1284" s="140"/>
      <c r="BJ1284" s="140"/>
    </row>
    <row r="1285" spans="20:62">
      <c r="T1285" s="140"/>
      <c r="U1285" s="140"/>
      <c r="V1285" s="140"/>
      <c r="W1285" s="140"/>
      <c r="X1285" s="140"/>
      <c r="Y1285" s="140"/>
      <c r="Z1285" s="140"/>
      <c r="AA1285" s="140"/>
      <c r="AB1285" s="140"/>
      <c r="AC1285" s="140"/>
      <c r="AD1285" s="140"/>
      <c r="AE1285" s="140"/>
      <c r="AF1285" s="140"/>
      <c r="AG1285" s="140"/>
      <c r="AH1285" s="140"/>
      <c r="AI1285" s="140"/>
      <c r="AJ1285" s="140"/>
      <c r="AK1285" s="140"/>
      <c r="AL1285" s="140"/>
      <c r="AM1285" s="140"/>
      <c r="AN1285" s="140"/>
      <c r="AO1285" s="140"/>
      <c r="AP1285" s="140"/>
      <c r="AQ1285" s="140"/>
      <c r="AR1285" s="140"/>
      <c r="AS1285" s="140"/>
      <c r="AT1285" s="140"/>
      <c r="AU1285" s="140"/>
      <c r="AV1285" s="140"/>
      <c r="AW1285" s="140"/>
      <c r="AX1285" s="140"/>
      <c r="AY1285" s="140"/>
      <c r="AZ1285" s="140"/>
      <c r="BA1285" s="140"/>
      <c r="BB1285" s="140"/>
      <c r="BC1285" s="140"/>
      <c r="BD1285" s="140"/>
      <c r="BE1285" s="140"/>
      <c r="BF1285" s="140"/>
      <c r="BG1285" s="140"/>
      <c r="BH1285" s="140"/>
      <c r="BI1285" s="140"/>
      <c r="BJ1285" s="140"/>
    </row>
    <row r="1286" spans="20:62">
      <c r="T1286" s="140"/>
      <c r="U1286" s="140"/>
      <c r="V1286" s="140"/>
      <c r="W1286" s="140"/>
      <c r="X1286" s="140"/>
      <c r="Y1286" s="140"/>
      <c r="Z1286" s="140"/>
      <c r="AA1286" s="140"/>
      <c r="AB1286" s="140"/>
      <c r="AC1286" s="140"/>
      <c r="AD1286" s="140"/>
      <c r="AE1286" s="140"/>
      <c r="AF1286" s="140"/>
      <c r="AG1286" s="140"/>
      <c r="AH1286" s="140"/>
      <c r="AI1286" s="140"/>
      <c r="AJ1286" s="140"/>
      <c r="AK1286" s="140"/>
      <c r="AL1286" s="140"/>
      <c r="AM1286" s="140"/>
      <c r="AN1286" s="140"/>
      <c r="AO1286" s="140"/>
      <c r="AP1286" s="140"/>
      <c r="AQ1286" s="140"/>
      <c r="AR1286" s="140"/>
      <c r="AS1286" s="140"/>
      <c r="AT1286" s="140"/>
      <c r="AU1286" s="140"/>
      <c r="AV1286" s="140"/>
      <c r="AW1286" s="140"/>
      <c r="AX1286" s="140"/>
      <c r="AY1286" s="140"/>
      <c r="AZ1286" s="140"/>
      <c r="BA1286" s="140"/>
      <c r="BB1286" s="140"/>
      <c r="BC1286" s="140"/>
      <c r="BD1286" s="140"/>
      <c r="BE1286" s="140"/>
      <c r="BF1286" s="140"/>
      <c r="BG1286" s="140"/>
      <c r="BH1286" s="140"/>
      <c r="BI1286" s="140"/>
      <c r="BJ1286" s="140"/>
    </row>
    <row r="1287" spans="20:62">
      <c r="T1287" s="140"/>
      <c r="U1287" s="140"/>
      <c r="V1287" s="140"/>
      <c r="W1287" s="140"/>
      <c r="X1287" s="140"/>
      <c r="Y1287" s="140"/>
      <c r="Z1287" s="140"/>
      <c r="AA1287" s="140"/>
      <c r="AB1287" s="140"/>
      <c r="AC1287" s="140"/>
      <c r="AD1287" s="140"/>
      <c r="AE1287" s="140"/>
      <c r="AF1287" s="140"/>
      <c r="AG1287" s="140"/>
      <c r="AH1287" s="140"/>
      <c r="AI1287" s="140"/>
      <c r="AJ1287" s="140"/>
      <c r="AK1287" s="140"/>
      <c r="AL1287" s="140"/>
      <c r="AM1287" s="140"/>
      <c r="AN1287" s="140"/>
      <c r="AO1287" s="140"/>
      <c r="AP1287" s="140"/>
      <c r="AQ1287" s="140"/>
      <c r="AR1287" s="140"/>
      <c r="AS1287" s="140"/>
      <c r="AT1287" s="140"/>
      <c r="AU1287" s="140"/>
      <c r="AV1287" s="140"/>
      <c r="AW1287" s="140"/>
      <c r="AX1287" s="140"/>
      <c r="AY1287" s="140"/>
      <c r="AZ1287" s="140"/>
      <c r="BA1287" s="140"/>
      <c r="BB1287" s="140"/>
      <c r="BC1287" s="140"/>
      <c r="BD1287" s="140"/>
      <c r="BE1287" s="140"/>
      <c r="BF1287" s="140"/>
      <c r="BG1287" s="140"/>
      <c r="BH1287" s="140"/>
      <c r="BI1287" s="140"/>
      <c r="BJ1287" s="140"/>
    </row>
    <row r="1288" spans="20:62">
      <c r="T1288" s="140"/>
      <c r="U1288" s="140"/>
      <c r="V1288" s="140"/>
      <c r="W1288" s="140"/>
      <c r="X1288" s="140"/>
      <c r="Y1288" s="140"/>
      <c r="Z1288" s="140"/>
      <c r="AA1288" s="140"/>
      <c r="AB1288" s="140"/>
      <c r="AC1288" s="140"/>
      <c r="AD1288" s="140"/>
      <c r="AE1288" s="140"/>
      <c r="AF1288" s="140"/>
      <c r="AG1288" s="140"/>
      <c r="AH1288" s="140"/>
      <c r="AI1288" s="140"/>
      <c r="AJ1288" s="140"/>
      <c r="AK1288" s="140"/>
      <c r="AL1288" s="140"/>
      <c r="AM1288" s="140"/>
      <c r="AN1288" s="140"/>
      <c r="AO1288" s="140"/>
      <c r="AP1288" s="140"/>
      <c r="AQ1288" s="140"/>
      <c r="AR1288" s="140"/>
      <c r="AS1288" s="140"/>
      <c r="AT1288" s="140"/>
      <c r="AU1288" s="140"/>
      <c r="AV1288" s="140"/>
      <c r="AW1288" s="140"/>
      <c r="AX1288" s="140"/>
      <c r="AY1288" s="140"/>
      <c r="AZ1288" s="140"/>
      <c r="BA1288" s="140"/>
      <c r="BB1288" s="140"/>
      <c r="BC1288" s="140"/>
      <c r="BD1288" s="140"/>
      <c r="BE1288" s="140"/>
      <c r="BF1288" s="140"/>
      <c r="BG1288" s="140"/>
      <c r="BH1288" s="140"/>
      <c r="BI1288" s="140"/>
      <c r="BJ1288" s="140"/>
    </row>
    <row r="1289" spans="20:62">
      <c r="T1289" s="140"/>
      <c r="U1289" s="140"/>
      <c r="V1289" s="140"/>
      <c r="W1289" s="140"/>
      <c r="X1289" s="140"/>
      <c r="Y1289" s="140"/>
      <c r="Z1289" s="140"/>
      <c r="AA1289" s="140"/>
      <c r="AB1289" s="140"/>
      <c r="AC1289" s="140"/>
      <c r="AD1289" s="140"/>
      <c r="AE1289" s="140"/>
      <c r="AF1289" s="140"/>
      <c r="AG1289" s="140"/>
      <c r="AH1289" s="140"/>
      <c r="AI1289" s="140"/>
      <c r="AJ1289" s="140"/>
      <c r="AK1289" s="140"/>
      <c r="AL1289" s="140"/>
      <c r="AM1289" s="140"/>
      <c r="AN1289" s="140"/>
      <c r="AO1289" s="140"/>
      <c r="AP1289" s="140"/>
      <c r="AQ1289" s="140"/>
      <c r="AR1289" s="140"/>
      <c r="AS1289" s="140"/>
      <c r="AT1289" s="140"/>
      <c r="AU1289" s="140"/>
      <c r="AV1289" s="140"/>
      <c r="AW1289" s="140"/>
      <c r="AX1289" s="140"/>
      <c r="AY1289" s="140"/>
      <c r="AZ1289" s="140"/>
      <c r="BA1289" s="140"/>
      <c r="BB1289" s="140"/>
      <c r="BC1289" s="140"/>
      <c r="BD1289" s="140"/>
      <c r="BE1289" s="140"/>
      <c r="BF1289" s="140"/>
      <c r="BG1289" s="140"/>
      <c r="BH1289" s="140"/>
      <c r="BI1289" s="140"/>
      <c r="BJ1289" s="140"/>
    </row>
    <row r="1290" spans="20:62">
      <c r="T1290" s="140"/>
      <c r="U1290" s="140"/>
      <c r="V1290" s="140"/>
      <c r="W1290" s="140"/>
      <c r="X1290" s="140"/>
      <c r="Y1290" s="140"/>
      <c r="Z1290" s="140"/>
      <c r="AA1290" s="140"/>
      <c r="AB1290" s="140"/>
      <c r="AC1290" s="140"/>
      <c r="AD1290" s="140"/>
      <c r="AE1290" s="140"/>
      <c r="AF1290" s="140"/>
      <c r="AG1290" s="140"/>
      <c r="AH1290" s="140"/>
      <c r="AI1290" s="140"/>
      <c r="AJ1290" s="140"/>
      <c r="AK1290" s="140"/>
      <c r="AL1290" s="140"/>
      <c r="AM1290" s="140"/>
      <c r="AN1290" s="140"/>
      <c r="AO1290" s="140"/>
      <c r="AP1290" s="140"/>
      <c r="AQ1290" s="140"/>
      <c r="AR1290" s="140"/>
      <c r="AS1290" s="140"/>
      <c r="AT1290" s="140"/>
      <c r="AU1290" s="140"/>
      <c r="AV1290" s="140"/>
      <c r="AW1290" s="140"/>
      <c r="AX1290" s="140"/>
      <c r="AY1290" s="140"/>
      <c r="AZ1290" s="140"/>
      <c r="BA1290" s="140"/>
      <c r="BB1290" s="140"/>
      <c r="BC1290" s="140"/>
      <c r="BD1290" s="140"/>
      <c r="BE1290" s="140"/>
      <c r="BF1290" s="140"/>
      <c r="BG1290" s="140"/>
      <c r="BH1290" s="140"/>
      <c r="BI1290" s="140"/>
      <c r="BJ1290" s="140"/>
    </row>
    <row r="1291" spans="20:62">
      <c r="T1291" s="140"/>
      <c r="U1291" s="140"/>
      <c r="V1291" s="140"/>
      <c r="W1291" s="140"/>
      <c r="X1291" s="140"/>
      <c r="Y1291" s="140"/>
      <c r="Z1291" s="140"/>
      <c r="AA1291" s="140"/>
      <c r="AB1291" s="140"/>
      <c r="AC1291" s="140"/>
      <c r="AD1291" s="140"/>
      <c r="AE1291" s="140"/>
      <c r="AF1291" s="140"/>
      <c r="AG1291" s="140"/>
      <c r="AH1291" s="140"/>
      <c r="AI1291" s="140"/>
      <c r="AJ1291" s="140"/>
      <c r="AK1291" s="140"/>
      <c r="AL1291" s="140"/>
      <c r="AM1291" s="140"/>
      <c r="AN1291" s="140"/>
      <c r="AO1291" s="140"/>
      <c r="AP1291" s="140"/>
      <c r="AQ1291" s="140"/>
      <c r="AR1291" s="140"/>
      <c r="AS1291" s="140"/>
      <c r="AT1291" s="140"/>
      <c r="AU1291" s="140"/>
      <c r="AV1291" s="140"/>
      <c r="AW1291" s="140"/>
      <c r="AX1291" s="140"/>
      <c r="AY1291" s="140"/>
      <c r="AZ1291" s="140"/>
      <c r="BA1291" s="140"/>
      <c r="BB1291" s="140"/>
      <c r="BC1291" s="140"/>
      <c r="BD1291" s="140"/>
      <c r="BE1291" s="140"/>
      <c r="BF1291" s="140"/>
      <c r="BG1291" s="140"/>
      <c r="BH1291" s="140"/>
      <c r="BI1291" s="140"/>
      <c r="BJ1291" s="140"/>
    </row>
    <row r="1292" spans="20:62">
      <c r="T1292" s="140"/>
      <c r="U1292" s="140"/>
      <c r="V1292" s="140"/>
      <c r="W1292" s="140"/>
      <c r="X1292" s="140"/>
      <c r="Y1292" s="140"/>
      <c r="Z1292" s="140"/>
      <c r="AA1292" s="140"/>
      <c r="AB1292" s="140"/>
      <c r="AC1292" s="140"/>
      <c r="AD1292" s="140"/>
      <c r="AE1292" s="140"/>
      <c r="AF1292" s="140"/>
      <c r="AG1292" s="140"/>
      <c r="AH1292" s="140"/>
      <c r="AI1292" s="140"/>
      <c r="AJ1292" s="140"/>
      <c r="AK1292" s="140"/>
      <c r="AL1292" s="140"/>
      <c r="AM1292" s="140"/>
      <c r="AN1292" s="140"/>
      <c r="AO1292" s="140"/>
      <c r="AP1292" s="140"/>
      <c r="AQ1292" s="140"/>
      <c r="AR1292" s="140"/>
      <c r="AS1292" s="140"/>
      <c r="AT1292" s="140"/>
      <c r="AU1292" s="140"/>
      <c r="AV1292" s="140"/>
      <c r="AW1292" s="140"/>
      <c r="AX1292" s="140"/>
      <c r="AY1292" s="140"/>
      <c r="AZ1292" s="140"/>
      <c r="BA1292" s="140"/>
      <c r="BB1292" s="140"/>
      <c r="BC1292" s="140"/>
      <c r="BD1292" s="140"/>
      <c r="BE1292" s="140"/>
      <c r="BF1292" s="140"/>
      <c r="BG1292" s="140"/>
      <c r="BH1292" s="140"/>
      <c r="BI1292" s="140"/>
      <c r="BJ1292" s="140"/>
    </row>
    <row r="1293" spans="20:62">
      <c r="T1293" s="140"/>
      <c r="U1293" s="140"/>
      <c r="V1293" s="140"/>
      <c r="W1293" s="140"/>
      <c r="X1293" s="140"/>
      <c r="Y1293" s="140"/>
      <c r="Z1293" s="140"/>
      <c r="AA1293" s="140"/>
      <c r="AB1293" s="140"/>
      <c r="AC1293" s="140"/>
      <c r="AD1293" s="140"/>
      <c r="AE1293" s="140"/>
      <c r="AF1293" s="140"/>
      <c r="AG1293" s="140"/>
      <c r="AH1293" s="140"/>
      <c r="AI1293" s="140"/>
      <c r="AJ1293" s="140"/>
      <c r="AK1293" s="140"/>
      <c r="AL1293" s="140"/>
      <c r="AM1293" s="140"/>
      <c r="AN1293" s="140"/>
      <c r="AO1293" s="140"/>
      <c r="AP1293" s="140"/>
      <c r="AQ1293" s="140"/>
      <c r="AR1293" s="140"/>
      <c r="AS1293" s="140"/>
      <c r="AT1293" s="140"/>
      <c r="AU1293" s="140"/>
      <c r="AV1293" s="140"/>
      <c r="AW1293" s="140"/>
      <c r="AX1293" s="140"/>
      <c r="AY1293" s="140"/>
      <c r="AZ1293" s="140"/>
      <c r="BA1293" s="140"/>
      <c r="BB1293" s="140"/>
      <c r="BC1293" s="140"/>
      <c r="BD1293" s="140"/>
      <c r="BE1293" s="140"/>
      <c r="BF1293" s="140"/>
      <c r="BG1293" s="140"/>
      <c r="BH1293" s="140"/>
      <c r="BI1293" s="140"/>
      <c r="BJ1293" s="140"/>
    </row>
    <row r="1294" spans="20:62">
      <c r="T1294" s="140"/>
      <c r="U1294" s="140"/>
      <c r="V1294" s="140"/>
      <c r="W1294" s="140"/>
      <c r="X1294" s="140"/>
      <c r="Y1294" s="140"/>
      <c r="Z1294" s="140"/>
      <c r="AA1294" s="140"/>
      <c r="AB1294" s="140"/>
      <c r="AC1294" s="140"/>
      <c r="AD1294" s="140"/>
      <c r="AE1294" s="140"/>
      <c r="AF1294" s="140"/>
      <c r="AG1294" s="140"/>
      <c r="AH1294" s="140"/>
      <c r="AI1294" s="140"/>
      <c r="AJ1294" s="140"/>
      <c r="AK1294" s="140"/>
      <c r="AL1294" s="140"/>
      <c r="AM1294" s="140"/>
      <c r="AN1294" s="140"/>
      <c r="AO1294" s="140"/>
      <c r="AP1294" s="140"/>
      <c r="AQ1294" s="140"/>
      <c r="AR1294" s="140"/>
      <c r="AS1294" s="140"/>
      <c r="AT1294" s="140"/>
      <c r="AU1294" s="140"/>
      <c r="AV1294" s="140"/>
      <c r="AW1294" s="140"/>
      <c r="AX1294" s="140"/>
      <c r="AY1294" s="140"/>
      <c r="AZ1294" s="140"/>
      <c r="BA1294" s="140"/>
      <c r="BB1294" s="140"/>
      <c r="BC1294" s="140"/>
      <c r="BD1294" s="140"/>
      <c r="BE1294" s="140"/>
      <c r="BF1294" s="140"/>
      <c r="BG1294" s="140"/>
      <c r="BH1294" s="140"/>
      <c r="BI1294" s="140"/>
      <c r="BJ1294" s="140"/>
    </row>
    <row r="1295" spans="20:62">
      <c r="T1295" s="140"/>
      <c r="U1295" s="140"/>
      <c r="V1295" s="140"/>
      <c r="W1295" s="140"/>
      <c r="X1295" s="140"/>
      <c r="Y1295" s="140"/>
      <c r="Z1295" s="140"/>
      <c r="AA1295" s="140"/>
      <c r="AB1295" s="140"/>
      <c r="AC1295" s="140"/>
      <c r="AD1295" s="140"/>
      <c r="AE1295" s="140"/>
      <c r="AF1295" s="140"/>
      <c r="AG1295" s="140"/>
      <c r="AH1295" s="140"/>
      <c r="AI1295" s="140"/>
      <c r="AJ1295" s="140"/>
      <c r="AK1295" s="140"/>
      <c r="AL1295" s="140"/>
      <c r="AM1295" s="140"/>
      <c r="AN1295" s="140"/>
      <c r="AO1295" s="140"/>
      <c r="AP1295" s="140"/>
      <c r="AQ1295" s="140"/>
      <c r="AR1295" s="140"/>
      <c r="AS1295" s="140"/>
      <c r="AT1295" s="140"/>
      <c r="AU1295" s="140"/>
      <c r="AV1295" s="140"/>
      <c r="AW1295" s="140"/>
      <c r="AX1295" s="140"/>
      <c r="AY1295" s="140"/>
      <c r="AZ1295" s="140"/>
      <c r="BA1295" s="140"/>
      <c r="BB1295" s="140"/>
      <c r="BC1295" s="140"/>
      <c r="BD1295" s="140"/>
      <c r="BE1295" s="140"/>
      <c r="BF1295" s="140"/>
      <c r="BG1295" s="140"/>
      <c r="BH1295" s="140"/>
      <c r="BI1295" s="140"/>
      <c r="BJ1295" s="140"/>
    </row>
    <row r="1296" spans="20:62">
      <c r="T1296" s="140"/>
      <c r="U1296" s="140"/>
      <c r="V1296" s="140"/>
      <c r="W1296" s="140"/>
      <c r="X1296" s="140"/>
      <c r="Y1296" s="140"/>
      <c r="Z1296" s="140"/>
      <c r="AA1296" s="140"/>
      <c r="AB1296" s="140"/>
      <c r="AC1296" s="140"/>
      <c r="AD1296" s="140"/>
      <c r="AE1296" s="140"/>
      <c r="AF1296" s="140"/>
      <c r="AG1296" s="140"/>
      <c r="AH1296" s="140"/>
      <c r="AI1296" s="140"/>
      <c r="AJ1296" s="140"/>
      <c r="AK1296" s="140"/>
      <c r="AL1296" s="140"/>
      <c r="AM1296" s="140"/>
      <c r="AN1296" s="140"/>
      <c r="AO1296" s="140"/>
      <c r="AP1296" s="140"/>
      <c r="AQ1296" s="140"/>
      <c r="AR1296" s="140"/>
      <c r="AS1296" s="140"/>
      <c r="AT1296" s="140"/>
      <c r="AU1296" s="140"/>
      <c r="AV1296" s="140"/>
      <c r="AW1296" s="140"/>
      <c r="AX1296" s="140"/>
      <c r="AY1296" s="140"/>
      <c r="AZ1296" s="140"/>
      <c r="BA1296" s="140"/>
      <c r="BB1296" s="140"/>
      <c r="BC1296" s="140"/>
      <c r="BD1296" s="140"/>
      <c r="BE1296" s="140"/>
      <c r="BF1296" s="140"/>
      <c r="BG1296" s="140"/>
      <c r="BH1296" s="140"/>
      <c r="BI1296" s="140"/>
      <c r="BJ1296" s="140"/>
    </row>
    <row r="1297" spans="20:62">
      <c r="T1297" s="140"/>
      <c r="U1297" s="140"/>
      <c r="V1297" s="140"/>
      <c r="W1297" s="140"/>
      <c r="X1297" s="140"/>
      <c r="Y1297" s="140"/>
      <c r="Z1297" s="140"/>
      <c r="AA1297" s="140"/>
      <c r="AB1297" s="140"/>
      <c r="AC1297" s="140"/>
      <c r="AD1297" s="140"/>
      <c r="AE1297" s="140"/>
      <c r="AF1297" s="140"/>
      <c r="AG1297" s="140"/>
      <c r="AH1297" s="140"/>
      <c r="AI1297" s="140"/>
      <c r="AJ1297" s="140"/>
      <c r="AK1297" s="140"/>
      <c r="AL1297" s="140"/>
      <c r="AM1297" s="140"/>
      <c r="AN1297" s="140"/>
      <c r="AO1297" s="140"/>
      <c r="AP1297" s="140"/>
      <c r="AQ1297" s="140"/>
      <c r="AR1297" s="140"/>
      <c r="AS1297" s="140"/>
      <c r="AT1297" s="140"/>
      <c r="AU1297" s="140"/>
      <c r="AV1297" s="140"/>
      <c r="AW1297" s="140"/>
      <c r="AX1297" s="140"/>
      <c r="AY1297" s="140"/>
      <c r="AZ1297" s="140"/>
      <c r="BA1297" s="140"/>
      <c r="BB1297" s="140"/>
      <c r="BC1297" s="140"/>
      <c r="BD1297" s="140"/>
      <c r="BE1297" s="140"/>
      <c r="BF1297" s="140"/>
      <c r="BG1297" s="140"/>
      <c r="BH1297" s="140"/>
      <c r="BI1297" s="140"/>
      <c r="BJ1297" s="140"/>
    </row>
    <row r="1298" spans="20:62">
      <c r="T1298" s="140"/>
      <c r="U1298" s="140"/>
      <c r="V1298" s="140"/>
      <c r="W1298" s="140"/>
      <c r="X1298" s="140"/>
      <c r="Y1298" s="140"/>
      <c r="Z1298" s="140"/>
      <c r="AA1298" s="140"/>
      <c r="AB1298" s="140"/>
      <c r="AC1298" s="140"/>
      <c r="AD1298" s="140"/>
      <c r="AE1298" s="140"/>
      <c r="AF1298" s="140"/>
      <c r="AG1298" s="140"/>
      <c r="AH1298" s="140"/>
      <c r="AI1298" s="140"/>
      <c r="AJ1298" s="140"/>
      <c r="AK1298" s="140"/>
      <c r="AL1298" s="140"/>
      <c r="AM1298" s="140"/>
      <c r="AN1298" s="140"/>
      <c r="AO1298" s="140"/>
      <c r="AP1298" s="140"/>
      <c r="AQ1298" s="140"/>
      <c r="AR1298" s="140"/>
      <c r="AS1298" s="140"/>
      <c r="AT1298" s="140"/>
      <c r="AU1298" s="140"/>
      <c r="AV1298" s="140"/>
      <c r="AW1298" s="140"/>
      <c r="AX1298" s="140"/>
      <c r="AY1298" s="140"/>
      <c r="AZ1298" s="140"/>
      <c r="BA1298" s="140"/>
      <c r="BB1298" s="140"/>
      <c r="BC1298" s="140"/>
      <c r="BD1298" s="140"/>
      <c r="BE1298" s="140"/>
      <c r="BF1298" s="140"/>
      <c r="BG1298" s="140"/>
      <c r="BH1298" s="140"/>
      <c r="BI1298" s="140"/>
      <c r="BJ1298" s="140"/>
    </row>
    <row r="1299" spans="20:62">
      <c r="T1299" s="140"/>
      <c r="U1299" s="140"/>
      <c r="V1299" s="140"/>
      <c r="W1299" s="140"/>
      <c r="X1299" s="140"/>
      <c r="Y1299" s="140"/>
      <c r="Z1299" s="140"/>
      <c r="AA1299" s="140"/>
      <c r="AB1299" s="140"/>
      <c r="AC1299" s="140"/>
      <c r="AD1299" s="140"/>
      <c r="AE1299" s="140"/>
      <c r="AF1299" s="140"/>
      <c r="AG1299" s="140"/>
      <c r="AH1299" s="140"/>
      <c r="AI1299" s="140"/>
      <c r="AJ1299" s="140"/>
      <c r="AK1299" s="140"/>
      <c r="AL1299" s="140"/>
      <c r="AM1299" s="140"/>
      <c r="AN1299" s="140"/>
      <c r="AO1299" s="140"/>
      <c r="AP1299" s="140"/>
      <c r="AQ1299" s="140"/>
      <c r="AR1299" s="140"/>
      <c r="AS1299" s="140"/>
      <c r="AT1299" s="140"/>
      <c r="AU1299" s="140"/>
      <c r="AV1299" s="140"/>
      <c r="AW1299" s="140"/>
      <c r="AX1299" s="140"/>
      <c r="AY1299" s="140"/>
      <c r="AZ1299" s="140"/>
      <c r="BA1299" s="140"/>
      <c r="BB1299" s="140"/>
      <c r="BC1299" s="140"/>
      <c r="BD1299" s="140"/>
      <c r="BE1299" s="140"/>
      <c r="BF1299" s="140"/>
      <c r="BG1299" s="140"/>
      <c r="BH1299" s="140"/>
      <c r="BI1299" s="140"/>
      <c r="BJ1299" s="140"/>
    </row>
    <row r="1300" spans="20:62">
      <c r="T1300" s="140"/>
      <c r="U1300" s="140"/>
      <c r="V1300" s="140"/>
      <c r="W1300" s="140"/>
      <c r="X1300" s="140"/>
      <c r="Y1300" s="140"/>
      <c r="Z1300" s="140"/>
      <c r="AA1300" s="140"/>
      <c r="AB1300" s="140"/>
      <c r="AC1300" s="140"/>
      <c r="AD1300" s="140"/>
      <c r="AE1300" s="140"/>
      <c r="AF1300" s="140"/>
      <c r="AG1300" s="140"/>
      <c r="AH1300" s="140"/>
      <c r="AI1300" s="140"/>
      <c r="AJ1300" s="140"/>
      <c r="AK1300" s="140"/>
      <c r="AL1300" s="140"/>
      <c r="AM1300" s="140"/>
      <c r="AN1300" s="140"/>
      <c r="AO1300" s="140"/>
      <c r="AP1300" s="140"/>
      <c r="AQ1300" s="140"/>
      <c r="AR1300" s="140"/>
      <c r="AS1300" s="140"/>
      <c r="AT1300" s="140"/>
      <c r="AU1300" s="140"/>
      <c r="AV1300" s="140"/>
      <c r="AW1300" s="140"/>
      <c r="AX1300" s="140"/>
      <c r="AY1300" s="140"/>
      <c r="AZ1300" s="140"/>
      <c r="BA1300" s="140"/>
      <c r="BB1300" s="140"/>
      <c r="BC1300" s="140"/>
      <c r="BD1300" s="140"/>
      <c r="BE1300" s="140"/>
      <c r="BF1300" s="140"/>
      <c r="BG1300" s="140"/>
      <c r="BH1300" s="140"/>
      <c r="BI1300" s="140"/>
      <c r="BJ1300" s="140"/>
    </row>
    <row r="1301" spans="20:62">
      <c r="T1301" s="140"/>
      <c r="U1301" s="140"/>
      <c r="V1301" s="140"/>
      <c r="W1301" s="140"/>
      <c r="X1301" s="140"/>
      <c r="Y1301" s="140"/>
      <c r="Z1301" s="140"/>
      <c r="AA1301" s="140"/>
      <c r="AB1301" s="140"/>
      <c r="AC1301" s="140"/>
      <c r="AD1301" s="140"/>
      <c r="AE1301" s="140"/>
      <c r="AF1301" s="140"/>
      <c r="AG1301" s="140"/>
      <c r="AH1301" s="140"/>
      <c r="AI1301" s="140"/>
      <c r="AJ1301" s="140"/>
      <c r="AK1301" s="140"/>
      <c r="AL1301" s="140"/>
      <c r="AM1301" s="140"/>
      <c r="AN1301" s="140"/>
      <c r="AO1301" s="140"/>
      <c r="AP1301" s="140"/>
      <c r="AQ1301" s="140"/>
      <c r="AR1301" s="140"/>
      <c r="AS1301" s="140"/>
      <c r="AT1301" s="140"/>
      <c r="AU1301" s="140"/>
      <c r="AV1301" s="140"/>
      <c r="AW1301" s="140"/>
      <c r="AX1301" s="140"/>
      <c r="AY1301" s="140"/>
      <c r="AZ1301" s="140"/>
      <c r="BA1301" s="140"/>
      <c r="BB1301" s="140"/>
      <c r="BC1301" s="140"/>
      <c r="BD1301" s="140"/>
      <c r="BE1301" s="140"/>
      <c r="BF1301" s="140"/>
      <c r="BG1301" s="140"/>
      <c r="BH1301" s="140"/>
      <c r="BI1301" s="140"/>
      <c r="BJ1301" s="140"/>
    </row>
    <row r="1302" spans="20:62">
      <c r="T1302" s="140"/>
      <c r="U1302" s="140"/>
      <c r="V1302" s="140"/>
      <c r="W1302" s="140"/>
      <c r="X1302" s="140"/>
      <c r="Y1302" s="140"/>
      <c r="Z1302" s="140"/>
      <c r="AA1302" s="140"/>
      <c r="AB1302" s="140"/>
      <c r="AC1302" s="140"/>
      <c r="AD1302" s="140"/>
      <c r="AE1302" s="140"/>
      <c r="AF1302" s="140"/>
      <c r="AG1302" s="140"/>
      <c r="AH1302" s="140"/>
      <c r="AI1302" s="140"/>
      <c r="AJ1302" s="140"/>
      <c r="AK1302" s="140"/>
      <c r="AL1302" s="140"/>
      <c r="AM1302" s="140"/>
      <c r="AN1302" s="140"/>
      <c r="AO1302" s="140"/>
      <c r="AP1302" s="140"/>
      <c r="AQ1302" s="140"/>
      <c r="AR1302" s="140"/>
      <c r="AS1302" s="140"/>
      <c r="AT1302" s="140"/>
      <c r="AU1302" s="140"/>
      <c r="AV1302" s="140"/>
      <c r="AW1302" s="140"/>
      <c r="AX1302" s="140"/>
      <c r="AY1302" s="140"/>
      <c r="AZ1302" s="140"/>
      <c r="BA1302" s="140"/>
      <c r="BB1302" s="140"/>
      <c r="BC1302" s="140"/>
      <c r="BD1302" s="140"/>
      <c r="BE1302" s="140"/>
      <c r="BF1302" s="140"/>
      <c r="BG1302" s="140"/>
      <c r="BH1302" s="140"/>
      <c r="BI1302" s="140"/>
      <c r="BJ1302" s="140"/>
    </row>
    <row r="1303" spans="20:62">
      <c r="T1303" s="140"/>
      <c r="U1303" s="140"/>
      <c r="V1303" s="140"/>
      <c r="W1303" s="140"/>
      <c r="X1303" s="140"/>
      <c r="Y1303" s="140"/>
      <c r="Z1303" s="140"/>
      <c r="AA1303" s="140"/>
      <c r="AB1303" s="140"/>
      <c r="AC1303" s="140"/>
      <c r="AD1303" s="140"/>
      <c r="AE1303" s="140"/>
      <c r="AF1303" s="140"/>
      <c r="AG1303" s="140"/>
      <c r="AH1303" s="140"/>
      <c r="AI1303" s="140"/>
      <c r="AJ1303" s="140"/>
      <c r="AK1303" s="140"/>
      <c r="AL1303" s="140"/>
      <c r="AM1303" s="140"/>
      <c r="AN1303" s="140"/>
      <c r="AO1303" s="140"/>
      <c r="AP1303" s="140"/>
      <c r="AQ1303" s="140"/>
      <c r="AR1303" s="140"/>
      <c r="AS1303" s="140"/>
      <c r="AT1303" s="140"/>
      <c r="AU1303" s="140"/>
      <c r="AV1303" s="140"/>
      <c r="AW1303" s="140"/>
      <c r="AX1303" s="140"/>
      <c r="AY1303" s="140"/>
      <c r="AZ1303" s="140"/>
      <c r="BA1303" s="140"/>
      <c r="BB1303" s="140"/>
      <c r="BC1303" s="140"/>
      <c r="BD1303" s="140"/>
      <c r="BE1303" s="140"/>
      <c r="BF1303" s="140"/>
      <c r="BG1303" s="140"/>
      <c r="BH1303" s="140"/>
      <c r="BI1303" s="140"/>
      <c r="BJ1303" s="140"/>
    </row>
    <row r="1304" spans="20:62">
      <c r="T1304" s="140"/>
      <c r="U1304" s="140"/>
      <c r="V1304" s="140"/>
      <c r="W1304" s="140"/>
      <c r="X1304" s="140"/>
      <c r="Y1304" s="140"/>
      <c r="Z1304" s="140"/>
      <c r="AA1304" s="140"/>
      <c r="AB1304" s="140"/>
      <c r="AC1304" s="140"/>
      <c r="AD1304" s="140"/>
      <c r="AE1304" s="140"/>
      <c r="AF1304" s="140"/>
      <c r="AG1304" s="140"/>
      <c r="AH1304" s="140"/>
      <c r="AI1304" s="140"/>
      <c r="AJ1304" s="140"/>
      <c r="AK1304" s="140"/>
      <c r="AL1304" s="140"/>
      <c r="AM1304" s="140"/>
      <c r="AN1304" s="140"/>
      <c r="AO1304" s="140"/>
      <c r="AP1304" s="140"/>
      <c r="AQ1304" s="140"/>
      <c r="AR1304" s="140"/>
      <c r="AS1304" s="140"/>
      <c r="AT1304" s="140"/>
      <c r="AU1304" s="140"/>
      <c r="AV1304" s="140"/>
      <c r="AW1304" s="140"/>
      <c r="AX1304" s="140"/>
      <c r="AY1304" s="140"/>
      <c r="AZ1304" s="140"/>
      <c r="BA1304" s="140"/>
      <c r="BB1304" s="140"/>
      <c r="BC1304" s="140"/>
      <c r="BD1304" s="140"/>
      <c r="BE1304" s="140"/>
      <c r="BF1304" s="140"/>
      <c r="BG1304" s="140"/>
      <c r="BH1304" s="140"/>
      <c r="BI1304" s="140"/>
      <c r="BJ1304" s="140"/>
    </row>
    <row r="1305" spans="20:62">
      <c r="T1305" s="140"/>
      <c r="U1305" s="140"/>
      <c r="V1305" s="140"/>
      <c r="W1305" s="140"/>
      <c r="X1305" s="140"/>
      <c r="Y1305" s="140"/>
      <c r="Z1305" s="140"/>
      <c r="AA1305" s="140"/>
      <c r="AB1305" s="140"/>
      <c r="AC1305" s="140"/>
      <c r="AD1305" s="140"/>
      <c r="AE1305" s="140"/>
      <c r="AF1305" s="140"/>
      <c r="AG1305" s="140"/>
      <c r="AH1305" s="140"/>
      <c r="AI1305" s="140"/>
      <c r="AJ1305" s="140"/>
      <c r="AK1305" s="140"/>
      <c r="AL1305" s="140"/>
      <c r="AM1305" s="140"/>
      <c r="AN1305" s="140"/>
      <c r="AO1305" s="140"/>
      <c r="AP1305" s="140"/>
      <c r="AQ1305" s="140"/>
      <c r="AR1305" s="140"/>
      <c r="AS1305" s="140"/>
      <c r="AT1305" s="140"/>
      <c r="AU1305" s="140"/>
      <c r="AV1305" s="140"/>
      <c r="AW1305" s="140"/>
      <c r="AX1305" s="140"/>
      <c r="AY1305" s="140"/>
      <c r="AZ1305" s="140"/>
      <c r="BA1305" s="140"/>
      <c r="BB1305" s="140"/>
      <c r="BC1305" s="140"/>
      <c r="BD1305" s="140"/>
      <c r="BE1305" s="140"/>
      <c r="BF1305" s="140"/>
      <c r="BG1305" s="140"/>
      <c r="BH1305" s="140"/>
      <c r="BI1305" s="140"/>
      <c r="BJ1305" s="140"/>
    </row>
    <row r="1306" spans="20:62">
      <c r="T1306" s="140"/>
      <c r="U1306" s="140"/>
      <c r="V1306" s="140"/>
      <c r="W1306" s="140"/>
      <c r="X1306" s="140"/>
      <c r="Y1306" s="140"/>
      <c r="Z1306" s="140"/>
      <c r="AA1306" s="140"/>
      <c r="AB1306" s="140"/>
      <c r="AC1306" s="140"/>
      <c r="AD1306" s="140"/>
      <c r="AE1306" s="140"/>
      <c r="AF1306" s="140"/>
      <c r="AG1306" s="140"/>
      <c r="AH1306" s="140"/>
      <c r="AI1306" s="140"/>
      <c r="AJ1306" s="140"/>
      <c r="AK1306" s="140"/>
      <c r="AL1306" s="140"/>
      <c r="AM1306" s="140"/>
      <c r="AN1306" s="140"/>
      <c r="AO1306" s="140"/>
      <c r="AP1306" s="140"/>
      <c r="AQ1306" s="140"/>
      <c r="AR1306" s="140"/>
      <c r="AS1306" s="140"/>
      <c r="AT1306" s="140"/>
      <c r="AU1306" s="140"/>
      <c r="AV1306" s="140"/>
      <c r="AW1306" s="140"/>
      <c r="AX1306" s="140"/>
      <c r="AY1306" s="140"/>
      <c r="AZ1306" s="140"/>
      <c r="BA1306" s="140"/>
      <c r="BB1306" s="140"/>
      <c r="BC1306" s="140"/>
      <c r="BD1306" s="140"/>
      <c r="BE1306" s="140"/>
      <c r="BF1306" s="140"/>
      <c r="BG1306" s="140"/>
      <c r="BH1306" s="140"/>
      <c r="BI1306" s="140"/>
      <c r="BJ1306" s="140"/>
    </row>
    <row r="1307" spans="20:62">
      <c r="T1307" s="140"/>
      <c r="U1307" s="140"/>
      <c r="V1307" s="140"/>
      <c r="W1307" s="140"/>
      <c r="X1307" s="140"/>
      <c r="Y1307" s="140"/>
      <c r="Z1307" s="140"/>
      <c r="AA1307" s="140"/>
      <c r="AB1307" s="140"/>
      <c r="AC1307" s="140"/>
      <c r="AD1307" s="140"/>
      <c r="AE1307" s="140"/>
      <c r="AF1307" s="140"/>
      <c r="AG1307" s="140"/>
      <c r="AH1307" s="140"/>
      <c r="AI1307" s="140"/>
      <c r="AJ1307" s="140"/>
      <c r="AK1307" s="140"/>
      <c r="AL1307" s="140"/>
      <c r="AM1307" s="140"/>
      <c r="AN1307" s="140"/>
      <c r="AO1307" s="140"/>
      <c r="AP1307" s="140"/>
      <c r="AQ1307" s="140"/>
      <c r="AR1307" s="140"/>
      <c r="AS1307" s="140"/>
      <c r="AT1307" s="140"/>
      <c r="AU1307" s="140"/>
      <c r="AV1307" s="140"/>
      <c r="AW1307" s="140"/>
      <c r="AX1307" s="140"/>
      <c r="AY1307" s="140"/>
      <c r="AZ1307" s="140"/>
      <c r="BA1307" s="140"/>
      <c r="BB1307" s="140"/>
      <c r="BC1307" s="140"/>
      <c r="BD1307" s="140"/>
      <c r="BE1307" s="140"/>
      <c r="BF1307" s="140"/>
      <c r="BG1307" s="140"/>
      <c r="BH1307" s="140"/>
      <c r="BI1307" s="140"/>
      <c r="BJ1307" s="140"/>
    </row>
    <row r="1308" spans="20:62">
      <c r="T1308" s="140"/>
      <c r="U1308" s="140"/>
      <c r="V1308" s="140"/>
      <c r="W1308" s="140"/>
      <c r="X1308" s="140"/>
      <c r="Y1308" s="140"/>
      <c r="Z1308" s="140"/>
      <c r="AA1308" s="140"/>
      <c r="AB1308" s="140"/>
      <c r="AC1308" s="140"/>
      <c r="AD1308" s="140"/>
      <c r="AE1308" s="140"/>
      <c r="AF1308" s="140"/>
      <c r="AG1308" s="140"/>
      <c r="AH1308" s="140"/>
      <c r="AI1308" s="140"/>
      <c r="AJ1308" s="140"/>
      <c r="AK1308" s="140"/>
      <c r="AL1308" s="140"/>
      <c r="AM1308" s="140"/>
      <c r="AN1308" s="140"/>
      <c r="AO1308" s="140"/>
      <c r="AP1308" s="140"/>
      <c r="AQ1308" s="140"/>
      <c r="AR1308" s="140"/>
      <c r="AS1308" s="140"/>
      <c r="AT1308" s="140"/>
      <c r="AU1308" s="140"/>
      <c r="AV1308" s="140"/>
      <c r="AW1308" s="140"/>
      <c r="AX1308" s="140"/>
      <c r="AY1308" s="140"/>
      <c r="AZ1308" s="140"/>
      <c r="BA1308" s="140"/>
      <c r="BB1308" s="140"/>
      <c r="BC1308" s="140"/>
      <c r="BD1308" s="140"/>
      <c r="BE1308" s="140"/>
      <c r="BF1308" s="140"/>
      <c r="BG1308" s="140"/>
      <c r="BH1308" s="140"/>
      <c r="BI1308" s="140"/>
      <c r="BJ1308" s="140"/>
    </row>
    <row r="1309" spans="20:62">
      <c r="T1309" s="140"/>
      <c r="U1309" s="140"/>
      <c r="V1309" s="140"/>
      <c r="W1309" s="140"/>
      <c r="X1309" s="140"/>
      <c r="Y1309" s="140"/>
      <c r="Z1309" s="140"/>
      <c r="AA1309" s="140"/>
      <c r="AB1309" s="140"/>
      <c r="AC1309" s="140"/>
      <c r="AD1309" s="140"/>
      <c r="AE1309" s="140"/>
      <c r="AF1309" s="140"/>
      <c r="AG1309" s="140"/>
      <c r="AH1309" s="140"/>
      <c r="AI1309" s="140"/>
      <c r="AJ1309" s="140"/>
      <c r="AK1309" s="140"/>
      <c r="AL1309" s="140"/>
      <c r="AM1309" s="140"/>
      <c r="AN1309" s="140"/>
      <c r="AO1309" s="140"/>
      <c r="AP1309" s="140"/>
      <c r="AQ1309" s="140"/>
      <c r="AR1309" s="140"/>
      <c r="AS1309" s="140"/>
      <c r="AT1309" s="140"/>
      <c r="AU1309" s="140"/>
      <c r="AV1309" s="140"/>
      <c r="AW1309" s="140"/>
      <c r="AX1309" s="140"/>
      <c r="AY1309" s="140"/>
      <c r="AZ1309" s="140"/>
      <c r="BA1309" s="140"/>
      <c r="BB1309" s="140"/>
      <c r="BC1309" s="140"/>
      <c r="BD1309" s="140"/>
      <c r="BE1309" s="140"/>
      <c r="BF1309" s="140"/>
      <c r="BG1309" s="140"/>
      <c r="BH1309" s="140"/>
      <c r="BI1309" s="140"/>
      <c r="BJ1309" s="140"/>
    </row>
    <row r="1310" spans="20:62">
      <c r="T1310" s="140"/>
      <c r="U1310" s="140"/>
      <c r="V1310" s="140"/>
      <c r="W1310" s="140"/>
      <c r="X1310" s="140"/>
      <c r="Y1310" s="140"/>
      <c r="Z1310" s="140"/>
      <c r="AA1310" s="140"/>
      <c r="AB1310" s="140"/>
      <c r="AC1310" s="140"/>
      <c r="AD1310" s="140"/>
      <c r="AE1310" s="140"/>
      <c r="AF1310" s="140"/>
      <c r="AG1310" s="140"/>
      <c r="AH1310" s="140"/>
      <c r="AI1310" s="140"/>
      <c r="AJ1310" s="140"/>
      <c r="AK1310" s="140"/>
      <c r="AL1310" s="140"/>
      <c r="AM1310" s="140"/>
      <c r="AN1310" s="140"/>
      <c r="AO1310" s="140"/>
      <c r="AP1310" s="140"/>
      <c r="AQ1310" s="140"/>
      <c r="AR1310" s="140"/>
      <c r="AS1310" s="140"/>
      <c r="AT1310" s="140"/>
      <c r="AU1310" s="140"/>
      <c r="AV1310" s="140"/>
      <c r="AW1310" s="140"/>
      <c r="AX1310" s="140"/>
      <c r="AY1310" s="140"/>
      <c r="AZ1310" s="140"/>
      <c r="BA1310" s="140"/>
      <c r="BB1310" s="140"/>
      <c r="BC1310" s="140"/>
      <c r="BD1310" s="140"/>
      <c r="BE1310" s="140"/>
      <c r="BF1310" s="140"/>
      <c r="BG1310" s="140"/>
      <c r="BH1310" s="140"/>
      <c r="BI1310" s="140"/>
      <c r="BJ1310" s="140"/>
    </row>
    <row r="1311" spans="20:62">
      <c r="T1311" s="140"/>
      <c r="U1311" s="140"/>
      <c r="V1311" s="140"/>
      <c r="W1311" s="140"/>
      <c r="X1311" s="140"/>
      <c r="Y1311" s="140"/>
      <c r="Z1311" s="140"/>
      <c r="AA1311" s="140"/>
      <c r="AB1311" s="140"/>
      <c r="AC1311" s="140"/>
      <c r="AD1311" s="140"/>
      <c r="AE1311" s="140"/>
      <c r="AF1311" s="140"/>
      <c r="AG1311" s="140"/>
      <c r="AH1311" s="140"/>
      <c r="AI1311" s="140"/>
      <c r="AJ1311" s="140"/>
      <c r="AK1311" s="140"/>
      <c r="AL1311" s="140"/>
      <c r="AM1311" s="140"/>
      <c r="AN1311" s="140"/>
      <c r="AO1311" s="140"/>
      <c r="AP1311" s="140"/>
      <c r="AQ1311" s="140"/>
      <c r="AR1311" s="140"/>
      <c r="AS1311" s="140"/>
      <c r="AT1311" s="140"/>
      <c r="AU1311" s="140"/>
      <c r="AV1311" s="140"/>
      <c r="AW1311" s="140"/>
      <c r="AX1311" s="140"/>
      <c r="AY1311" s="140"/>
      <c r="AZ1311" s="140"/>
      <c r="BA1311" s="140"/>
      <c r="BB1311" s="140"/>
      <c r="BC1311" s="140"/>
      <c r="BD1311" s="140"/>
      <c r="BE1311" s="140"/>
      <c r="BF1311" s="140"/>
      <c r="BG1311" s="140"/>
      <c r="BH1311" s="140"/>
      <c r="BI1311" s="140"/>
      <c r="BJ1311" s="140"/>
    </row>
    <row r="1312" spans="20:62">
      <c r="T1312" s="140"/>
      <c r="U1312" s="140"/>
      <c r="V1312" s="140"/>
      <c r="W1312" s="140"/>
      <c r="X1312" s="140"/>
      <c r="Y1312" s="140"/>
      <c r="Z1312" s="140"/>
      <c r="AA1312" s="140"/>
      <c r="AB1312" s="140"/>
      <c r="AC1312" s="140"/>
      <c r="AD1312" s="140"/>
      <c r="AE1312" s="140"/>
      <c r="AF1312" s="140"/>
      <c r="AG1312" s="140"/>
      <c r="AH1312" s="140"/>
      <c r="AI1312" s="140"/>
      <c r="AJ1312" s="140"/>
      <c r="AK1312" s="140"/>
      <c r="AL1312" s="140"/>
      <c r="AM1312" s="140"/>
      <c r="AN1312" s="140"/>
      <c r="AO1312" s="140"/>
      <c r="AP1312" s="140"/>
      <c r="AQ1312" s="140"/>
      <c r="AR1312" s="140"/>
      <c r="AS1312" s="140"/>
      <c r="AT1312" s="140"/>
      <c r="AU1312" s="140"/>
      <c r="AV1312" s="140"/>
      <c r="AW1312" s="140"/>
      <c r="AX1312" s="140"/>
      <c r="AY1312" s="140"/>
      <c r="AZ1312" s="140"/>
      <c r="BA1312" s="140"/>
      <c r="BB1312" s="140"/>
      <c r="BC1312" s="140"/>
      <c r="BD1312" s="140"/>
      <c r="BE1312" s="140"/>
      <c r="BF1312" s="140"/>
      <c r="BG1312" s="140"/>
      <c r="BH1312" s="140"/>
      <c r="BI1312" s="140"/>
      <c r="BJ1312" s="140"/>
    </row>
    <row r="1313" spans="20:62">
      <c r="T1313" s="140"/>
      <c r="U1313" s="140"/>
      <c r="V1313" s="140"/>
      <c r="W1313" s="140"/>
      <c r="X1313" s="140"/>
      <c r="Y1313" s="140"/>
      <c r="Z1313" s="140"/>
      <c r="AA1313" s="140"/>
      <c r="AB1313" s="140"/>
      <c r="AC1313" s="140"/>
      <c r="AD1313" s="140"/>
      <c r="AE1313" s="140"/>
      <c r="AF1313" s="140"/>
      <c r="AG1313" s="140"/>
      <c r="AH1313" s="140"/>
      <c r="AI1313" s="140"/>
      <c r="AJ1313" s="140"/>
      <c r="AK1313" s="140"/>
      <c r="AL1313" s="140"/>
      <c r="AM1313" s="140"/>
      <c r="AN1313" s="140"/>
      <c r="AO1313" s="140"/>
      <c r="AP1313" s="140"/>
      <c r="AQ1313" s="140"/>
      <c r="AR1313" s="140"/>
      <c r="AS1313" s="140"/>
      <c r="AT1313" s="140"/>
      <c r="AU1313" s="140"/>
      <c r="AV1313" s="140"/>
      <c r="AW1313" s="140"/>
      <c r="AX1313" s="140"/>
      <c r="AY1313" s="140"/>
      <c r="AZ1313" s="140"/>
      <c r="BA1313" s="140"/>
      <c r="BB1313" s="140"/>
      <c r="BC1313" s="140"/>
      <c r="BD1313" s="140"/>
      <c r="BE1313" s="140"/>
      <c r="BF1313" s="140"/>
      <c r="BG1313" s="140"/>
      <c r="BH1313" s="140"/>
      <c r="BI1313" s="140"/>
      <c r="BJ1313" s="140"/>
    </row>
    <row r="1314" spans="20:62">
      <c r="T1314" s="140"/>
      <c r="U1314" s="140"/>
      <c r="V1314" s="140"/>
      <c r="W1314" s="140"/>
      <c r="X1314" s="140"/>
      <c r="Y1314" s="140"/>
      <c r="Z1314" s="140"/>
      <c r="AA1314" s="140"/>
      <c r="AB1314" s="140"/>
      <c r="AC1314" s="140"/>
      <c r="AD1314" s="140"/>
      <c r="AE1314" s="140"/>
      <c r="AF1314" s="140"/>
      <c r="AG1314" s="140"/>
      <c r="AH1314" s="140"/>
      <c r="AI1314" s="140"/>
      <c r="AJ1314" s="140"/>
      <c r="AK1314" s="140"/>
      <c r="AL1314" s="140"/>
      <c r="AM1314" s="140"/>
      <c r="AN1314" s="140"/>
      <c r="AO1314" s="140"/>
      <c r="AP1314" s="140"/>
      <c r="AQ1314" s="140"/>
      <c r="AR1314" s="140"/>
      <c r="AS1314" s="140"/>
      <c r="AT1314" s="140"/>
      <c r="AU1314" s="140"/>
      <c r="AV1314" s="140"/>
      <c r="AW1314" s="140"/>
      <c r="AX1314" s="140"/>
      <c r="AY1314" s="140"/>
      <c r="AZ1314" s="140"/>
      <c r="BA1314" s="140"/>
      <c r="BB1314" s="140"/>
      <c r="BC1314" s="140"/>
      <c r="BD1314" s="140"/>
      <c r="BE1314" s="140"/>
      <c r="BF1314" s="140"/>
      <c r="BG1314" s="140"/>
      <c r="BH1314" s="140"/>
      <c r="BI1314" s="140"/>
      <c r="BJ1314" s="140"/>
    </row>
    <row r="1315" spans="20:62">
      <c r="T1315" s="140"/>
      <c r="U1315" s="140"/>
      <c r="V1315" s="140"/>
      <c r="W1315" s="140"/>
      <c r="X1315" s="140"/>
      <c r="Y1315" s="140"/>
      <c r="Z1315" s="140"/>
      <c r="AA1315" s="140"/>
      <c r="AB1315" s="140"/>
      <c r="AC1315" s="140"/>
      <c r="AD1315" s="140"/>
      <c r="AE1315" s="140"/>
      <c r="AF1315" s="140"/>
      <c r="AG1315" s="140"/>
      <c r="AH1315" s="140"/>
      <c r="AI1315" s="140"/>
      <c r="AJ1315" s="140"/>
      <c r="AK1315" s="140"/>
      <c r="AL1315" s="140"/>
      <c r="AM1315" s="140"/>
      <c r="AN1315" s="140"/>
      <c r="AO1315" s="140"/>
      <c r="AP1315" s="140"/>
      <c r="AQ1315" s="140"/>
      <c r="AR1315" s="140"/>
      <c r="AS1315" s="140"/>
      <c r="AT1315" s="140"/>
      <c r="AU1315" s="140"/>
      <c r="AV1315" s="140"/>
      <c r="AW1315" s="140"/>
      <c r="AX1315" s="140"/>
      <c r="AY1315" s="140"/>
      <c r="AZ1315" s="140"/>
      <c r="BA1315" s="140"/>
      <c r="BB1315" s="140"/>
      <c r="BC1315" s="140"/>
      <c r="BD1315" s="140"/>
      <c r="BE1315" s="140"/>
      <c r="BF1315" s="140"/>
      <c r="BG1315" s="140"/>
      <c r="BH1315" s="140"/>
      <c r="BI1315" s="140"/>
      <c r="BJ1315" s="140"/>
    </row>
    <row r="1316" spans="20:62">
      <c r="T1316" s="140"/>
      <c r="U1316" s="140"/>
      <c r="V1316" s="140"/>
      <c r="W1316" s="140"/>
      <c r="X1316" s="140"/>
      <c r="Y1316" s="140"/>
      <c r="Z1316" s="140"/>
      <c r="AA1316" s="140"/>
      <c r="AB1316" s="140"/>
      <c r="AC1316" s="140"/>
      <c r="AD1316" s="140"/>
      <c r="AE1316" s="140"/>
      <c r="AF1316" s="140"/>
      <c r="AG1316" s="140"/>
      <c r="AH1316" s="140"/>
      <c r="AI1316" s="140"/>
      <c r="AJ1316" s="140"/>
      <c r="AK1316" s="140"/>
      <c r="AL1316" s="140"/>
      <c r="AM1316" s="140"/>
      <c r="AN1316" s="140"/>
      <c r="AO1316" s="140"/>
      <c r="AP1316" s="140"/>
      <c r="AQ1316" s="140"/>
      <c r="AR1316" s="140"/>
      <c r="AS1316" s="140"/>
      <c r="AT1316" s="140"/>
      <c r="AU1316" s="140"/>
      <c r="AV1316" s="140"/>
      <c r="AW1316" s="140"/>
      <c r="AX1316" s="140"/>
      <c r="AY1316" s="140"/>
      <c r="AZ1316" s="140"/>
      <c r="BA1316" s="140"/>
      <c r="BB1316" s="140"/>
      <c r="BC1316" s="140"/>
      <c r="BD1316" s="140"/>
      <c r="BE1316" s="140"/>
      <c r="BF1316" s="140"/>
      <c r="BG1316" s="140"/>
      <c r="BH1316" s="140"/>
      <c r="BI1316" s="140"/>
      <c r="BJ1316" s="140"/>
    </row>
    <row r="1317" spans="20:62">
      <c r="T1317" s="140"/>
      <c r="U1317" s="140"/>
      <c r="V1317" s="140"/>
      <c r="W1317" s="140"/>
      <c r="X1317" s="140"/>
      <c r="Y1317" s="140"/>
      <c r="Z1317" s="140"/>
      <c r="AA1317" s="140"/>
      <c r="AB1317" s="140"/>
      <c r="AC1317" s="140"/>
      <c r="AD1317" s="140"/>
      <c r="AE1317" s="140"/>
      <c r="AF1317" s="140"/>
      <c r="AG1317" s="140"/>
      <c r="AH1317" s="140"/>
      <c r="AI1317" s="140"/>
      <c r="AJ1317" s="140"/>
      <c r="AK1317" s="140"/>
      <c r="AL1317" s="140"/>
      <c r="AM1317" s="140"/>
      <c r="AN1317" s="140"/>
      <c r="AO1317" s="140"/>
      <c r="AP1317" s="140"/>
      <c r="AQ1317" s="140"/>
      <c r="AR1317" s="140"/>
      <c r="AS1317" s="140"/>
      <c r="AT1317" s="140"/>
      <c r="AU1317" s="140"/>
      <c r="AV1317" s="140"/>
      <c r="AW1317" s="140"/>
      <c r="AX1317" s="140"/>
      <c r="AY1317" s="140"/>
      <c r="AZ1317" s="140"/>
      <c r="BA1317" s="140"/>
      <c r="BB1317" s="140"/>
      <c r="BC1317" s="140"/>
      <c r="BD1317" s="140"/>
      <c r="BE1317" s="140"/>
      <c r="BF1317" s="140"/>
      <c r="BG1317" s="140"/>
      <c r="BH1317" s="140"/>
      <c r="BI1317" s="140"/>
      <c r="BJ1317" s="140"/>
    </row>
    <row r="1318" spans="20:62">
      <c r="T1318" s="140"/>
      <c r="U1318" s="140"/>
      <c r="V1318" s="140"/>
      <c r="W1318" s="140"/>
      <c r="X1318" s="140"/>
      <c r="Y1318" s="140"/>
      <c r="Z1318" s="140"/>
      <c r="AA1318" s="140"/>
      <c r="AB1318" s="140"/>
      <c r="AC1318" s="140"/>
      <c r="AD1318" s="140"/>
      <c r="AE1318" s="140"/>
      <c r="AF1318" s="140"/>
      <c r="AG1318" s="140"/>
      <c r="AH1318" s="140"/>
      <c r="AI1318" s="140"/>
      <c r="AJ1318" s="140"/>
      <c r="AK1318" s="140"/>
      <c r="AL1318" s="140"/>
      <c r="AM1318" s="140"/>
      <c r="AN1318" s="140"/>
      <c r="AO1318" s="140"/>
      <c r="AP1318" s="140"/>
      <c r="AQ1318" s="140"/>
      <c r="AR1318" s="140"/>
      <c r="AS1318" s="140"/>
      <c r="AT1318" s="140"/>
      <c r="AU1318" s="140"/>
      <c r="AV1318" s="140"/>
      <c r="AW1318" s="140"/>
      <c r="AX1318" s="140"/>
      <c r="AY1318" s="140"/>
      <c r="AZ1318" s="140"/>
      <c r="BA1318" s="140"/>
      <c r="BB1318" s="140"/>
      <c r="BC1318" s="140"/>
      <c r="BD1318" s="140"/>
      <c r="BE1318" s="140"/>
      <c r="BF1318" s="140"/>
      <c r="BG1318" s="140"/>
      <c r="BH1318" s="140"/>
      <c r="BI1318" s="140"/>
      <c r="BJ1318" s="140"/>
    </row>
    <row r="1319" spans="20:62">
      <c r="T1319" s="140"/>
      <c r="U1319" s="140"/>
      <c r="V1319" s="140"/>
      <c r="W1319" s="140"/>
      <c r="X1319" s="140"/>
      <c r="Y1319" s="140"/>
      <c r="Z1319" s="140"/>
      <c r="AA1319" s="140"/>
      <c r="AB1319" s="140"/>
      <c r="AC1319" s="140"/>
      <c r="AD1319" s="140"/>
      <c r="AE1319" s="140"/>
      <c r="AF1319" s="140"/>
      <c r="AG1319" s="140"/>
      <c r="AH1319" s="140"/>
      <c r="AI1319" s="140"/>
      <c r="AJ1319" s="140"/>
      <c r="AK1319" s="140"/>
      <c r="AL1319" s="140"/>
      <c r="AM1319" s="140"/>
      <c r="AN1319" s="140"/>
      <c r="AO1319" s="140"/>
      <c r="AP1319" s="140"/>
      <c r="AQ1319" s="140"/>
      <c r="AR1319" s="140"/>
      <c r="AS1319" s="140"/>
      <c r="AT1319" s="140"/>
      <c r="AU1319" s="140"/>
      <c r="AV1319" s="140"/>
      <c r="AW1319" s="140"/>
      <c r="AX1319" s="140"/>
      <c r="AY1319" s="140"/>
      <c r="AZ1319" s="140"/>
      <c r="BA1319" s="140"/>
      <c r="BB1319" s="140"/>
      <c r="BC1319" s="140"/>
      <c r="BD1319" s="140"/>
      <c r="BE1319" s="140"/>
      <c r="BF1319" s="140"/>
      <c r="BG1319" s="140"/>
      <c r="BH1319" s="140"/>
      <c r="BI1319" s="140"/>
      <c r="BJ1319" s="140"/>
    </row>
    <row r="1320" spans="20:62">
      <c r="T1320" s="140"/>
      <c r="U1320" s="140"/>
      <c r="V1320" s="140"/>
      <c r="W1320" s="140"/>
      <c r="X1320" s="140"/>
      <c r="Y1320" s="140"/>
      <c r="Z1320" s="140"/>
      <c r="AA1320" s="140"/>
      <c r="AB1320" s="140"/>
      <c r="AC1320" s="140"/>
      <c r="AD1320" s="140"/>
      <c r="AE1320" s="140"/>
      <c r="AF1320" s="140"/>
      <c r="AG1320" s="140"/>
      <c r="AH1320" s="140"/>
      <c r="AI1320" s="140"/>
      <c r="AJ1320" s="140"/>
      <c r="AK1320" s="140"/>
      <c r="AL1320" s="140"/>
      <c r="AM1320" s="140"/>
      <c r="AN1320" s="140"/>
      <c r="AO1320" s="140"/>
      <c r="AP1320" s="140"/>
      <c r="AQ1320" s="140"/>
      <c r="AR1320" s="140"/>
      <c r="AS1320" s="140"/>
      <c r="AT1320" s="140"/>
      <c r="AU1320" s="140"/>
      <c r="AV1320" s="140"/>
      <c r="AW1320" s="140"/>
      <c r="AX1320" s="140"/>
      <c r="AY1320" s="140"/>
      <c r="AZ1320" s="140"/>
      <c r="BA1320" s="140"/>
      <c r="BB1320" s="140"/>
      <c r="BC1320" s="140"/>
      <c r="BD1320" s="140"/>
      <c r="BE1320" s="140"/>
      <c r="BF1320" s="140"/>
      <c r="BG1320" s="140"/>
      <c r="BH1320" s="140"/>
      <c r="BI1320" s="140"/>
      <c r="BJ1320" s="140"/>
    </row>
    <row r="1321" spans="20:62">
      <c r="T1321" s="140"/>
      <c r="U1321" s="140"/>
      <c r="V1321" s="140"/>
      <c r="W1321" s="140"/>
      <c r="X1321" s="140"/>
      <c r="Y1321" s="140"/>
      <c r="Z1321" s="140"/>
      <c r="AA1321" s="140"/>
      <c r="AB1321" s="140"/>
      <c r="AC1321" s="140"/>
      <c r="AD1321" s="140"/>
      <c r="AE1321" s="140"/>
      <c r="AF1321" s="140"/>
      <c r="AG1321" s="140"/>
      <c r="AH1321" s="140"/>
      <c r="AI1321" s="140"/>
      <c r="AJ1321" s="140"/>
      <c r="AK1321" s="140"/>
      <c r="AL1321" s="140"/>
      <c r="AM1321" s="140"/>
      <c r="AN1321" s="140"/>
      <c r="AO1321" s="140"/>
      <c r="AP1321" s="140"/>
      <c r="AQ1321" s="140"/>
      <c r="AR1321" s="140"/>
      <c r="AS1321" s="140"/>
      <c r="AT1321" s="140"/>
      <c r="AU1321" s="140"/>
      <c r="AV1321" s="140"/>
      <c r="AW1321" s="140"/>
      <c r="AX1321" s="140"/>
      <c r="AY1321" s="140"/>
      <c r="AZ1321" s="140"/>
      <c r="BA1321" s="140"/>
      <c r="BB1321" s="140"/>
      <c r="BC1321" s="140"/>
      <c r="BD1321" s="140"/>
      <c r="BE1321" s="140"/>
      <c r="BF1321" s="140"/>
      <c r="BG1321" s="140"/>
      <c r="BH1321" s="140"/>
      <c r="BI1321" s="140"/>
      <c r="BJ1321" s="140"/>
    </row>
    <row r="1322" spans="20:62">
      <c r="T1322" s="140"/>
      <c r="U1322" s="140"/>
      <c r="V1322" s="140"/>
      <c r="W1322" s="140"/>
      <c r="X1322" s="140"/>
      <c r="Y1322" s="140"/>
      <c r="Z1322" s="140"/>
      <c r="AA1322" s="140"/>
      <c r="AB1322" s="140"/>
      <c r="AC1322" s="140"/>
      <c r="AD1322" s="140"/>
      <c r="AE1322" s="140"/>
      <c r="AF1322" s="140"/>
      <c r="AG1322" s="140"/>
      <c r="AH1322" s="140"/>
      <c r="AI1322" s="140"/>
      <c r="AJ1322" s="140"/>
      <c r="AK1322" s="140"/>
      <c r="AL1322" s="140"/>
      <c r="AM1322" s="140"/>
      <c r="AN1322" s="140"/>
      <c r="AO1322" s="140"/>
      <c r="AP1322" s="140"/>
      <c r="AQ1322" s="140"/>
      <c r="AR1322" s="140"/>
      <c r="AS1322" s="140"/>
      <c r="AT1322" s="140"/>
      <c r="AU1322" s="140"/>
      <c r="AV1322" s="140"/>
      <c r="AW1322" s="140"/>
      <c r="AX1322" s="140"/>
      <c r="AY1322" s="140"/>
      <c r="AZ1322" s="140"/>
      <c r="BA1322" s="140"/>
      <c r="BB1322" s="140"/>
      <c r="BC1322" s="140"/>
      <c r="BD1322" s="140"/>
      <c r="BE1322" s="140"/>
      <c r="BF1322" s="140"/>
      <c r="BG1322" s="140"/>
      <c r="BH1322" s="140"/>
      <c r="BI1322" s="140"/>
      <c r="BJ1322" s="140"/>
    </row>
    <row r="1323" spans="20:62">
      <c r="T1323" s="140"/>
      <c r="U1323" s="140"/>
      <c r="V1323" s="140"/>
      <c r="W1323" s="140"/>
      <c r="X1323" s="140"/>
      <c r="Y1323" s="140"/>
      <c r="Z1323" s="140"/>
      <c r="AA1323" s="140"/>
      <c r="AB1323" s="140"/>
      <c r="AC1323" s="140"/>
      <c r="AD1323" s="140"/>
      <c r="AE1323" s="140"/>
      <c r="AF1323" s="140"/>
      <c r="AG1323" s="140"/>
      <c r="AH1323" s="140"/>
      <c r="AI1323" s="140"/>
      <c r="AJ1323" s="140"/>
      <c r="AK1323" s="140"/>
      <c r="AL1323" s="140"/>
      <c r="AM1323" s="140"/>
      <c r="AN1323" s="140"/>
      <c r="AO1323" s="140"/>
      <c r="AP1323" s="140"/>
      <c r="AQ1323" s="140"/>
      <c r="AR1323" s="140"/>
      <c r="AS1323" s="140"/>
      <c r="AT1323" s="140"/>
      <c r="AU1323" s="140"/>
      <c r="AV1323" s="140"/>
      <c r="AW1323" s="140"/>
      <c r="AX1323" s="140"/>
      <c r="AY1323" s="140"/>
      <c r="AZ1323" s="140"/>
      <c r="BA1323" s="140"/>
      <c r="BB1323" s="140"/>
      <c r="BC1323" s="140"/>
      <c r="BD1323" s="140"/>
      <c r="BE1323" s="140"/>
      <c r="BF1323" s="140"/>
      <c r="BG1323" s="140"/>
      <c r="BH1323" s="140"/>
      <c r="BI1323" s="140"/>
      <c r="BJ1323" s="140"/>
    </row>
    <row r="1324" spans="20:62">
      <c r="T1324" s="140"/>
      <c r="U1324" s="140"/>
      <c r="V1324" s="140"/>
      <c r="W1324" s="140"/>
      <c r="X1324" s="140"/>
      <c r="Y1324" s="140"/>
      <c r="Z1324" s="140"/>
      <c r="AA1324" s="140"/>
      <c r="AB1324" s="140"/>
      <c r="AC1324" s="140"/>
      <c r="AD1324" s="140"/>
      <c r="AE1324" s="140"/>
      <c r="AF1324" s="140"/>
      <c r="AG1324" s="140"/>
      <c r="AH1324" s="140"/>
      <c r="AI1324" s="140"/>
      <c r="AJ1324" s="140"/>
      <c r="AK1324" s="140"/>
      <c r="AL1324" s="140"/>
      <c r="AM1324" s="140"/>
      <c r="AN1324" s="140"/>
      <c r="AO1324" s="140"/>
      <c r="AP1324" s="140"/>
      <c r="AQ1324" s="140"/>
      <c r="AR1324" s="140"/>
      <c r="AS1324" s="140"/>
      <c r="AT1324" s="140"/>
      <c r="AU1324" s="140"/>
      <c r="AV1324" s="140"/>
      <c r="AW1324" s="140"/>
      <c r="AX1324" s="140"/>
      <c r="AY1324" s="140"/>
      <c r="AZ1324" s="140"/>
      <c r="BA1324" s="140"/>
      <c r="BB1324" s="140"/>
      <c r="BC1324" s="140"/>
      <c r="BD1324" s="140"/>
      <c r="BE1324" s="140"/>
      <c r="BF1324" s="140"/>
      <c r="BG1324" s="140"/>
      <c r="BH1324" s="140"/>
      <c r="BI1324" s="140"/>
      <c r="BJ1324" s="140"/>
    </row>
    <row r="1325" spans="20:62">
      <c r="T1325" s="140"/>
      <c r="U1325" s="140"/>
      <c r="V1325" s="140"/>
      <c r="W1325" s="140"/>
      <c r="X1325" s="140"/>
      <c r="Y1325" s="140"/>
      <c r="Z1325" s="140"/>
      <c r="AA1325" s="140"/>
      <c r="AB1325" s="140"/>
      <c r="AC1325" s="140"/>
      <c r="AD1325" s="140"/>
      <c r="AE1325" s="140"/>
      <c r="AF1325" s="140"/>
      <c r="AG1325" s="140"/>
      <c r="AH1325" s="140"/>
      <c r="AI1325" s="140"/>
      <c r="AJ1325" s="140"/>
      <c r="AK1325" s="140"/>
      <c r="AL1325" s="140"/>
      <c r="AM1325" s="140"/>
      <c r="AN1325" s="140"/>
      <c r="AO1325" s="140"/>
      <c r="AP1325" s="140"/>
      <c r="AQ1325" s="140"/>
      <c r="AR1325" s="140"/>
      <c r="AS1325" s="140"/>
      <c r="AT1325" s="140"/>
      <c r="AU1325" s="140"/>
      <c r="AV1325" s="140"/>
      <c r="AW1325" s="140"/>
      <c r="AX1325" s="140"/>
      <c r="AY1325" s="140"/>
      <c r="AZ1325" s="140"/>
      <c r="BA1325" s="140"/>
      <c r="BB1325" s="140"/>
      <c r="BC1325" s="140"/>
      <c r="BD1325" s="140"/>
      <c r="BE1325" s="140"/>
      <c r="BF1325" s="140"/>
      <c r="BG1325" s="140"/>
      <c r="BH1325" s="140"/>
      <c r="BI1325" s="140"/>
      <c r="BJ1325" s="140"/>
    </row>
    <row r="1326" spans="20:62">
      <c r="T1326" s="140"/>
      <c r="U1326" s="140"/>
      <c r="V1326" s="140"/>
      <c r="W1326" s="140"/>
      <c r="X1326" s="140"/>
      <c r="Y1326" s="140"/>
      <c r="Z1326" s="140"/>
      <c r="AA1326" s="140"/>
      <c r="AB1326" s="140"/>
      <c r="AC1326" s="140"/>
      <c r="AD1326" s="140"/>
      <c r="AE1326" s="140"/>
      <c r="AF1326" s="140"/>
      <c r="AG1326" s="140"/>
      <c r="AH1326" s="140"/>
      <c r="AI1326" s="140"/>
      <c r="AJ1326" s="140"/>
      <c r="AK1326" s="140"/>
      <c r="AL1326" s="140"/>
      <c r="AM1326" s="140"/>
      <c r="AN1326" s="140"/>
      <c r="AO1326" s="140"/>
      <c r="AP1326" s="140"/>
      <c r="AQ1326" s="140"/>
      <c r="AR1326" s="140"/>
      <c r="AS1326" s="140"/>
      <c r="AT1326" s="140"/>
      <c r="AU1326" s="140"/>
      <c r="AV1326" s="140"/>
      <c r="AW1326" s="140"/>
      <c r="AX1326" s="140"/>
      <c r="AY1326" s="140"/>
      <c r="AZ1326" s="140"/>
      <c r="BA1326" s="140"/>
      <c r="BB1326" s="140"/>
      <c r="BC1326" s="140"/>
      <c r="BD1326" s="140"/>
      <c r="BE1326" s="140"/>
      <c r="BF1326" s="140"/>
      <c r="BG1326" s="140"/>
      <c r="BH1326" s="140"/>
      <c r="BI1326" s="140"/>
      <c r="BJ1326" s="140"/>
    </row>
    <row r="1327" spans="20:62">
      <c r="T1327" s="140"/>
      <c r="U1327" s="140"/>
      <c r="V1327" s="140"/>
      <c r="W1327" s="140"/>
      <c r="X1327" s="140"/>
      <c r="Y1327" s="140"/>
      <c r="Z1327" s="140"/>
      <c r="AA1327" s="140"/>
      <c r="AB1327" s="140"/>
      <c r="AC1327" s="140"/>
      <c r="AD1327" s="140"/>
      <c r="AE1327" s="140"/>
      <c r="AF1327" s="140"/>
      <c r="AG1327" s="140"/>
      <c r="AH1327" s="140"/>
      <c r="AI1327" s="140"/>
      <c r="AJ1327" s="140"/>
      <c r="AK1327" s="140"/>
      <c r="AL1327" s="140"/>
      <c r="AM1327" s="140"/>
      <c r="AN1327" s="140"/>
      <c r="AO1327" s="140"/>
      <c r="AP1327" s="140"/>
      <c r="AQ1327" s="140"/>
      <c r="AR1327" s="140"/>
      <c r="AS1327" s="140"/>
      <c r="AT1327" s="140"/>
      <c r="AU1327" s="140"/>
      <c r="AV1327" s="140"/>
      <c r="AW1327" s="140"/>
      <c r="AX1327" s="140"/>
      <c r="AY1327" s="140"/>
      <c r="AZ1327" s="140"/>
      <c r="BA1327" s="140"/>
      <c r="BB1327" s="140"/>
      <c r="BC1327" s="140"/>
      <c r="BD1327" s="140"/>
      <c r="BE1327" s="140"/>
      <c r="BF1327" s="140"/>
      <c r="BG1327" s="140"/>
      <c r="BH1327" s="140"/>
      <c r="BI1327" s="140"/>
      <c r="BJ1327" s="140"/>
    </row>
    <row r="1328" spans="20:62">
      <c r="T1328" s="140"/>
      <c r="U1328" s="140"/>
      <c r="V1328" s="140"/>
      <c r="W1328" s="140"/>
      <c r="X1328" s="140"/>
      <c r="Y1328" s="140"/>
      <c r="Z1328" s="140"/>
      <c r="AA1328" s="140"/>
      <c r="AB1328" s="140"/>
      <c r="AC1328" s="140"/>
      <c r="AD1328" s="140"/>
      <c r="AE1328" s="140"/>
      <c r="AF1328" s="140"/>
      <c r="AG1328" s="140"/>
      <c r="AH1328" s="140"/>
      <c r="AI1328" s="140"/>
      <c r="AJ1328" s="140"/>
      <c r="AK1328" s="140"/>
      <c r="AL1328" s="140"/>
      <c r="AM1328" s="140"/>
      <c r="AN1328" s="140"/>
      <c r="AO1328" s="140"/>
      <c r="AP1328" s="140"/>
      <c r="AQ1328" s="140"/>
      <c r="AR1328" s="140"/>
      <c r="AS1328" s="140"/>
      <c r="AT1328" s="140"/>
      <c r="AU1328" s="140"/>
      <c r="AV1328" s="140"/>
      <c r="AW1328" s="140"/>
      <c r="AX1328" s="140"/>
      <c r="AY1328" s="140"/>
      <c r="AZ1328" s="140"/>
      <c r="BA1328" s="140"/>
      <c r="BB1328" s="140"/>
      <c r="BC1328" s="140"/>
      <c r="BD1328" s="140"/>
      <c r="BE1328" s="140"/>
      <c r="BF1328" s="140"/>
      <c r="BG1328" s="140"/>
      <c r="BH1328" s="140"/>
      <c r="BI1328" s="140"/>
      <c r="BJ1328" s="140"/>
    </row>
    <row r="1329" spans="20:62">
      <c r="T1329" s="140"/>
      <c r="U1329" s="140"/>
      <c r="V1329" s="140"/>
      <c r="W1329" s="140"/>
      <c r="X1329" s="140"/>
      <c r="Y1329" s="140"/>
      <c r="Z1329" s="140"/>
      <c r="AA1329" s="140"/>
      <c r="AB1329" s="140"/>
      <c r="AC1329" s="140"/>
      <c r="AD1329" s="140"/>
      <c r="AE1329" s="140"/>
      <c r="AF1329" s="140"/>
      <c r="AG1329" s="140"/>
      <c r="AH1329" s="140"/>
      <c r="AI1329" s="140"/>
      <c r="AJ1329" s="140"/>
      <c r="AK1329" s="140"/>
      <c r="AL1329" s="140"/>
      <c r="AM1329" s="140"/>
      <c r="AN1329" s="140"/>
      <c r="AO1329" s="140"/>
      <c r="AP1329" s="140"/>
      <c r="AQ1329" s="140"/>
      <c r="AR1329" s="140"/>
      <c r="AS1329" s="140"/>
      <c r="AT1329" s="140"/>
      <c r="AU1329" s="140"/>
      <c r="AV1329" s="140"/>
      <c r="AW1329" s="140"/>
      <c r="AX1329" s="140"/>
      <c r="AY1329" s="140"/>
      <c r="AZ1329" s="140"/>
      <c r="BA1329" s="140"/>
      <c r="BB1329" s="140"/>
      <c r="BC1329" s="140"/>
      <c r="BD1329" s="140"/>
      <c r="BE1329" s="140"/>
      <c r="BF1329" s="140"/>
      <c r="BG1329" s="140"/>
      <c r="BH1329" s="140"/>
      <c r="BI1329" s="140"/>
      <c r="BJ1329" s="140"/>
    </row>
    <row r="1330" spans="20:62">
      <c r="T1330" s="140"/>
      <c r="U1330" s="140"/>
      <c r="V1330" s="140"/>
      <c r="W1330" s="140"/>
      <c r="X1330" s="140"/>
      <c r="Y1330" s="140"/>
      <c r="Z1330" s="140"/>
      <c r="AA1330" s="140"/>
      <c r="AB1330" s="140"/>
      <c r="AC1330" s="140"/>
      <c r="AD1330" s="140"/>
      <c r="AE1330" s="140"/>
      <c r="AF1330" s="140"/>
      <c r="AG1330" s="140"/>
      <c r="AH1330" s="140"/>
      <c r="AI1330" s="140"/>
      <c r="AJ1330" s="140"/>
      <c r="AK1330" s="140"/>
      <c r="AL1330" s="140"/>
      <c r="AM1330" s="140"/>
      <c r="AN1330" s="140"/>
      <c r="AO1330" s="140"/>
      <c r="AP1330" s="140"/>
      <c r="AQ1330" s="140"/>
      <c r="AR1330" s="140"/>
      <c r="AS1330" s="140"/>
      <c r="AT1330" s="140"/>
      <c r="AU1330" s="140"/>
      <c r="AV1330" s="140"/>
      <c r="AW1330" s="140"/>
      <c r="AX1330" s="140"/>
      <c r="AY1330" s="140"/>
      <c r="AZ1330" s="140"/>
      <c r="BA1330" s="140"/>
      <c r="BB1330" s="140"/>
      <c r="BC1330" s="140"/>
      <c r="BD1330" s="140"/>
      <c r="BE1330" s="140"/>
      <c r="BF1330" s="140"/>
      <c r="BG1330" s="140"/>
      <c r="BH1330" s="140"/>
      <c r="BI1330" s="140"/>
      <c r="BJ1330" s="140"/>
    </row>
    <row r="1331" spans="20:62">
      <c r="T1331" s="140"/>
      <c r="U1331" s="140"/>
      <c r="V1331" s="140"/>
      <c r="W1331" s="140"/>
      <c r="X1331" s="140"/>
      <c r="Y1331" s="140"/>
      <c r="Z1331" s="140"/>
      <c r="AA1331" s="140"/>
      <c r="AB1331" s="140"/>
      <c r="AC1331" s="140"/>
      <c r="AD1331" s="140"/>
      <c r="AE1331" s="140"/>
      <c r="AF1331" s="140"/>
      <c r="AG1331" s="140"/>
      <c r="AH1331" s="140"/>
      <c r="AI1331" s="140"/>
      <c r="AJ1331" s="140"/>
      <c r="AK1331" s="140"/>
      <c r="AL1331" s="140"/>
      <c r="AM1331" s="140"/>
      <c r="AN1331" s="140"/>
      <c r="AO1331" s="140"/>
      <c r="AP1331" s="140"/>
      <c r="AQ1331" s="140"/>
      <c r="AR1331" s="140"/>
      <c r="AS1331" s="140"/>
      <c r="AT1331" s="140"/>
      <c r="AU1331" s="140"/>
      <c r="AV1331" s="140"/>
      <c r="AW1331" s="140"/>
      <c r="AX1331" s="140"/>
      <c r="AY1331" s="140"/>
      <c r="AZ1331" s="140"/>
      <c r="BA1331" s="140"/>
      <c r="BB1331" s="140"/>
      <c r="BC1331" s="140"/>
      <c r="BD1331" s="140"/>
      <c r="BE1331" s="140"/>
      <c r="BF1331" s="140"/>
      <c r="BG1331" s="140"/>
      <c r="BH1331" s="140"/>
      <c r="BI1331" s="140"/>
      <c r="BJ1331" s="140"/>
    </row>
    <row r="1332" spans="20:62">
      <c r="T1332" s="140"/>
      <c r="U1332" s="140"/>
      <c r="V1332" s="140"/>
      <c r="W1332" s="140"/>
      <c r="X1332" s="140"/>
      <c r="Y1332" s="140"/>
      <c r="Z1332" s="140"/>
      <c r="AA1332" s="140"/>
      <c r="AB1332" s="140"/>
      <c r="AC1332" s="140"/>
      <c r="AD1332" s="140"/>
      <c r="AE1332" s="140"/>
      <c r="AF1332" s="140"/>
      <c r="AG1332" s="140"/>
      <c r="AH1332" s="140"/>
      <c r="AI1332" s="140"/>
      <c r="AJ1332" s="140"/>
      <c r="AK1332" s="140"/>
      <c r="AL1332" s="140"/>
      <c r="AM1332" s="140"/>
      <c r="AN1332" s="140"/>
      <c r="AO1332" s="140"/>
      <c r="AP1332" s="140"/>
      <c r="AQ1332" s="140"/>
      <c r="AR1332" s="140"/>
      <c r="AS1332" s="140"/>
      <c r="AT1332" s="140"/>
      <c r="AU1332" s="140"/>
      <c r="AV1332" s="140"/>
      <c r="AW1332" s="140"/>
      <c r="AX1332" s="140"/>
      <c r="AY1332" s="140"/>
      <c r="AZ1332" s="140"/>
      <c r="BA1332" s="140"/>
      <c r="BB1332" s="140"/>
      <c r="BC1332" s="140"/>
      <c r="BD1332" s="140"/>
      <c r="BE1332" s="140"/>
      <c r="BF1332" s="140"/>
      <c r="BG1332" s="140"/>
      <c r="BH1332" s="140"/>
      <c r="BI1332" s="140"/>
      <c r="BJ1332" s="140"/>
    </row>
    <row r="1333" spans="20:62">
      <c r="T1333" s="140"/>
      <c r="U1333" s="140"/>
      <c r="V1333" s="140"/>
      <c r="W1333" s="140"/>
      <c r="X1333" s="140"/>
      <c r="Y1333" s="140"/>
      <c r="Z1333" s="140"/>
      <c r="AA1333" s="140"/>
      <c r="AB1333" s="140"/>
      <c r="AC1333" s="140"/>
      <c r="AD1333" s="140"/>
      <c r="AE1333" s="140"/>
      <c r="AF1333" s="140"/>
      <c r="AG1333" s="140"/>
      <c r="AH1333" s="140"/>
      <c r="AI1333" s="140"/>
      <c r="AJ1333" s="140"/>
      <c r="AK1333" s="140"/>
      <c r="AL1333" s="140"/>
      <c r="AM1333" s="140"/>
      <c r="AN1333" s="140"/>
      <c r="AO1333" s="140"/>
      <c r="AP1333" s="140"/>
      <c r="AQ1333" s="140"/>
      <c r="AR1333" s="140"/>
      <c r="AS1333" s="140"/>
      <c r="AT1333" s="140"/>
      <c r="AU1333" s="140"/>
      <c r="AV1333" s="140"/>
      <c r="AW1333" s="140"/>
      <c r="AX1333" s="140"/>
      <c r="AY1333" s="140"/>
      <c r="AZ1333" s="140"/>
      <c r="BA1333" s="140"/>
      <c r="BB1333" s="140"/>
      <c r="BC1333" s="140"/>
      <c r="BD1333" s="140"/>
      <c r="BE1333" s="140"/>
      <c r="BF1333" s="140"/>
      <c r="BG1333" s="140"/>
      <c r="BH1333" s="140"/>
      <c r="BI1333" s="140"/>
      <c r="BJ1333" s="140"/>
    </row>
    <row r="1334" spans="20:62">
      <c r="T1334" s="140"/>
      <c r="U1334" s="140"/>
      <c r="V1334" s="140"/>
      <c r="W1334" s="140"/>
      <c r="X1334" s="140"/>
      <c r="Y1334" s="140"/>
      <c r="Z1334" s="140"/>
      <c r="AA1334" s="140"/>
      <c r="AB1334" s="140"/>
      <c r="AC1334" s="140"/>
      <c r="AD1334" s="140"/>
      <c r="AE1334" s="140"/>
      <c r="AF1334" s="140"/>
      <c r="AG1334" s="140"/>
      <c r="AH1334" s="140"/>
      <c r="AI1334" s="140"/>
      <c r="AJ1334" s="140"/>
      <c r="AK1334" s="140"/>
      <c r="AL1334" s="140"/>
      <c r="AM1334" s="140"/>
      <c r="AN1334" s="140"/>
      <c r="AO1334" s="140"/>
      <c r="AP1334" s="140"/>
      <c r="AQ1334" s="140"/>
      <c r="AR1334" s="140"/>
      <c r="AS1334" s="140"/>
      <c r="AT1334" s="140"/>
      <c r="AU1334" s="140"/>
      <c r="AV1334" s="140"/>
      <c r="AW1334" s="140"/>
      <c r="AX1334" s="140"/>
      <c r="AY1334" s="140"/>
      <c r="AZ1334" s="140"/>
      <c r="BA1334" s="140"/>
      <c r="BB1334" s="140"/>
      <c r="BC1334" s="140"/>
      <c r="BD1334" s="140"/>
      <c r="BE1334" s="140"/>
      <c r="BF1334" s="140"/>
      <c r="BG1334" s="140"/>
      <c r="BH1334" s="140"/>
      <c r="BI1334" s="140"/>
      <c r="BJ1334" s="140"/>
    </row>
    <row r="1335" spans="20:62">
      <c r="T1335" s="140"/>
      <c r="U1335" s="140"/>
      <c r="V1335" s="140"/>
      <c r="W1335" s="140"/>
      <c r="X1335" s="140"/>
      <c r="Y1335" s="140"/>
      <c r="Z1335" s="140"/>
      <c r="AA1335" s="140"/>
      <c r="AB1335" s="140"/>
      <c r="AC1335" s="140"/>
      <c r="AD1335" s="140"/>
      <c r="AE1335" s="140"/>
      <c r="AF1335" s="140"/>
      <c r="AG1335" s="140"/>
      <c r="AH1335" s="140"/>
      <c r="AI1335" s="140"/>
      <c r="AJ1335" s="140"/>
      <c r="AK1335" s="140"/>
      <c r="AL1335" s="140"/>
      <c r="AM1335" s="140"/>
      <c r="AN1335" s="140"/>
      <c r="AO1335" s="140"/>
      <c r="AP1335" s="140"/>
      <c r="AQ1335" s="140"/>
      <c r="AR1335" s="140"/>
      <c r="AS1335" s="140"/>
      <c r="AT1335" s="140"/>
      <c r="AU1335" s="140"/>
      <c r="AV1335" s="140"/>
      <c r="AW1335" s="140"/>
      <c r="AX1335" s="140"/>
      <c r="AY1335" s="140"/>
      <c r="AZ1335" s="140"/>
      <c r="BA1335" s="140"/>
      <c r="BB1335" s="140"/>
      <c r="BC1335" s="140"/>
      <c r="BD1335" s="140"/>
      <c r="BE1335" s="140"/>
      <c r="BF1335" s="140"/>
      <c r="BG1335" s="140"/>
      <c r="BH1335" s="140"/>
      <c r="BI1335" s="140"/>
      <c r="BJ1335" s="140"/>
    </row>
    <row r="1336" spans="20:62">
      <c r="T1336" s="140"/>
      <c r="U1336" s="140"/>
      <c r="V1336" s="140"/>
      <c r="W1336" s="140"/>
      <c r="X1336" s="140"/>
      <c r="Y1336" s="140"/>
      <c r="Z1336" s="140"/>
      <c r="AA1336" s="140"/>
      <c r="AB1336" s="140"/>
      <c r="AC1336" s="140"/>
      <c r="AD1336" s="140"/>
      <c r="AE1336" s="140"/>
      <c r="AF1336" s="140"/>
      <c r="AG1336" s="140"/>
      <c r="AH1336" s="140"/>
      <c r="AI1336" s="140"/>
      <c r="AJ1336" s="140"/>
      <c r="AK1336" s="140"/>
      <c r="AL1336" s="140"/>
      <c r="AM1336" s="140"/>
      <c r="AN1336" s="140"/>
      <c r="AO1336" s="140"/>
      <c r="AP1336" s="140"/>
      <c r="AQ1336" s="140"/>
      <c r="AR1336" s="140"/>
      <c r="AS1336" s="140"/>
      <c r="AT1336" s="140"/>
      <c r="AU1336" s="140"/>
      <c r="AV1336" s="140"/>
      <c r="AW1336" s="140"/>
      <c r="AX1336" s="140"/>
      <c r="AY1336" s="140"/>
      <c r="AZ1336" s="140"/>
      <c r="BA1336" s="140"/>
      <c r="BB1336" s="140"/>
      <c r="BC1336" s="140"/>
      <c r="BD1336" s="140"/>
      <c r="BE1336" s="140"/>
      <c r="BF1336" s="140"/>
      <c r="BG1336" s="140"/>
      <c r="BH1336" s="140"/>
      <c r="BI1336" s="140"/>
      <c r="BJ1336" s="140"/>
    </row>
    <row r="1337" spans="20:62">
      <c r="T1337" s="140"/>
      <c r="U1337" s="140"/>
      <c r="V1337" s="140"/>
      <c r="W1337" s="140"/>
      <c r="X1337" s="140"/>
      <c r="Y1337" s="140"/>
      <c r="Z1337" s="140"/>
      <c r="AA1337" s="140"/>
      <c r="AB1337" s="140"/>
      <c r="AC1337" s="140"/>
      <c r="AD1337" s="140"/>
      <c r="AE1337" s="140"/>
      <c r="AF1337" s="140"/>
      <c r="AG1337" s="140"/>
      <c r="AH1337" s="140"/>
      <c r="AI1337" s="140"/>
      <c r="AJ1337" s="140"/>
      <c r="AK1337" s="140"/>
      <c r="AL1337" s="140"/>
      <c r="AM1337" s="140"/>
      <c r="AN1337" s="140"/>
      <c r="AO1337" s="140"/>
      <c r="AP1337" s="140"/>
      <c r="AQ1337" s="140"/>
      <c r="AR1337" s="140"/>
      <c r="AS1337" s="140"/>
      <c r="AT1337" s="140"/>
      <c r="AU1337" s="140"/>
      <c r="AV1337" s="140"/>
      <c r="AW1337" s="140"/>
      <c r="AX1337" s="140"/>
      <c r="AY1337" s="140"/>
      <c r="AZ1337" s="140"/>
      <c r="BA1337" s="140"/>
      <c r="BB1337" s="140"/>
      <c r="BC1337" s="140"/>
      <c r="BD1337" s="140"/>
      <c r="BE1337" s="140"/>
      <c r="BF1337" s="140"/>
      <c r="BG1337" s="140"/>
      <c r="BH1337" s="140"/>
      <c r="BI1337" s="140"/>
      <c r="BJ1337" s="140"/>
    </row>
    <row r="1338" spans="20:62">
      <c r="T1338" s="140"/>
      <c r="U1338" s="140"/>
      <c r="V1338" s="140"/>
      <c r="W1338" s="140"/>
      <c r="X1338" s="140"/>
      <c r="Y1338" s="140"/>
      <c r="Z1338" s="140"/>
      <c r="AA1338" s="140"/>
      <c r="AB1338" s="140"/>
      <c r="AC1338" s="140"/>
      <c r="AD1338" s="140"/>
      <c r="AE1338" s="140"/>
      <c r="AF1338" s="140"/>
      <c r="AG1338" s="140"/>
      <c r="AH1338" s="140"/>
      <c r="AI1338" s="140"/>
      <c r="AJ1338" s="140"/>
      <c r="AK1338" s="140"/>
      <c r="AL1338" s="140"/>
      <c r="AM1338" s="140"/>
      <c r="AN1338" s="140"/>
      <c r="AO1338" s="140"/>
      <c r="AP1338" s="140"/>
      <c r="AQ1338" s="140"/>
      <c r="AR1338" s="140"/>
      <c r="AS1338" s="140"/>
      <c r="AT1338" s="140"/>
      <c r="AU1338" s="140"/>
      <c r="AV1338" s="140"/>
      <c r="AW1338" s="140"/>
      <c r="AX1338" s="140"/>
      <c r="AY1338" s="140"/>
      <c r="AZ1338" s="140"/>
      <c r="BA1338" s="140"/>
      <c r="BB1338" s="140"/>
      <c r="BC1338" s="140"/>
      <c r="BD1338" s="140"/>
      <c r="BE1338" s="140"/>
      <c r="BF1338" s="140"/>
      <c r="BG1338" s="140"/>
      <c r="BH1338" s="140"/>
      <c r="BI1338" s="140"/>
      <c r="BJ1338" s="140"/>
    </row>
    <row r="1339" spans="20:62">
      <c r="T1339" s="140"/>
      <c r="U1339" s="140"/>
      <c r="V1339" s="140"/>
      <c r="W1339" s="140"/>
      <c r="X1339" s="140"/>
      <c r="Y1339" s="140"/>
      <c r="Z1339" s="140"/>
      <c r="AA1339" s="140"/>
      <c r="AB1339" s="140"/>
      <c r="AC1339" s="140"/>
      <c r="AD1339" s="140"/>
      <c r="AE1339" s="140"/>
      <c r="AF1339" s="140"/>
      <c r="AG1339" s="140"/>
      <c r="AH1339" s="140"/>
      <c r="AI1339" s="140"/>
      <c r="AJ1339" s="140"/>
      <c r="AK1339" s="140"/>
      <c r="AL1339" s="140"/>
      <c r="AM1339" s="140"/>
      <c r="AN1339" s="140"/>
      <c r="AO1339" s="140"/>
      <c r="AP1339" s="140"/>
      <c r="AQ1339" s="140"/>
      <c r="AR1339" s="140"/>
      <c r="AS1339" s="140"/>
      <c r="AT1339" s="140"/>
      <c r="AU1339" s="140"/>
      <c r="AV1339" s="140"/>
      <c r="AW1339" s="140"/>
      <c r="AX1339" s="140"/>
      <c r="AY1339" s="140"/>
      <c r="AZ1339" s="140"/>
      <c r="BA1339" s="140"/>
      <c r="BB1339" s="140"/>
      <c r="BC1339" s="140"/>
      <c r="BD1339" s="140"/>
      <c r="BE1339" s="140"/>
      <c r="BF1339" s="140"/>
      <c r="BG1339" s="140"/>
      <c r="BH1339" s="140"/>
      <c r="BI1339" s="140"/>
      <c r="BJ1339" s="140"/>
    </row>
    <row r="1340" spans="20:62">
      <c r="T1340" s="140"/>
      <c r="U1340" s="140"/>
      <c r="V1340" s="140"/>
      <c r="W1340" s="140"/>
      <c r="X1340" s="140"/>
      <c r="Y1340" s="140"/>
      <c r="Z1340" s="140"/>
      <c r="AA1340" s="140"/>
      <c r="AB1340" s="140"/>
      <c r="AC1340" s="140"/>
      <c r="AD1340" s="140"/>
      <c r="AE1340" s="140"/>
      <c r="AF1340" s="140"/>
      <c r="AG1340" s="140"/>
      <c r="AH1340" s="140"/>
      <c r="AI1340" s="140"/>
      <c r="AJ1340" s="140"/>
      <c r="AK1340" s="140"/>
      <c r="AL1340" s="140"/>
      <c r="AM1340" s="140"/>
      <c r="AN1340" s="140"/>
      <c r="AO1340" s="140"/>
      <c r="AP1340" s="140"/>
      <c r="AQ1340" s="140"/>
      <c r="AR1340" s="140"/>
      <c r="AS1340" s="140"/>
      <c r="AT1340" s="140"/>
      <c r="AU1340" s="140"/>
      <c r="AV1340" s="140"/>
      <c r="AW1340" s="140"/>
      <c r="AX1340" s="140"/>
      <c r="AY1340" s="140"/>
      <c r="AZ1340" s="140"/>
      <c r="BA1340" s="140"/>
      <c r="BB1340" s="140"/>
      <c r="BC1340" s="140"/>
      <c r="BD1340" s="140"/>
      <c r="BE1340" s="140"/>
      <c r="BF1340" s="140"/>
      <c r="BG1340" s="140"/>
      <c r="BH1340" s="140"/>
      <c r="BI1340" s="140"/>
      <c r="BJ1340" s="140"/>
    </row>
    <row r="1341" spans="20:62">
      <c r="T1341" s="140"/>
      <c r="U1341" s="140"/>
      <c r="V1341" s="140"/>
      <c r="W1341" s="140"/>
      <c r="X1341" s="140"/>
      <c r="Y1341" s="140"/>
      <c r="Z1341" s="140"/>
      <c r="AA1341" s="140"/>
      <c r="AB1341" s="140"/>
      <c r="AC1341" s="140"/>
      <c r="AD1341" s="140"/>
      <c r="AE1341" s="140"/>
      <c r="AF1341" s="140"/>
      <c r="AG1341" s="140"/>
      <c r="AH1341" s="140"/>
      <c r="AI1341" s="140"/>
      <c r="AJ1341" s="140"/>
      <c r="AK1341" s="140"/>
      <c r="AL1341" s="140"/>
      <c r="AM1341" s="140"/>
      <c r="AN1341" s="140"/>
      <c r="AO1341" s="140"/>
      <c r="AP1341" s="140"/>
      <c r="AQ1341" s="140"/>
      <c r="AR1341" s="140"/>
      <c r="AS1341" s="140"/>
      <c r="AT1341" s="140"/>
      <c r="AU1341" s="140"/>
      <c r="AV1341" s="140"/>
      <c r="AW1341" s="140"/>
      <c r="AX1341" s="140"/>
      <c r="AY1341" s="140"/>
      <c r="AZ1341" s="140"/>
      <c r="BA1341" s="140"/>
      <c r="BB1341" s="140"/>
      <c r="BC1341" s="140"/>
      <c r="BD1341" s="140"/>
      <c r="BE1341" s="140"/>
      <c r="BF1341" s="140"/>
      <c r="BG1341" s="140"/>
      <c r="BH1341" s="140"/>
      <c r="BI1341" s="140"/>
      <c r="BJ1341" s="140"/>
    </row>
    <row r="1342" spans="20:62">
      <c r="T1342" s="140"/>
      <c r="U1342" s="140"/>
      <c r="V1342" s="140"/>
      <c r="W1342" s="140"/>
      <c r="X1342" s="140"/>
      <c r="Y1342" s="140"/>
      <c r="Z1342" s="140"/>
      <c r="AA1342" s="140"/>
      <c r="AB1342" s="140"/>
      <c r="AC1342" s="140"/>
      <c r="AD1342" s="140"/>
      <c r="AE1342" s="140"/>
      <c r="AF1342" s="140"/>
      <c r="AG1342" s="140"/>
      <c r="AH1342" s="140"/>
      <c r="AI1342" s="140"/>
      <c r="AJ1342" s="140"/>
      <c r="AK1342" s="140"/>
      <c r="AL1342" s="140"/>
      <c r="AM1342" s="140"/>
      <c r="AN1342" s="140"/>
      <c r="AO1342" s="140"/>
      <c r="AP1342" s="140"/>
      <c r="AQ1342" s="140"/>
      <c r="AR1342" s="140"/>
      <c r="AS1342" s="140"/>
      <c r="AT1342" s="140"/>
      <c r="AU1342" s="140"/>
      <c r="AV1342" s="140"/>
      <c r="AW1342" s="140"/>
      <c r="AX1342" s="140"/>
      <c r="AY1342" s="140"/>
      <c r="AZ1342" s="140"/>
      <c r="BA1342" s="140"/>
      <c r="BB1342" s="140"/>
      <c r="BC1342" s="140"/>
      <c r="BD1342" s="140"/>
      <c r="BE1342" s="140"/>
      <c r="BF1342" s="140"/>
      <c r="BG1342" s="140"/>
      <c r="BH1342" s="140"/>
      <c r="BI1342" s="140"/>
      <c r="BJ1342" s="140"/>
    </row>
    <row r="1343" spans="20:62">
      <c r="T1343" s="140"/>
      <c r="U1343" s="140"/>
      <c r="V1343" s="140"/>
      <c r="W1343" s="140"/>
      <c r="X1343" s="140"/>
      <c r="Y1343" s="140"/>
      <c r="Z1343" s="140"/>
      <c r="AA1343" s="140"/>
      <c r="AB1343" s="140"/>
      <c r="AC1343" s="140"/>
      <c r="AD1343" s="140"/>
      <c r="AE1343" s="140"/>
      <c r="AF1343" s="140"/>
      <c r="AG1343" s="140"/>
      <c r="AH1343" s="140"/>
      <c r="AI1343" s="140"/>
      <c r="AJ1343" s="140"/>
      <c r="AK1343" s="140"/>
      <c r="AL1343" s="140"/>
      <c r="AM1343" s="140"/>
      <c r="AN1343" s="140"/>
      <c r="AO1343" s="140"/>
      <c r="AP1343" s="140"/>
      <c r="AQ1343" s="140"/>
      <c r="AR1343" s="140"/>
      <c r="AS1343" s="140"/>
      <c r="AT1343" s="140"/>
      <c r="AU1343" s="140"/>
      <c r="AV1343" s="140"/>
      <c r="AW1343" s="140"/>
      <c r="AX1343" s="140"/>
      <c r="AY1343" s="140"/>
      <c r="AZ1343" s="140"/>
      <c r="BA1343" s="140"/>
      <c r="BB1343" s="140"/>
      <c r="BC1343" s="140"/>
      <c r="BD1343" s="140"/>
      <c r="BE1343" s="140"/>
      <c r="BF1343" s="140"/>
      <c r="BG1343" s="140"/>
      <c r="BH1343" s="140"/>
      <c r="BI1343" s="140"/>
      <c r="BJ1343" s="140"/>
    </row>
    <row r="1344" spans="20:62">
      <c r="T1344" s="140"/>
      <c r="U1344" s="140"/>
      <c r="V1344" s="140"/>
      <c r="W1344" s="140"/>
      <c r="X1344" s="140"/>
      <c r="Y1344" s="140"/>
      <c r="Z1344" s="140"/>
      <c r="AA1344" s="140"/>
      <c r="AB1344" s="140"/>
      <c r="AC1344" s="140"/>
      <c r="AD1344" s="140"/>
      <c r="AE1344" s="140"/>
      <c r="AF1344" s="140"/>
      <c r="AG1344" s="140"/>
      <c r="AH1344" s="140"/>
      <c r="AI1344" s="140"/>
      <c r="AJ1344" s="140"/>
      <c r="AK1344" s="140"/>
      <c r="AL1344" s="140"/>
      <c r="AM1344" s="140"/>
      <c r="AN1344" s="140"/>
      <c r="AO1344" s="140"/>
      <c r="AP1344" s="140"/>
      <c r="AQ1344" s="140"/>
      <c r="AR1344" s="140"/>
      <c r="AS1344" s="140"/>
      <c r="AT1344" s="140"/>
      <c r="AU1344" s="140"/>
      <c r="AV1344" s="140"/>
      <c r="AW1344" s="140"/>
      <c r="AX1344" s="140"/>
      <c r="AY1344" s="140"/>
      <c r="AZ1344" s="140"/>
      <c r="BA1344" s="140"/>
      <c r="BB1344" s="140"/>
      <c r="BC1344" s="140"/>
      <c r="BD1344" s="140"/>
      <c r="BE1344" s="140"/>
      <c r="BF1344" s="140"/>
      <c r="BG1344" s="140"/>
      <c r="BH1344" s="140"/>
      <c r="BI1344" s="140"/>
      <c r="BJ1344" s="140"/>
    </row>
    <row r="1345" spans="20:62">
      <c r="T1345" s="140"/>
      <c r="U1345" s="140"/>
      <c r="V1345" s="140"/>
      <c r="W1345" s="140"/>
      <c r="X1345" s="140"/>
      <c r="Y1345" s="140"/>
      <c r="Z1345" s="140"/>
      <c r="AA1345" s="140"/>
      <c r="AB1345" s="140"/>
      <c r="AC1345" s="140"/>
      <c r="AD1345" s="140"/>
      <c r="AE1345" s="140"/>
      <c r="AF1345" s="140"/>
      <c r="AG1345" s="140"/>
      <c r="AH1345" s="140"/>
      <c r="AI1345" s="140"/>
      <c r="AJ1345" s="140"/>
      <c r="AK1345" s="140"/>
      <c r="AL1345" s="140"/>
      <c r="AM1345" s="140"/>
      <c r="AN1345" s="140"/>
      <c r="AO1345" s="140"/>
      <c r="AP1345" s="140"/>
      <c r="AQ1345" s="140"/>
      <c r="AR1345" s="140"/>
      <c r="AS1345" s="140"/>
      <c r="AT1345" s="140"/>
      <c r="AU1345" s="140"/>
      <c r="AV1345" s="140"/>
      <c r="AW1345" s="140"/>
      <c r="AX1345" s="140"/>
      <c r="AY1345" s="140"/>
      <c r="AZ1345" s="140"/>
      <c r="BA1345" s="140"/>
      <c r="BB1345" s="140"/>
      <c r="BC1345" s="140"/>
      <c r="BD1345" s="140"/>
      <c r="BE1345" s="140"/>
      <c r="BF1345" s="140"/>
      <c r="BG1345" s="140"/>
      <c r="BH1345" s="140"/>
      <c r="BI1345" s="140"/>
      <c r="BJ1345" s="140"/>
    </row>
    <row r="1346" spans="20:62">
      <c r="T1346" s="140"/>
      <c r="U1346" s="140"/>
      <c r="V1346" s="140"/>
      <c r="W1346" s="140"/>
      <c r="X1346" s="140"/>
      <c r="Y1346" s="140"/>
      <c r="Z1346" s="140"/>
      <c r="AA1346" s="140"/>
      <c r="AB1346" s="140"/>
      <c r="AC1346" s="140"/>
      <c r="AD1346" s="140"/>
      <c r="AE1346" s="140"/>
      <c r="AF1346" s="140"/>
      <c r="AG1346" s="140"/>
      <c r="AH1346" s="140"/>
      <c r="AI1346" s="140"/>
      <c r="AJ1346" s="140"/>
      <c r="AK1346" s="140"/>
      <c r="AL1346" s="140"/>
      <c r="AM1346" s="140"/>
      <c r="AN1346" s="140"/>
      <c r="AO1346" s="140"/>
      <c r="AP1346" s="140"/>
      <c r="AQ1346" s="140"/>
      <c r="AR1346" s="140"/>
      <c r="AS1346" s="140"/>
      <c r="AT1346" s="140"/>
      <c r="AU1346" s="140"/>
      <c r="AV1346" s="140"/>
      <c r="AW1346" s="140"/>
      <c r="AX1346" s="140"/>
      <c r="AY1346" s="140"/>
      <c r="AZ1346" s="140"/>
      <c r="BA1346" s="140"/>
      <c r="BB1346" s="140"/>
      <c r="BC1346" s="140"/>
      <c r="BD1346" s="140"/>
      <c r="BE1346" s="140"/>
      <c r="BF1346" s="140"/>
      <c r="BG1346" s="140"/>
      <c r="BH1346" s="140"/>
      <c r="BI1346" s="140"/>
      <c r="BJ1346" s="140"/>
    </row>
    <row r="1347" spans="20:62">
      <c r="T1347" s="140"/>
      <c r="U1347" s="140"/>
      <c r="V1347" s="140"/>
      <c r="W1347" s="140"/>
      <c r="X1347" s="140"/>
      <c r="Y1347" s="140"/>
      <c r="Z1347" s="140"/>
      <c r="AA1347" s="140"/>
      <c r="AB1347" s="140"/>
      <c r="AC1347" s="140"/>
      <c r="AD1347" s="140"/>
      <c r="AE1347" s="140"/>
      <c r="AF1347" s="140"/>
      <c r="AG1347" s="140"/>
      <c r="AH1347" s="140"/>
      <c r="AI1347" s="140"/>
      <c r="AJ1347" s="140"/>
      <c r="AK1347" s="140"/>
      <c r="AL1347" s="140"/>
      <c r="AM1347" s="140"/>
      <c r="AN1347" s="140"/>
      <c r="AO1347" s="140"/>
      <c r="AP1347" s="140"/>
      <c r="AQ1347" s="140"/>
      <c r="AR1347" s="140"/>
      <c r="AS1347" s="140"/>
      <c r="AT1347" s="140"/>
      <c r="AU1347" s="140"/>
      <c r="AV1347" s="140"/>
      <c r="AW1347" s="140"/>
      <c r="AX1347" s="140"/>
      <c r="AY1347" s="140"/>
      <c r="AZ1347" s="140"/>
      <c r="BA1347" s="140"/>
      <c r="BB1347" s="140"/>
      <c r="BC1347" s="140"/>
      <c r="BD1347" s="140"/>
      <c r="BE1347" s="140"/>
      <c r="BF1347" s="140"/>
      <c r="BG1347" s="140"/>
      <c r="BH1347" s="140"/>
      <c r="BI1347" s="140"/>
      <c r="BJ1347" s="140"/>
    </row>
    <row r="1348" spans="20:62">
      <c r="T1348" s="140"/>
      <c r="U1348" s="140"/>
      <c r="V1348" s="140"/>
      <c r="W1348" s="140"/>
      <c r="X1348" s="140"/>
      <c r="Y1348" s="140"/>
      <c r="Z1348" s="140"/>
      <c r="AA1348" s="140"/>
      <c r="AB1348" s="140"/>
      <c r="AC1348" s="140"/>
      <c r="AD1348" s="140"/>
      <c r="AE1348" s="140"/>
      <c r="AF1348" s="140"/>
      <c r="AG1348" s="140"/>
      <c r="AH1348" s="140"/>
      <c r="AI1348" s="140"/>
      <c r="AJ1348" s="140"/>
      <c r="AK1348" s="140"/>
      <c r="AL1348" s="140"/>
      <c r="AM1348" s="140"/>
      <c r="AN1348" s="140"/>
      <c r="AO1348" s="140"/>
      <c r="AP1348" s="140"/>
      <c r="AQ1348" s="140"/>
      <c r="AR1348" s="140"/>
      <c r="AS1348" s="140"/>
      <c r="AT1348" s="140"/>
      <c r="AU1348" s="140"/>
      <c r="AV1348" s="140"/>
      <c r="AW1348" s="140"/>
      <c r="AX1348" s="140"/>
      <c r="AY1348" s="140"/>
      <c r="AZ1348" s="140"/>
      <c r="BA1348" s="140"/>
      <c r="BB1348" s="140"/>
      <c r="BC1348" s="140"/>
      <c r="BD1348" s="140"/>
      <c r="BE1348" s="140"/>
      <c r="BF1348" s="140"/>
      <c r="BG1348" s="140"/>
      <c r="BH1348" s="140"/>
      <c r="BI1348" s="140"/>
      <c r="BJ1348" s="140"/>
    </row>
    <row r="1349" spans="20:62">
      <c r="T1349" s="140"/>
      <c r="U1349" s="140"/>
      <c r="V1349" s="140"/>
      <c r="W1349" s="140"/>
      <c r="X1349" s="140"/>
      <c r="Y1349" s="140"/>
      <c r="Z1349" s="140"/>
      <c r="AA1349" s="140"/>
      <c r="AB1349" s="140"/>
      <c r="AC1349" s="140"/>
      <c r="AD1349" s="140"/>
      <c r="AE1349" s="140"/>
      <c r="AF1349" s="140"/>
      <c r="AG1349" s="140"/>
      <c r="AH1349" s="140"/>
      <c r="AI1349" s="140"/>
      <c r="AJ1349" s="140"/>
      <c r="AK1349" s="140"/>
      <c r="AL1349" s="140"/>
      <c r="AM1349" s="140"/>
      <c r="AN1349" s="140"/>
      <c r="AO1349" s="140"/>
      <c r="AP1349" s="140"/>
      <c r="AQ1349" s="140"/>
      <c r="AR1349" s="140"/>
      <c r="AS1349" s="140"/>
      <c r="AT1349" s="140"/>
      <c r="AU1349" s="140"/>
      <c r="AV1349" s="140"/>
      <c r="AW1349" s="140"/>
      <c r="AX1349" s="140"/>
      <c r="AY1349" s="140"/>
      <c r="AZ1349" s="140"/>
      <c r="BA1349" s="140"/>
      <c r="BB1349" s="140"/>
      <c r="BC1349" s="140"/>
      <c r="BD1349" s="140"/>
      <c r="BE1349" s="140"/>
      <c r="BF1349" s="140"/>
      <c r="BG1349" s="140"/>
      <c r="BH1349" s="140"/>
      <c r="BI1349" s="140"/>
      <c r="BJ1349" s="140"/>
    </row>
    <row r="1350" spans="20:62">
      <c r="T1350" s="140"/>
      <c r="U1350" s="140"/>
      <c r="V1350" s="140"/>
      <c r="W1350" s="140"/>
      <c r="X1350" s="140"/>
      <c r="Y1350" s="140"/>
      <c r="Z1350" s="140"/>
      <c r="AA1350" s="140"/>
      <c r="AB1350" s="140"/>
      <c r="AC1350" s="140"/>
      <c r="AD1350" s="140"/>
      <c r="AE1350" s="140"/>
      <c r="AF1350" s="140"/>
      <c r="AG1350" s="140"/>
      <c r="AH1350" s="140"/>
      <c r="AI1350" s="140"/>
      <c r="AJ1350" s="140"/>
      <c r="AK1350" s="140"/>
      <c r="AL1350" s="140"/>
      <c r="AM1350" s="140"/>
      <c r="AN1350" s="140"/>
      <c r="AO1350" s="140"/>
      <c r="AP1350" s="140"/>
      <c r="AQ1350" s="140"/>
      <c r="AR1350" s="140"/>
      <c r="AS1350" s="140"/>
      <c r="AT1350" s="140"/>
      <c r="AU1350" s="140"/>
      <c r="AV1350" s="140"/>
      <c r="AW1350" s="140"/>
      <c r="AX1350" s="140"/>
      <c r="AY1350" s="140"/>
      <c r="AZ1350" s="140"/>
      <c r="BA1350" s="140"/>
      <c r="BB1350" s="140"/>
      <c r="BC1350" s="140"/>
      <c r="BD1350" s="140"/>
      <c r="BE1350" s="140"/>
      <c r="BF1350" s="140"/>
      <c r="BG1350" s="140"/>
      <c r="BH1350" s="140"/>
      <c r="BI1350" s="140"/>
      <c r="BJ1350" s="140"/>
    </row>
    <row r="1351" spans="20:62">
      <c r="T1351" s="140"/>
      <c r="U1351" s="140"/>
      <c r="V1351" s="140"/>
      <c r="W1351" s="140"/>
      <c r="X1351" s="140"/>
      <c r="Y1351" s="140"/>
      <c r="Z1351" s="140"/>
      <c r="AA1351" s="140"/>
      <c r="AB1351" s="140"/>
      <c r="AC1351" s="140"/>
      <c r="AD1351" s="140"/>
      <c r="AE1351" s="140"/>
      <c r="AF1351" s="140"/>
      <c r="AG1351" s="140"/>
      <c r="AH1351" s="140"/>
      <c r="AI1351" s="140"/>
      <c r="AJ1351" s="140"/>
      <c r="AK1351" s="140"/>
      <c r="AL1351" s="140"/>
      <c r="AM1351" s="140"/>
      <c r="AN1351" s="140"/>
      <c r="AO1351" s="140"/>
      <c r="AP1351" s="140"/>
      <c r="AQ1351" s="140"/>
      <c r="AR1351" s="140"/>
      <c r="AS1351" s="140"/>
      <c r="AT1351" s="140"/>
      <c r="AU1351" s="140"/>
      <c r="AV1351" s="140"/>
      <c r="AW1351" s="140"/>
      <c r="AX1351" s="140"/>
      <c r="AY1351" s="140"/>
      <c r="AZ1351" s="140"/>
      <c r="BA1351" s="140"/>
      <c r="BB1351" s="140"/>
      <c r="BC1351" s="140"/>
      <c r="BD1351" s="140"/>
      <c r="BE1351" s="140"/>
      <c r="BF1351" s="140"/>
      <c r="BG1351" s="140"/>
      <c r="BH1351" s="140"/>
      <c r="BI1351" s="140"/>
      <c r="BJ1351" s="140"/>
    </row>
    <row r="1352" spans="20:62">
      <c r="T1352" s="140"/>
      <c r="U1352" s="140"/>
      <c r="V1352" s="140"/>
      <c r="W1352" s="140"/>
      <c r="X1352" s="140"/>
      <c r="Y1352" s="140"/>
      <c r="Z1352" s="140"/>
      <c r="AA1352" s="140"/>
      <c r="AB1352" s="140"/>
      <c r="AC1352" s="140"/>
      <c r="AD1352" s="140"/>
      <c r="AE1352" s="140"/>
      <c r="AF1352" s="140"/>
      <c r="AG1352" s="140"/>
      <c r="AH1352" s="140"/>
      <c r="AI1352" s="140"/>
      <c r="AJ1352" s="140"/>
      <c r="AK1352" s="140"/>
      <c r="AL1352" s="140"/>
      <c r="AM1352" s="140"/>
      <c r="AN1352" s="140"/>
      <c r="AO1352" s="140"/>
      <c r="AP1352" s="140"/>
      <c r="AQ1352" s="140"/>
      <c r="AR1352" s="140"/>
      <c r="AS1352" s="140"/>
      <c r="AT1352" s="140"/>
      <c r="AU1352" s="140"/>
      <c r="AV1352" s="140"/>
      <c r="AW1352" s="140"/>
      <c r="AX1352" s="140"/>
      <c r="AY1352" s="140"/>
      <c r="AZ1352" s="140"/>
      <c r="BA1352" s="140"/>
      <c r="BB1352" s="140"/>
      <c r="BC1352" s="140"/>
      <c r="BD1352" s="140"/>
      <c r="BE1352" s="140"/>
      <c r="BF1352" s="140"/>
      <c r="BG1352" s="140"/>
      <c r="BH1352" s="140"/>
      <c r="BI1352" s="140"/>
      <c r="BJ1352" s="140"/>
    </row>
    <row r="1353" spans="20:62">
      <c r="T1353" s="140"/>
      <c r="U1353" s="140"/>
      <c r="V1353" s="140"/>
      <c r="W1353" s="140"/>
      <c r="X1353" s="140"/>
      <c r="Y1353" s="140"/>
      <c r="Z1353" s="140"/>
      <c r="AA1353" s="140"/>
      <c r="AB1353" s="140"/>
      <c r="AC1353" s="140"/>
      <c r="AD1353" s="140"/>
      <c r="AE1353" s="140"/>
      <c r="AF1353" s="140"/>
      <c r="AG1353" s="140"/>
      <c r="AH1353" s="140"/>
      <c r="AI1353" s="140"/>
      <c r="AJ1353" s="140"/>
      <c r="AK1353" s="140"/>
      <c r="AL1353" s="140"/>
      <c r="AM1353" s="140"/>
      <c r="AN1353" s="140"/>
      <c r="AO1353" s="140"/>
      <c r="AP1353" s="140"/>
      <c r="AQ1353" s="140"/>
      <c r="AR1353" s="140"/>
      <c r="AS1353" s="140"/>
      <c r="AT1353" s="140"/>
      <c r="AU1353" s="140"/>
      <c r="AV1353" s="140"/>
      <c r="AW1353" s="140"/>
      <c r="AX1353" s="140"/>
      <c r="AY1353" s="140"/>
      <c r="AZ1353" s="140"/>
      <c r="BA1353" s="140"/>
      <c r="BB1353" s="140"/>
      <c r="BC1353" s="140"/>
      <c r="BD1353" s="140"/>
      <c r="BE1353" s="140"/>
      <c r="BF1353" s="140"/>
      <c r="BG1353" s="140"/>
      <c r="BH1353" s="140"/>
      <c r="BI1353" s="140"/>
      <c r="BJ1353" s="140"/>
    </row>
    <row r="1354" spans="20:62">
      <c r="T1354" s="140"/>
      <c r="U1354" s="140"/>
      <c r="V1354" s="140"/>
      <c r="W1354" s="140"/>
      <c r="X1354" s="140"/>
      <c r="Y1354" s="140"/>
      <c r="Z1354" s="140"/>
      <c r="AA1354" s="140"/>
      <c r="AB1354" s="140"/>
      <c r="AC1354" s="140"/>
      <c r="AD1354" s="140"/>
      <c r="AE1354" s="140"/>
      <c r="AF1354" s="140"/>
      <c r="AG1354" s="140"/>
      <c r="AH1354" s="140"/>
      <c r="AI1354" s="140"/>
      <c r="AJ1354" s="140"/>
      <c r="AK1354" s="140"/>
      <c r="AL1354" s="140"/>
      <c r="AM1354" s="140"/>
      <c r="AN1354" s="140"/>
      <c r="AO1354" s="140"/>
      <c r="AP1354" s="140"/>
      <c r="AQ1354" s="140"/>
      <c r="AR1354" s="140"/>
      <c r="AS1354" s="140"/>
      <c r="AT1354" s="140"/>
      <c r="AU1354" s="140"/>
      <c r="AV1354" s="140"/>
      <c r="AW1354" s="140"/>
      <c r="AX1354" s="140"/>
      <c r="AY1354" s="140"/>
      <c r="AZ1354" s="140"/>
      <c r="BA1354" s="140"/>
      <c r="BB1354" s="140"/>
      <c r="BC1354" s="140"/>
      <c r="BD1354" s="140"/>
      <c r="BE1354" s="140"/>
      <c r="BF1354" s="140"/>
      <c r="BG1354" s="140"/>
      <c r="BH1354" s="140"/>
      <c r="BI1354" s="140"/>
      <c r="BJ1354" s="140"/>
    </row>
    <row r="1355" spans="20:62">
      <c r="T1355" s="140"/>
      <c r="U1355" s="140"/>
      <c r="V1355" s="140"/>
      <c r="W1355" s="140"/>
      <c r="X1355" s="140"/>
      <c r="Y1355" s="140"/>
      <c r="Z1355" s="140"/>
      <c r="AA1355" s="140"/>
      <c r="AB1355" s="140"/>
      <c r="AC1355" s="140"/>
      <c r="AD1355" s="140"/>
      <c r="AE1355" s="140"/>
      <c r="AF1355" s="140"/>
      <c r="AG1355" s="140"/>
      <c r="AH1355" s="140"/>
      <c r="AI1355" s="140"/>
      <c r="AJ1355" s="140"/>
      <c r="AK1355" s="140"/>
      <c r="AL1355" s="140"/>
      <c r="AM1355" s="140"/>
      <c r="AN1355" s="140"/>
      <c r="AO1355" s="140"/>
      <c r="AP1355" s="140"/>
      <c r="AQ1355" s="140"/>
      <c r="AR1355" s="140"/>
      <c r="AS1355" s="140"/>
      <c r="AT1355" s="140"/>
      <c r="AU1355" s="140"/>
      <c r="AV1355" s="140"/>
      <c r="AW1355" s="140"/>
      <c r="AX1355" s="140"/>
      <c r="AY1355" s="140"/>
      <c r="AZ1355" s="140"/>
      <c r="BA1355" s="140"/>
      <c r="BB1355" s="140"/>
      <c r="BC1355" s="140"/>
      <c r="BD1355" s="140"/>
      <c r="BE1355" s="140"/>
      <c r="BF1355" s="140"/>
      <c r="BG1355" s="140"/>
      <c r="BH1355" s="140"/>
      <c r="BI1355" s="140"/>
      <c r="BJ1355" s="140"/>
    </row>
    <row r="1356" spans="20:62">
      <c r="T1356" s="140"/>
      <c r="U1356" s="140"/>
      <c r="V1356" s="140"/>
      <c r="W1356" s="140"/>
      <c r="X1356" s="140"/>
      <c r="Y1356" s="140"/>
      <c r="Z1356" s="140"/>
      <c r="AA1356" s="140"/>
      <c r="AB1356" s="140"/>
      <c r="AC1356" s="140"/>
      <c r="AD1356" s="140"/>
      <c r="AE1356" s="140"/>
      <c r="AF1356" s="140"/>
      <c r="AG1356" s="140"/>
      <c r="AH1356" s="140"/>
      <c r="AI1356" s="140"/>
      <c r="AJ1356" s="140"/>
      <c r="AK1356" s="140"/>
      <c r="AL1356" s="140"/>
      <c r="AM1356" s="140"/>
      <c r="AN1356" s="140"/>
      <c r="AO1356" s="140"/>
      <c r="AP1356" s="140"/>
      <c r="AQ1356" s="140"/>
      <c r="AR1356" s="140"/>
      <c r="AS1356" s="140"/>
      <c r="AT1356" s="140"/>
      <c r="AU1356" s="140"/>
      <c r="AV1356" s="140"/>
      <c r="AW1356" s="140"/>
      <c r="AX1356" s="140"/>
      <c r="AY1356" s="140"/>
      <c r="AZ1356" s="140"/>
      <c r="BA1356" s="140"/>
      <c r="BB1356" s="140"/>
      <c r="BC1356" s="140"/>
      <c r="BD1356" s="140"/>
      <c r="BE1356" s="140"/>
      <c r="BF1356" s="140"/>
      <c r="BG1356" s="140"/>
      <c r="BH1356" s="140"/>
      <c r="BI1356" s="140"/>
      <c r="BJ1356" s="140"/>
    </row>
    <row r="1357" spans="20:62">
      <c r="T1357" s="140"/>
      <c r="U1357" s="140"/>
      <c r="V1357" s="140"/>
      <c r="W1357" s="140"/>
      <c r="X1357" s="140"/>
      <c r="Y1357" s="140"/>
      <c r="Z1357" s="140"/>
      <c r="AA1357" s="140"/>
      <c r="AB1357" s="140"/>
      <c r="AC1357" s="140"/>
      <c r="AD1357" s="140"/>
      <c r="AE1357" s="140"/>
      <c r="AF1357" s="140"/>
      <c r="AG1357" s="140"/>
      <c r="AH1357" s="140"/>
      <c r="AI1357" s="140"/>
      <c r="AJ1357" s="140"/>
      <c r="AK1357" s="140"/>
      <c r="AL1357" s="140"/>
      <c r="AM1357" s="140"/>
      <c r="AN1357" s="140"/>
      <c r="AO1357" s="140"/>
      <c r="AP1357" s="140"/>
      <c r="AQ1357" s="140"/>
      <c r="AR1357" s="140"/>
      <c r="AS1357" s="140"/>
      <c r="AT1357" s="140"/>
      <c r="AU1357" s="140"/>
      <c r="AV1357" s="140"/>
      <c r="AW1357" s="140"/>
      <c r="AX1357" s="140"/>
      <c r="AY1357" s="140"/>
      <c r="AZ1357" s="140"/>
      <c r="BA1357" s="140"/>
      <c r="BB1357" s="140"/>
      <c r="BC1357" s="140"/>
      <c r="BD1357" s="140"/>
      <c r="BE1357" s="140"/>
      <c r="BF1357" s="140"/>
      <c r="BG1357" s="140"/>
      <c r="BH1357" s="140"/>
      <c r="BI1357" s="140"/>
      <c r="BJ1357" s="140"/>
    </row>
    <row r="1358" spans="20:62">
      <c r="T1358" s="140"/>
      <c r="U1358" s="140"/>
      <c r="V1358" s="140"/>
      <c r="W1358" s="140"/>
      <c r="X1358" s="140"/>
      <c r="Y1358" s="140"/>
      <c r="Z1358" s="140"/>
      <c r="AA1358" s="140"/>
      <c r="AB1358" s="140"/>
      <c r="AC1358" s="140"/>
      <c r="AD1358" s="140"/>
      <c r="AE1358" s="140"/>
      <c r="AF1358" s="140"/>
      <c r="AG1358" s="140"/>
      <c r="AH1358" s="140"/>
      <c r="AI1358" s="140"/>
      <c r="AJ1358" s="140"/>
      <c r="AK1358" s="140"/>
      <c r="AL1358" s="140"/>
      <c r="AM1358" s="140"/>
      <c r="AN1358" s="140"/>
      <c r="AO1358" s="140"/>
      <c r="AP1358" s="140"/>
      <c r="AQ1358" s="140"/>
      <c r="AR1358" s="140"/>
      <c r="AS1358" s="140"/>
      <c r="AT1358" s="140"/>
      <c r="AU1358" s="140"/>
      <c r="AV1358" s="140"/>
      <c r="AW1358" s="140"/>
      <c r="AX1358" s="140"/>
      <c r="AY1358" s="140"/>
      <c r="AZ1358" s="140"/>
      <c r="BA1358" s="140"/>
      <c r="BB1358" s="140"/>
      <c r="BC1358" s="140"/>
      <c r="BD1358" s="140"/>
      <c r="BE1358" s="140"/>
      <c r="BF1358" s="140"/>
      <c r="BG1358" s="140"/>
      <c r="BH1358" s="140"/>
      <c r="BI1358" s="140"/>
      <c r="BJ1358" s="140"/>
    </row>
    <row r="1359" spans="20:62">
      <c r="T1359" s="140"/>
      <c r="U1359" s="140"/>
      <c r="V1359" s="140"/>
      <c r="W1359" s="140"/>
      <c r="X1359" s="140"/>
      <c r="Y1359" s="140"/>
      <c r="Z1359" s="140"/>
      <c r="AA1359" s="140"/>
      <c r="AB1359" s="140"/>
      <c r="AC1359" s="140"/>
      <c r="AD1359" s="140"/>
      <c r="AE1359" s="140"/>
      <c r="AF1359" s="140"/>
      <c r="AG1359" s="140"/>
      <c r="AH1359" s="140"/>
      <c r="AI1359" s="140"/>
      <c r="AJ1359" s="140"/>
      <c r="AK1359" s="140"/>
      <c r="AL1359" s="140"/>
      <c r="AM1359" s="140"/>
      <c r="AN1359" s="140"/>
      <c r="AO1359" s="140"/>
      <c r="AP1359" s="140"/>
      <c r="AQ1359" s="140"/>
      <c r="AR1359" s="140"/>
      <c r="AS1359" s="140"/>
      <c r="AT1359" s="140"/>
      <c r="AU1359" s="140"/>
      <c r="AV1359" s="140"/>
      <c r="AW1359" s="140"/>
      <c r="AX1359" s="140"/>
      <c r="AY1359" s="140"/>
      <c r="AZ1359" s="140"/>
      <c r="BA1359" s="140"/>
      <c r="BB1359" s="140"/>
      <c r="BC1359" s="140"/>
      <c r="BD1359" s="140"/>
      <c r="BE1359" s="140"/>
      <c r="BF1359" s="140"/>
      <c r="BG1359" s="140"/>
      <c r="BH1359" s="140"/>
      <c r="BI1359" s="140"/>
      <c r="BJ1359" s="140"/>
    </row>
    <row r="1360" spans="20:62">
      <c r="T1360" s="140"/>
      <c r="U1360" s="140"/>
      <c r="V1360" s="140"/>
      <c r="W1360" s="140"/>
      <c r="X1360" s="140"/>
      <c r="Y1360" s="140"/>
      <c r="Z1360" s="140"/>
      <c r="AA1360" s="140"/>
      <c r="AB1360" s="140"/>
      <c r="AC1360" s="140"/>
      <c r="AD1360" s="140"/>
      <c r="AE1360" s="140"/>
      <c r="AF1360" s="140"/>
      <c r="AG1360" s="140"/>
      <c r="AH1360" s="140"/>
      <c r="AI1360" s="140"/>
      <c r="AJ1360" s="140"/>
      <c r="AK1360" s="140"/>
      <c r="AL1360" s="140"/>
      <c r="AM1360" s="140"/>
      <c r="AN1360" s="140"/>
      <c r="AO1360" s="140"/>
      <c r="AP1360" s="140"/>
      <c r="AQ1360" s="140"/>
      <c r="AR1360" s="140"/>
      <c r="AS1360" s="140"/>
      <c r="AT1360" s="140"/>
      <c r="AU1360" s="140"/>
      <c r="AV1360" s="140"/>
      <c r="AW1360" s="140"/>
      <c r="AX1360" s="140"/>
      <c r="AY1360" s="140"/>
      <c r="AZ1360" s="140"/>
      <c r="BA1360" s="140"/>
      <c r="BB1360" s="140"/>
      <c r="BC1360" s="140"/>
      <c r="BD1360" s="140"/>
      <c r="BE1360" s="140"/>
      <c r="BF1360" s="140"/>
      <c r="BG1360" s="140"/>
      <c r="BH1360" s="140"/>
      <c r="BI1360" s="140"/>
      <c r="BJ1360" s="140"/>
    </row>
    <row r="1361" spans="20:62">
      <c r="T1361" s="140"/>
      <c r="U1361" s="140"/>
      <c r="V1361" s="140"/>
      <c r="W1361" s="140"/>
      <c r="X1361" s="140"/>
      <c r="Y1361" s="140"/>
      <c r="Z1361" s="140"/>
      <c r="AA1361" s="140"/>
      <c r="AB1361" s="140"/>
      <c r="AC1361" s="140"/>
      <c r="AD1361" s="140"/>
      <c r="AE1361" s="140"/>
      <c r="AF1361" s="140"/>
      <c r="AG1361" s="140"/>
      <c r="AH1361" s="140"/>
      <c r="AI1361" s="140"/>
      <c r="AJ1361" s="140"/>
      <c r="AK1361" s="140"/>
      <c r="AL1361" s="140"/>
      <c r="AM1361" s="140"/>
      <c r="AN1361" s="140"/>
      <c r="AO1361" s="140"/>
      <c r="AP1361" s="140"/>
      <c r="AQ1361" s="140"/>
      <c r="AR1361" s="140"/>
      <c r="AS1361" s="140"/>
      <c r="AT1361" s="140"/>
      <c r="AU1361" s="140"/>
      <c r="AV1361" s="140"/>
      <c r="AW1361" s="140"/>
      <c r="AX1361" s="140"/>
      <c r="AY1361" s="140"/>
      <c r="AZ1361" s="140"/>
      <c r="BA1361" s="140"/>
      <c r="BB1361" s="140"/>
      <c r="BC1361" s="140"/>
      <c r="BD1361" s="140"/>
      <c r="BE1361" s="140"/>
      <c r="BF1361" s="140"/>
      <c r="BG1361" s="140"/>
      <c r="BH1361" s="140"/>
      <c r="BI1361" s="140"/>
      <c r="BJ1361" s="140"/>
    </row>
    <row r="1362" spans="20:62">
      <c r="T1362" s="140"/>
      <c r="U1362" s="140"/>
      <c r="V1362" s="140"/>
      <c r="W1362" s="140"/>
      <c r="X1362" s="140"/>
      <c r="Y1362" s="140"/>
      <c r="Z1362" s="140"/>
      <c r="AA1362" s="140"/>
      <c r="AB1362" s="140"/>
      <c r="AC1362" s="140"/>
      <c r="AD1362" s="140"/>
      <c r="AE1362" s="140"/>
      <c r="AF1362" s="140"/>
      <c r="AG1362" s="140"/>
      <c r="AH1362" s="140"/>
      <c r="AI1362" s="140"/>
      <c r="AJ1362" s="140"/>
      <c r="AK1362" s="140"/>
      <c r="AL1362" s="140"/>
      <c r="AM1362" s="140"/>
      <c r="AN1362" s="140"/>
      <c r="AO1362" s="140"/>
      <c r="AP1362" s="140"/>
      <c r="AQ1362" s="140"/>
      <c r="AR1362" s="140"/>
      <c r="AS1362" s="140"/>
      <c r="AT1362" s="140"/>
      <c r="AU1362" s="140"/>
      <c r="AV1362" s="140"/>
      <c r="AW1362" s="140"/>
      <c r="AX1362" s="140"/>
      <c r="AY1362" s="140"/>
      <c r="AZ1362" s="140"/>
      <c r="BA1362" s="140"/>
      <c r="BB1362" s="140"/>
      <c r="BC1362" s="140"/>
      <c r="BD1362" s="140"/>
      <c r="BE1362" s="140"/>
      <c r="BF1362" s="140"/>
      <c r="BG1362" s="140"/>
      <c r="BH1362" s="140"/>
      <c r="BI1362" s="140"/>
      <c r="BJ1362" s="140"/>
    </row>
    <row r="1363" spans="20:62">
      <c r="T1363" s="140"/>
      <c r="U1363" s="140"/>
      <c r="V1363" s="140"/>
      <c r="W1363" s="140"/>
      <c r="X1363" s="140"/>
      <c r="Y1363" s="140"/>
      <c r="Z1363" s="140"/>
      <c r="AA1363" s="140"/>
      <c r="AB1363" s="140"/>
      <c r="AC1363" s="140"/>
      <c r="AD1363" s="140"/>
      <c r="AE1363" s="140"/>
      <c r="AF1363" s="140"/>
      <c r="AG1363" s="140"/>
      <c r="AH1363" s="140"/>
      <c r="AI1363" s="140"/>
      <c r="AJ1363" s="140"/>
      <c r="AK1363" s="140"/>
      <c r="AL1363" s="140"/>
      <c r="AM1363" s="140"/>
      <c r="AN1363" s="140"/>
      <c r="AO1363" s="140"/>
      <c r="AP1363" s="140"/>
      <c r="AQ1363" s="140"/>
      <c r="AR1363" s="140"/>
      <c r="AS1363" s="140"/>
      <c r="AT1363" s="140"/>
      <c r="AU1363" s="140"/>
      <c r="AV1363" s="140"/>
      <c r="AW1363" s="140"/>
      <c r="AX1363" s="140"/>
      <c r="AY1363" s="140"/>
      <c r="AZ1363" s="140"/>
      <c r="BA1363" s="140"/>
      <c r="BB1363" s="140"/>
      <c r="BC1363" s="140"/>
      <c r="BD1363" s="140"/>
      <c r="BE1363" s="140"/>
      <c r="BF1363" s="140"/>
      <c r="BG1363" s="140"/>
      <c r="BH1363" s="140"/>
      <c r="BI1363" s="140"/>
      <c r="BJ1363" s="140"/>
    </row>
    <row r="1364" spans="20:62">
      <c r="T1364" s="140"/>
      <c r="U1364" s="140"/>
      <c r="V1364" s="140"/>
      <c r="W1364" s="140"/>
      <c r="X1364" s="140"/>
      <c r="Y1364" s="140"/>
      <c r="Z1364" s="140"/>
      <c r="AA1364" s="140"/>
      <c r="AB1364" s="140"/>
      <c r="AC1364" s="140"/>
      <c r="AD1364" s="140"/>
      <c r="AE1364" s="140"/>
      <c r="AF1364" s="140"/>
      <c r="AG1364" s="140"/>
      <c r="AH1364" s="140"/>
      <c r="AI1364" s="140"/>
      <c r="AJ1364" s="140"/>
      <c r="AK1364" s="140"/>
      <c r="AL1364" s="140"/>
      <c r="AM1364" s="140"/>
      <c r="AN1364" s="140"/>
      <c r="AO1364" s="140"/>
      <c r="AP1364" s="140"/>
      <c r="AQ1364" s="140"/>
      <c r="AR1364" s="140"/>
      <c r="AS1364" s="140"/>
      <c r="AT1364" s="140"/>
      <c r="AU1364" s="140"/>
      <c r="AV1364" s="140"/>
      <c r="AW1364" s="140"/>
      <c r="AX1364" s="140"/>
      <c r="AY1364" s="140"/>
      <c r="AZ1364" s="140"/>
      <c r="BA1364" s="140"/>
      <c r="BB1364" s="140"/>
      <c r="BC1364" s="140"/>
      <c r="BD1364" s="140"/>
      <c r="BE1364" s="140"/>
      <c r="BF1364" s="140"/>
      <c r="BG1364" s="140"/>
      <c r="BH1364" s="140"/>
      <c r="BI1364" s="140"/>
      <c r="BJ1364" s="140"/>
    </row>
    <row r="1365" spans="20:62">
      <c r="T1365" s="140"/>
      <c r="U1365" s="140"/>
      <c r="V1365" s="140"/>
      <c r="W1365" s="140"/>
      <c r="X1365" s="140"/>
      <c r="Y1365" s="140"/>
      <c r="Z1365" s="140"/>
      <c r="AA1365" s="140"/>
      <c r="AB1365" s="140"/>
      <c r="AC1365" s="140"/>
      <c r="AD1365" s="140"/>
      <c r="AE1365" s="140"/>
      <c r="AF1365" s="140"/>
      <c r="AG1365" s="140"/>
      <c r="AH1365" s="140"/>
      <c r="AI1365" s="140"/>
      <c r="AJ1365" s="140"/>
      <c r="AK1365" s="140"/>
      <c r="AL1365" s="140"/>
      <c r="AM1365" s="140"/>
      <c r="AN1365" s="140"/>
      <c r="AO1365" s="140"/>
      <c r="AP1365" s="140"/>
      <c r="AQ1365" s="140"/>
      <c r="AR1365" s="140"/>
      <c r="AS1365" s="140"/>
      <c r="AT1365" s="140"/>
      <c r="AU1365" s="140"/>
      <c r="AV1365" s="140"/>
      <c r="AW1365" s="140"/>
      <c r="AX1365" s="140"/>
      <c r="AY1365" s="140"/>
      <c r="AZ1365" s="140"/>
      <c r="BA1365" s="140"/>
      <c r="BB1365" s="140"/>
      <c r="BC1365" s="140"/>
      <c r="BD1365" s="140"/>
      <c r="BE1365" s="140"/>
      <c r="BF1365" s="140"/>
      <c r="BG1365" s="140"/>
      <c r="BH1365" s="140"/>
      <c r="BI1365" s="140"/>
      <c r="BJ1365" s="140"/>
    </row>
    <row r="1366" spans="20:62">
      <c r="T1366" s="140"/>
      <c r="U1366" s="140"/>
      <c r="V1366" s="140"/>
      <c r="W1366" s="140"/>
      <c r="X1366" s="140"/>
      <c r="Y1366" s="140"/>
      <c r="Z1366" s="140"/>
      <c r="AA1366" s="140"/>
      <c r="AB1366" s="140"/>
      <c r="AC1366" s="140"/>
      <c r="AD1366" s="140"/>
      <c r="AE1366" s="140"/>
      <c r="AF1366" s="140"/>
      <c r="AG1366" s="140"/>
      <c r="AH1366" s="140"/>
      <c r="AI1366" s="140"/>
      <c r="AJ1366" s="140"/>
      <c r="AK1366" s="140"/>
      <c r="AL1366" s="140"/>
      <c r="AM1366" s="140"/>
      <c r="AN1366" s="140"/>
      <c r="AO1366" s="140"/>
      <c r="AP1366" s="140"/>
      <c r="AQ1366" s="140"/>
      <c r="AR1366" s="140"/>
      <c r="AS1366" s="140"/>
      <c r="AT1366" s="140"/>
      <c r="AU1366" s="140"/>
      <c r="AV1366" s="140"/>
      <c r="AW1366" s="140"/>
      <c r="AX1366" s="140"/>
      <c r="AY1366" s="140"/>
      <c r="AZ1366" s="140"/>
      <c r="BA1366" s="140"/>
      <c r="BB1366" s="140"/>
      <c r="BC1366" s="140"/>
      <c r="BD1366" s="140"/>
      <c r="BE1366" s="140"/>
      <c r="BF1366" s="140"/>
      <c r="BG1366" s="140"/>
      <c r="BH1366" s="140"/>
      <c r="BI1366" s="140"/>
      <c r="BJ1366" s="140"/>
    </row>
    <row r="1367" spans="20:62">
      <c r="T1367" s="140"/>
      <c r="U1367" s="140"/>
      <c r="V1367" s="140"/>
      <c r="W1367" s="140"/>
      <c r="X1367" s="140"/>
      <c r="Y1367" s="140"/>
      <c r="Z1367" s="140"/>
      <c r="AA1367" s="140"/>
      <c r="AB1367" s="140"/>
      <c r="AC1367" s="140"/>
      <c r="AD1367" s="140"/>
      <c r="AE1367" s="140"/>
      <c r="AF1367" s="140"/>
      <c r="AG1367" s="140"/>
      <c r="AH1367" s="140"/>
      <c r="AI1367" s="140"/>
      <c r="AJ1367" s="140"/>
      <c r="AK1367" s="140"/>
      <c r="AL1367" s="140"/>
      <c r="AM1367" s="140"/>
      <c r="AN1367" s="140"/>
      <c r="AO1367" s="140"/>
      <c r="AP1367" s="140"/>
      <c r="AQ1367" s="140"/>
      <c r="AR1367" s="140"/>
      <c r="AS1367" s="140"/>
      <c r="AT1367" s="140"/>
      <c r="AU1367" s="140"/>
      <c r="AV1367" s="140"/>
      <c r="AW1367" s="140"/>
      <c r="AX1367" s="140"/>
      <c r="AY1367" s="140"/>
      <c r="AZ1367" s="140"/>
      <c r="BA1367" s="140"/>
      <c r="BB1367" s="140"/>
      <c r="BC1367" s="140"/>
      <c r="BD1367" s="140"/>
      <c r="BE1367" s="140"/>
      <c r="BF1367" s="140"/>
      <c r="BG1367" s="140"/>
      <c r="BH1367" s="140"/>
      <c r="BI1367" s="140"/>
      <c r="BJ1367" s="140"/>
    </row>
    <row r="1368" spans="20:62">
      <c r="T1368" s="140"/>
      <c r="U1368" s="140"/>
      <c r="V1368" s="140"/>
      <c r="W1368" s="140"/>
      <c r="X1368" s="140"/>
      <c r="Y1368" s="140"/>
      <c r="Z1368" s="140"/>
      <c r="AA1368" s="140"/>
      <c r="AB1368" s="140"/>
      <c r="AC1368" s="140"/>
      <c r="AD1368" s="140"/>
      <c r="AE1368" s="140"/>
      <c r="AF1368" s="140"/>
      <c r="AG1368" s="140"/>
      <c r="AH1368" s="140"/>
      <c r="AI1368" s="140"/>
      <c r="AJ1368" s="140"/>
      <c r="AK1368" s="140"/>
      <c r="AL1368" s="140"/>
      <c r="AM1368" s="140"/>
      <c r="AN1368" s="140"/>
      <c r="AO1368" s="140"/>
      <c r="AP1368" s="140"/>
      <c r="AQ1368" s="140"/>
      <c r="AR1368" s="140"/>
      <c r="AS1368" s="140"/>
      <c r="AT1368" s="140"/>
      <c r="AU1368" s="140"/>
      <c r="AV1368" s="140"/>
      <c r="AW1368" s="140"/>
      <c r="AX1368" s="140"/>
      <c r="AY1368" s="140"/>
      <c r="AZ1368" s="140"/>
      <c r="BA1368" s="140"/>
      <c r="BB1368" s="140"/>
      <c r="BC1368" s="140"/>
      <c r="BD1368" s="140"/>
      <c r="BE1368" s="140"/>
      <c r="BF1368" s="140"/>
      <c r="BG1368" s="140"/>
      <c r="BH1368" s="140"/>
      <c r="BI1368" s="140"/>
      <c r="BJ1368" s="140"/>
    </row>
    <row r="1369" spans="20:62">
      <c r="T1369" s="140"/>
      <c r="U1369" s="140"/>
      <c r="V1369" s="140"/>
      <c r="W1369" s="140"/>
      <c r="X1369" s="140"/>
      <c r="Y1369" s="140"/>
      <c r="Z1369" s="140"/>
      <c r="AA1369" s="140"/>
      <c r="AB1369" s="140"/>
      <c r="AC1369" s="140"/>
      <c r="AD1369" s="140"/>
      <c r="AE1369" s="140"/>
      <c r="AF1369" s="140"/>
      <c r="AG1369" s="140"/>
      <c r="AH1369" s="140"/>
      <c r="AI1369" s="140"/>
      <c r="AJ1369" s="140"/>
      <c r="AK1369" s="140"/>
      <c r="AL1369" s="140"/>
      <c r="AM1369" s="140"/>
      <c r="AN1369" s="140"/>
      <c r="AO1369" s="140"/>
      <c r="AP1369" s="140"/>
      <c r="AQ1369" s="140"/>
      <c r="AR1369" s="140"/>
      <c r="AS1369" s="140"/>
      <c r="AT1369" s="140"/>
      <c r="AU1369" s="140"/>
      <c r="AV1369" s="140"/>
      <c r="AW1369" s="140"/>
      <c r="AX1369" s="140"/>
      <c r="AY1369" s="140"/>
      <c r="AZ1369" s="140"/>
      <c r="BA1369" s="140"/>
      <c r="BB1369" s="140"/>
      <c r="BC1369" s="140"/>
      <c r="BD1369" s="140"/>
      <c r="BE1369" s="140"/>
      <c r="BF1369" s="140"/>
      <c r="BG1369" s="140"/>
      <c r="BH1369" s="140"/>
      <c r="BI1369" s="140"/>
      <c r="BJ1369" s="140"/>
    </row>
    <row r="1370" spans="20:62">
      <c r="T1370" s="140"/>
      <c r="U1370" s="140"/>
      <c r="V1370" s="140"/>
      <c r="W1370" s="140"/>
      <c r="X1370" s="140"/>
      <c r="Y1370" s="140"/>
      <c r="Z1370" s="140"/>
      <c r="AA1370" s="140"/>
      <c r="AB1370" s="140"/>
      <c r="AC1370" s="140"/>
      <c r="AD1370" s="140"/>
      <c r="AE1370" s="140"/>
      <c r="AF1370" s="140"/>
      <c r="AG1370" s="140"/>
      <c r="AH1370" s="140"/>
      <c r="AI1370" s="140"/>
      <c r="AJ1370" s="140"/>
      <c r="AK1370" s="140"/>
      <c r="AL1370" s="140"/>
      <c r="AM1370" s="140"/>
      <c r="AN1370" s="140"/>
      <c r="AO1370" s="140"/>
      <c r="AP1370" s="140"/>
      <c r="AQ1370" s="140"/>
      <c r="AR1370" s="140"/>
      <c r="AS1370" s="140"/>
      <c r="AT1370" s="140"/>
      <c r="AU1370" s="140"/>
      <c r="AV1370" s="140"/>
      <c r="AW1370" s="140"/>
      <c r="AX1370" s="140"/>
      <c r="AY1370" s="140"/>
      <c r="AZ1370" s="140"/>
      <c r="BA1370" s="140"/>
      <c r="BB1370" s="140"/>
      <c r="BC1370" s="140"/>
      <c r="BD1370" s="140"/>
      <c r="BE1370" s="140"/>
      <c r="BF1370" s="140"/>
      <c r="BG1370" s="140"/>
      <c r="BH1370" s="140"/>
      <c r="BI1370" s="140"/>
      <c r="BJ1370" s="140"/>
    </row>
    <row r="1371" spans="20:62">
      <c r="T1371" s="140"/>
      <c r="U1371" s="140"/>
      <c r="V1371" s="140"/>
      <c r="W1371" s="140"/>
      <c r="X1371" s="140"/>
      <c r="Y1371" s="140"/>
      <c r="Z1371" s="140"/>
      <c r="AA1371" s="140"/>
      <c r="AB1371" s="140"/>
      <c r="AC1371" s="140"/>
      <c r="AD1371" s="140"/>
      <c r="AE1371" s="140"/>
      <c r="AF1371" s="140"/>
      <c r="AG1371" s="140"/>
      <c r="AH1371" s="140"/>
      <c r="AI1371" s="140"/>
      <c r="AJ1371" s="140"/>
      <c r="AK1371" s="140"/>
      <c r="AL1371" s="140"/>
      <c r="AM1371" s="140"/>
      <c r="AN1371" s="140"/>
      <c r="AO1371" s="140"/>
      <c r="AP1371" s="140"/>
      <c r="AQ1371" s="140"/>
      <c r="AR1371" s="140"/>
      <c r="AS1371" s="140"/>
      <c r="AT1371" s="140"/>
      <c r="AU1371" s="140"/>
      <c r="AV1371" s="140"/>
      <c r="AW1371" s="140"/>
      <c r="AX1371" s="140"/>
      <c r="AY1371" s="140"/>
      <c r="AZ1371" s="140"/>
      <c r="BA1371" s="140"/>
      <c r="BB1371" s="140"/>
      <c r="BC1371" s="140"/>
      <c r="BD1371" s="140"/>
      <c r="BE1371" s="140"/>
      <c r="BF1371" s="140"/>
      <c r="BG1371" s="140"/>
      <c r="BH1371" s="140"/>
      <c r="BI1371" s="140"/>
      <c r="BJ1371" s="140"/>
    </row>
    <row r="1372" spans="20:62">
      <c r="T1372" s="140"/>
      <c r="U1372" s="140"/>
      <c r="V1372" s="140"/>
      <c r="W1372" s="140"/>
      <c r="X1372" s="140"/>
      <c r="Y1372" s="140"/>
      <c r="Z1372" s="140"/>
      <c r="AA1372" s="140"/>
      <c r="AB1372" s="140"/>
      <c r="AC1372" s="140"/>
      <c r="AD1372" s="140"/>
      <c r="AE1372" s="140"/>
      <c r="AF1372" s="140"/>
      <c r="AG1372" s="140"/>
      <c r="AH1372" s="140"/>
      <c r="AI1372" s="140"/>
      <c r="AJ1372" s="140"/>
      <c r="AK1372" s="140"/>
      <c r="AL1372" s="140"/>
      <c r="AM1372" s="140"/>
      <c r="AN1372" s="140"/>
      <c r="AO1372" s="140"/>
      <c r="AP1372" s="140"/>
      <c r="AQ1372" s="140"/>
      <c r="AR1372" s="140"/>
      <c r="AS1372" s="140"/>
      <c r="AT1372" s="140"/>
      <c r="AU1372" s="140"/>
      <c r="AV1372" s="140"/>
      <c r="AW1372" s="140"/>
      <c r="AX1372" s="140"/>
      <c r="AY1372" s="140"/>
      <c r="AZ1372" s="140"/>
      <c r="BA1372" s="140"/>
      <c r="BB1372" s="140"/>
      <c r="BC1372" s="140"/>
      <c r="BD1372" s="140"/>
      <c r="BE1372" s="140"/>
      <c r="BF1372" s="140"/>
      <c r="BG1372" s="140"/>
      <c r="BH1372" s="140"/>
      <c r="BI1372" s="140"/>
      <c r="BJ1372" s="140"/>
    </row>
    <row r="1373" spans="20:62">
      <c r="T1373" s="140"/>
      <c r="U1373" s="140"/>
      <c r="V1373" s="140"/>
      <c r="W1373" s="140"/>
      <c r="X1373" s="140"/>
      <c r="Y1373" s="140"/>
      <c r="Z1373" s="140"/>
      <c r="AA1373" s="140"/>
      <c r="AB1373" s="140"/>
      <c r="AC1373" s="140"/>
      <c r="AD1373" s="140"/>
      <c r="AE1373" s="140"/>
      <c r="AF1373" s="140"/>
      <c r="AG1373" s="140"/>
      <c r="AH1373" s="140"/>
      <c r="AI1373" s="140"/>
      <c r="AJ1373" s="140"/>
      <c r="AK1373" s="140"/>
      <c r="AL1373" s="140"/>
      <c r="AM1373" s="140"/>
      <c r="AN1373" s="140"/>
      <c r="AO1373" s="140"/>
      <c r="AP1373" s="140"/>
      <c r="AQ1373" s="140"/>
      <c r="AR1373" s="140"/>
      <c r="AS1373" s="140"/>
      <c r="AT1373" s="140"/>
      <c r="AU1373" s="140"/>
      <c r="AV1373" s="140"/>
      <c r="AW1373" s="140"/>
      <c r="AX1373" s="140"/>
      <c r="AY1373" s="140"/>
      <c r="AZ1373" s="140"/>
      <c r="BA1373" s="140"/>
      <c r="BB1373" s="140"/>
      <c r="BC1373" s="140"/>
      <c r="BD1373" s="140"/>
      <c r="BE1373" s="140"/>
      <c r="BF1373" s="140"/>
      <c r="BG1373" s="140"/>
      <c r="BH1373" s="140"/>
      <c r="BI1373" s="140"/>
      <c r="BJ1373" s="140"/>
    </row>
    <row r="1374" spans="20:62">
      <c r="T1374" s="140"/>
      <c r="U1374" s="140"/>
      <c r="V1374" s="140"/>
      <c r="W1374" s="140"/>
      <c r="X1374" s="140"/>
      <c r="Y1374" s="140"/>
      <c r="Z1374" s="140"/>
      <c r="AA1374" s="140"/>
      <c r="AB1374" s="140"/>
      <c r="AC1374" s="140"/>
      <c r="AD1374" s="140"/>
      <c r="AE1374" s="140"/>
      <c r="AF1374" s="140"/>
      <c r="AG1374" s="140"/>
      <c r="AH1374" s="140"/>
      <c r="AI1374" s="140"/>
      <c r="AJ1374" s="140"/>
      <c r="AK1374" s="140"/>
      <c r="AL1374" s="140"/>
      <c r="AM1374" s="140"/>
      <c r="AN1374" s="140"/>
      <c r="AO1374" s="140"/>
      <c r="AP1374" s="140"/>
      <c r="AQ1374" s="140"/>
      <c r="AR1374" s="140"/>
      <c r="AS1374" s="140"/>
      <c r="AT1374" s="140"/>
      <c r="AU1374" s="140"/>
      <c r="AV1374" s="140"/>
      <c r="AW1374" s="140"/>
      <c r="AX1374" s="140"/>
      <c r="AY1374" s="140"/>
      <c r="AZ1374" s="140"/>
      <c r="BA1374" s="140"/>
      <c r="BB1374" s="140"/>
      <c r="BC1374" s="140"/>
      <c r="BD1374" s="140"/>
      <c r="BE1374" s="140"/>
      <c r="BF1374" s="140"/>
      <c r="BG1374" s="140"/>
      <c r="BH1374" s="140"/>
      <c r="BI1374" s="140"/>
      <c r="BJ1374" s="140"/>
    </row>
    <row r="1375" spans="20:62">
      <c r="T1375" s="140"/>
      <c r="U1375" s="140"/>
      <c r="V1375" s="140"/>
      <c r="W1375" s="140"/>
      <c r="X1375" s="140"/>
      <c r="Y1375" s="140"/>
      <c r="Z1375" s="140"/>
      <c r="AA1375" s="140"/>
      <c r="AB1375" s="140"/>
      <c r="AC1375" s="140"/>
      <c r="AD1375" s="140"/>
      <c r="AE1375" s="140"/>
      <c r="AF1375" s="140"/>
      <c r="AG1375" s="140"/>
      <c r="AH1375" s="140"/>
      <c r="AI1375" s="140"/>
      <c r="AJ1375" s="140"/>
      <c r="AK1375" s="140"/>
      <c r="AL1375" s="140"/>
      <c r="AM1375" s="140"/>
      <c r="AN1375" s="140"/>
      <c r="AO1375" s="140"/>
      <c r="AP1375" s="140"/>
      <c r="AQ1375" s="140"/>
      <c r="AR1375" s="140"/>
      <c r="AS1375" s="140"/>
      <c r="AT1375" s="140"/>
      <c r="AU1375" s="140"/>
      <c r="AV1375" s="140"/>
      <c r="AW1375" s="140"/>
      <c r="AX1375" s="140"/>
      <c r="AY1375" s="140"/>
      <c r="AZ1375" s="140"/>
      <c r="BA1375" s="140"/>
      <c r="BB1375" s="140"/>
      <c r="BC1375" s="140"/>
      <c r="BD1375" s="140"/>
      <c r="BE1375" s="140"/>
      <c r="BF1375" s="140"/>
      <c r="BG1375" s="140"/>
      <c r="BH1375" s="140"/>
      <c r="BI1375" s="140"/>
      <c r="BJ1375" s="140"/>
    </row>
    <row r="1376" spans="20:62">
      <c r="T1376" s="140"/>
      <c r="U1376" s="140"/>
      <c r="V1376" s="140"/>
      <c r="W1376" s="140"/>
      <c r="X1376" s="140"/>
      <c r="Y1376" s="140"/>
      <c r="Z1376" s="140"/>
      <c r="AA1376" s="140"/>
      <c r="AB1376" s="140"/>
      <c r="AC1376" s="140"/>
      <c r="AD1376" s="140"/>
      <c r="AE1376" s="140"/>
      <c r="AF1376" s="140"/>
      <c r="AG1376" s="140"/>
      <c r="AH1376" s="140"/>
      <c r="AI1376" s="140"/>
      <c r="AJ1376" s="140"/>
      <c r="AK1376" s="140"/>
      <c r="AL1376" s="140"/>
      <c r="AM1376" s="140"/>
      <c r="AN1376" s="140"/>
      <c r="AO1376" s="140"/>
      <c r="AP1376" s="140"/>
      <c r="AQ1376" s="140"/>
      <c r="AR1376" s="140"/>
      <c r="AS1376" s="140"/>
      <c r="AT1376" s="140"/>
      <c r="AU1376" s="140"/>
      <c r="AV1376" s="140"/>
      <c r="AW1376" s="140"/>
      <c r="AX1376" s="140"/>
      <c r="AY1376" s="140"/>
      <c r="AZ1376" s="140"/>
      <c r="BA1376" s="140"/>
      <c r="BB1376" s="140"/>
      <c r="BC1376" s="140"/>
      <c r="BD1376" s="140"/>
      <c r="BE1376" s="140"/>
      <c r="BF1376" s="140"/>
      <c r="BG1376" s="140"/>
      <c r="BH1376" s="140"/>
      <c r="BI1376" s="140"/>
      <c r="BJ1376" s="140"/>
    </row>
    <row r="1377" spans="20:62">
      <c r="T1377" s="140"/>
      <c r="U1377" s="140"/>
      <c r="V1377" s="140"/>
      <c r="W1377" s="140"/>
      <c r="X1377" s="140"/>
      <c r="Y1377" s="140"/>
      <c r="Z1377" s="140"/>
      <c r="AA1377" s="140"/>
      <c r="AB1377" s="140"/>
      <c r="AC1377" s="140"/>
      <c r="AD1377" s="140"/>
      <c r="AE1377" s="140"/>
      <c r="AF1377" s="140"/>
      <c r="AG1377" s="140"/>
      <c r="AH1377" s="140"/>
      <c r="AI1377" s="140"/>
      <c r="AJ1377" s="140"/>
      <c r="AK1377" s="140"/>
      <c r="AL1377" s="140"/>
      <c r="AM1377" s="140"/>
      <c r="AN1377" s="140"/>
      <c r="AO1377" s="140"/>
      <c r="AP1377" s="140"/>
      <c r="AQ1377" s="140"/>
      <c r="AR1377" s="140"/>
      <c r="AS1377" s="140"/>
      <c r="AT1377" s="140"/>
      <c r="AU1377" s="140"/>
      <c r="AV1377" s="140"/>
      <c r="AW1377" s="140"/>
      <c r="AX1377" s="140"/>
      <c r="AY1377" s="140"/>
      <c r="AZ1377" s="140"/>
      <c r="BA1377" s="140"/>
      <c r="BB1377" s="140"/>
      <c r="BC1377" s="140"/>
      <c r="BD1377" s="140"/>
      <c r="BE1377" s="140"/>
      <c r="BF1377" s="140"/>
      <c r="BG1377" s="140"/>
      <c r="BH1377" s="140"/>
      <c r="BI1377" s="140"/>
      <c r="BJ1377" s="140"/>
    </row>
    <row r="1378" spans="20:62">
      <c r="T1378" s="140"/>
      <c r="U1378" s="140"/>
      <c r="V1378" s="140"/>
      <c r="W1378" s="140"/>
      <c r="X1378" s="140"/>
      <c r="Y1378" s="140"/>
      <c r="Z1378" s="140"/>
      <c r="AA1378" s="140"/>
      <c r="AB1378" s="140"/>
      <c r="AC1378" s="140"/>
      <c r="AD1378" s="140"/>
      <c r="AE1378" s="140"/>
      <c r="AF1378" s="140"/>
      <c r="AG1378" s="140"/>
      <c r="AH1378" s="140"/>
      <c r="AI1378" s="140"/>
      <c r="AJ1378" s="140"/>
      <c r="AK1378" s="140"/>
      <c r="AL1378" s="140"/>
      <c r="AM1378" s="140"/>
      <c r="AN1378" s="140"/>
      <c r="AO1378" s="140"/>
      <c r="AP1378" s="140"/>
      <c r="AQ1378" s="140"/>
      <c r="AR1378" s="140"/>
      <c r="AS1378" s="140"/>
      <c r="AT1378" s="140"/>
      <c r="AU1378" s="140"/>
      <c r="AV1378" s="140"/>
      <c r="AW1378" s="140"/>
      <c r="AX1378" s="140"/>
      <c r="AY1378" s="140"/>
      <c r="AZ1378" s="140"/>
      <c r="BA1378" s="140"/>
      <c r="BB1378" s="140"/>
      <c r="BC1378" s="140"/>
      <c r="BD1378" s="140"/>
      <c r="BE1378" s="140"/>
      <c r="BF1378" s="140"/>
      <c r="BG1378" s="140"/>
      <c r="BH1378" s="140"/>
      <c r="BI1378" s="140"/>
      <c r="BJ1378" s="140"/>
    </row>
    <row r="1379" spans="20:62">
      <c r="T1379" s="140"/>
      <c r="U1379" s="140"/>
      <c r="V1379" s="140"/>
      <c r="W1379" s="140"/>
      <c r="X1379" s="140"/>
      <c r="Y1379" s="140"/>
      <c r="Z1379" s="140"/>
      <c r="AA1379" s="140"/>
      <c r="AB1379" s="140"/>
      <c r="AC1379" s="140"/>
      <c r="AD1379" s="140"/>
      <c r="AE1379" s="140"/>
      <c r="AF1379" s="140"/>
      <c r="AG1379" s="140"/>
      <c r="AH1379" s="140"/>
      <c r="AI1379" s="140"/>
      <c r="AJ1379" s="140"/>
      <c r="AK1379" s="140"/>
      <c r="AL1379" s="140"/>
      <c r="AM1379" s="140"/>
      <c r="AN1379" s="140"/>
      <c r="AO1379" s="140"/>
      <c r="AP1379" s="140"/>
      <c r="AQ1379" s="140"/>
      <c r="AR1379" s="140"/>
      <c r="AS1379" s="140"/>
      <c r="AT1379" s="140"/>
      <c r="AU1379" s="140"/>
      <c r="AV1379" s="140"/>
      <c r="AW1379" s="140"/>
      <c r="AX1379" s="140"/>
      <c r="AY1379" s="140"/>
      <c r="AZ1379" s="140"/>
      <c r="BA1379" s="140"/>
      <c r="BB1379" s="140"/>
      <c r="BC1379" s="140"/>
      <c r="BD1379" s="140"/>
      <c r="BE1379" s="140"/>
      <c r="BF1379" s="140"/>
      <c r="BG1379" s="140"/>
      <c r="BH1379" s="140"/>
      <c r="BI1379" s="140"/>
      <c r="BJ1379" s="140"/>
    </row>
    <row r="1380" spans="20:62">
      <c r="T1380" s="140"/>
      <c r="U1380" s="140"/>
      <c r="V1380" s="140"/>
      <c r="W1380" s="140"/>
      <c r="X1380" s="140"/>
      <c r="Y1380" s="140"/>
      <c r="Z1380" s="140"/>
      <c r="AA1380" s="140"/>
      <c r="AB1380" s="140"/>
      <c r="AC1380" s="140"/>
      <c r="AD1380" s="140"/>
      <c r="AE1380" s="140"/>
      <c r="AF1380" s="140"/>
      <c r="AG1380" s="140"/>
      <c r="AH1380" s="140"/>
      <c r="AI1380" s="140"/>
      <c r="AJ1380" s="140"/>
      <c r="AK1380" s="140"/>
      <c r="AL1380" s="140"/>
      <c r="AM1380" s="140"/>
      <c r="AN1380" s="140"/>
      <c r="AO1380" s="140"/>
      <c r="AP1380" s="140"/>
      <c r="AQ1380" s="140"/>
      <c r="AR1380" s="140"/>
      <c r="AS1380" s="140"/>
      <c r="AT1380" s="140"/>
      <c r="AU1380" s="140"/>
      <c r="AV1380" s="140"/>
      <c r="AW1380" s="140"/>
      <c r="AX1380" s="140"/>
      <c r="AY1380" s="140"/>
      <c r="AZ1380" s="140"/>
      <c r="BA1380" s="140"/>
      <c r="BB1380" s="140"/>
      <c r="BC1380" s="140"/>
      <c r="BD1380" s="140"/>
      <c r="BE1380" s="140"/>
      <c r="BF1380" s="140"/>
      <c r="BG1380" s="140"/>
      <c r="BH1380" s="140"/>
      <c r="BI1380" s="140"/>
      <c r="BJ1380" s="140"/>
    </row>
    <row r="1381" spans="20:62">
      <c r="T1381" s="140"/>
      <c r="U1381" s="140"/>
      <c r="V1381" s="140"/>
      <c r="W1381" s="140"/>
      <c r="X1381" s="140"/>
      <c r="Y1381" s="140"/>
      <c r="Z1381" s="140"/>
      <c r="AA1381" s="140"/>
      <c r="AB1381" s="140"/>
      <c r="AC1381" s="140"/>
      <c r="AD1381" s="140"/>
      <c r="AE1381" s="140"/>
      <c r="AF1381" s="140"/>
      <c r="AG1381" s="140"/>
      <c r="AH1381" s="140"/>
      <c r="AI1381" s="140"/>
      <c r="AJ1381" s="140"/>
      <c r="AK1381" s="140"/>
      <c r="AL1381" s="140"/>
      <c r="AM1381" s="140"/>
      <c r="AN1381" s="140"/>
      <c r="AO1381" s="140"/>
      <c r="AP1381" s="140"/>
      <c r="AQ1381" s="140"/>
      <c r="AR1381" s="140"/>
      <c r="AS1381" s="140"/>
      <c r="AT1381" s="140"/>
      <c r="AU1381" s="140"/>
      <c r="AV1381" s="140"/>
      <c r="AW1381" s="140"/>
      <c r="AX1381" s="140"/>
      <c r="AY1381" s="140"/>
      <c r="AZ1381" s="140"/>
      <c r="BA1381" s="140"/>
      <c r="BB1381" s="140"/>
      <c r="BC1381" s="140"/>
      <c r="BD1381" s="140"/>
      <c r="BE1381" s="140"/>
      <c r="BF1381" s="140"/>
      <c r="BG1381" s="140"/>
      <c r="BH1381" s="140"/>
      <c r="BI1381" s="140"/>
      <c r="BJ1381" s="140"/>
    </row>
    <row r="1382" spans="20:62">
      <c r="T1382" s="140"/>
      <c r="U1382" s="140"/>
      <c r="V1382" s="140"/>
      <c r="W1382" s="140"/>
      <c r="X1382" s="140"/>
      <c r="Y1382" s="140"/>
      <c r="Z1382" s="140"/>
      <c r="AA1382" s="140"/>
      <c r="AB1382" s="140"/>
      <c r="AC1382" s="140"/>
      <c r="AD1382" s="140"/>
      <c r="AE1382" s="140"/>
      <c r="AF1382" s="140"/>
      <c r="AG1382" s="140"/>
      <c r="AH1382" s="140"/>
      <c r="AI1382" s="140"/>
      <c r="AJ1382" s="140"/>
      <c r="AK1382" s="140"/>
      <c r="AL1382" s="140"/>
      <c r="AM1382" s="140"/>
      <c r="AN1382" s="140"/>
      <c r="AO1382" s="140"/>
      <c r="AP1382" s="140"/>
      <c r="AQ1382" s="140"/>
      <c r="AR1382" s="140"/>
      <c r="AS1382" s="140"/>
      <c r="AT1382" s="140"/>
      <c r="AU1382" s="140"/>
      <c r="AV1382" s="140"/>
      <c r="AW1382" s="140"/>
      <c r="AX1382" s="140"/>
      <c r="AY1382" s="140"/>
      <c r="AZ1382" s="140"/>
      <c r="BA1382" s="140"/>
      <c r="BB1382" s="140"/>
      <c r="BC1382" s="140"/>
      <c r="BD1382" s="140"/>
      <c r="BE1382" s="140"/>
      <c r="BF1382" s="140"/>
      <c r="BG1382" s="140"/>
      <c r="BH1382" s="140"/>
      <c r="BI1382" s="140"/>
      <c r="BJ1382" s="140"/>
    </row>
    <row r="1383" spans="20:62">
      <c r="T1383" s="140"/>
      <c r="U1383" s="140"/>
      <c r="V1383" s="140"/>
      <c r="W1383" s="140"/>
      <c r="X1383" s="140"/>
      <c r="Y1383" s="140"/>
      <c r="Z1383" s="140"/>
      <c r="AA1383" s="140"/>
      <c r="AB1383" s="140"/>
      <c r="AC1383" s="140"/>
      <c r="AD1383" s="140"/>
      <c r="AE1383" s="140"/>
      <c r="AF1383" s="140"/>
      <c r="AG1383" s="140"/>
      <c r="AH1383" s="140"/>
      <c r="AI1383" s="140"/>
      <c r="AJ1383" s="140"/>
      <c r="AK1383" s="140"/>
      <c r="AL1383" s="140"/>
      <c r="AM1383" s="140"/>
      <c r="AN1383" s="140"/>
      <c r="AO1383" s="140"/>
      <c r="AP1383" s="140"/>
      <c r="AQ1383" s="140"/>
      <c r="AR1383" s="140"/>
      <c r="AS1383" s="140"/>
      <c r="AT1383" s="140"/>
      <c r="AU1383" s="140"/>
      <c r="AV1383" s="140"/>
      <c r="AW1383" s="140"/>
      <c r="AX1383" s="140"/>
      <c r="AY1383" s="140"/>
      <c r="AZ1383" s="140"/>
      <c r="BA1383" s="140"/>
      <c r="BB1383" s="140"/>
      <c r="BC1383" s="140"/>
      <c r="BD1383" s="140"/>
      <c r="BE1383" s="140"/>
      <c r="BF1383" s="140"/>
      <c r="BG1383" s="140"/>
      <c r="BH1383" s="140"/>
      <c r="BI1383" s="140"/>
      <c r="BJ1383" s="140"/>
    </row>
    <row r="1384" spans="20:62">
      <c r="T1384" s="140"/>
      <c r="U1384" s="140"/>
      <c r="V1384" s="140"/>
      <c r="W1384" s="140"/>
      <c r="X1384" s="140"/>
      <c r="Y1384" s="140"/>
      <c r="Z1384" s="140"/>
      <c r="AA1384" s="140"/>
      <c r="AB1384" s="140"/>
      <c r="AC1384" s="140"/>
      <c r="AD1384" s="140"/>
      <c r="AE1384" s="140"/>
      <c r="AF1384" s="140"/>
      <c r="AG1384" s="140"/>
      <c r="AH1384" s="140"/>
      <c r="AI1384" s="140"/>
      <c r="AJ1384" s="140"/>
      <c r="AK1384" s="140"/>
      <c r="AL1384" s="140"/>
      <c r="AM1384" s="140"/>
      <c r="AN1384" s="140"/>
      <c r="AO1384" s="140"/>
      <c r="AP1384" s="140"/>
      <c r="AQ1384" s="140"/>
      <c r="AR1384" s="140"/>
      <c r="AS1384" s="140"/>
      <c r="AT1384" s="140"/>
      <c r="AU1384" s="140"/>
      <c r="AV1384" s="140"/>
      <c r="AW1384" s="140"/>
      <c r="AX1384" s="140"/>
      <c r="AY1384" s="140"/>
      <c r="AZ1384" s="140"/>
      <c r="BA1384" s="140"/>
      <c r="BB1384" s="140"/>
      <c r="BC1384" s="140"/>
      <c r="BD1384" s="140"/>
      <c r="BE1384" s="140"/>
      <c r="BF1384" s="140"/>
      <c r="BG1384" s="140"/>
      <c r="BH1384" s="140"/>
      <c r="BI1384" s="140"/>
      <c r="BJ1384" s="140"/>
    </row>
    <row r="1385" spans="20:62">
      <c r="T1385" s="140"/>
      <c r="U1385" s="140"/>
      <c r="V1385" s="140"/>
      <c r="W1385" s="140"/>
      <c r="X1385" s="140"/>
      <c r="Y1385" s="140"/>
      <c r="Z1385" s="140"/>
      <c r="AA1385" s="140"/>
      <c r="AB1385" s="140"/>
      <c r="AC1385" s="140"/>
      <c r="AD1385" s="140"/>
      <c r="AE1385" s="140"/>
      <c r="AF1385" s="140"/>
      <c r="AG1385" s="140"/>
      <c r="AH1385" s="140"/>
      <c r="AI1385" s="140"/>
      <c r="AJ1385" s="140"/>
      <c r="AK1385" s="140"/>
      <c r="AL1385" s="140"/>
      <c r="AM1385" s="140"/>
      <c r="AN1385" s="140"/>
      <c r="AO1385" s="140"/>
      <c r="AP1385" s="140"/>
      <c r="AQ1385" s="140"/>
      <c r="AR1385" s="140"/>
      <c r="AS1385" s="140"/>
      <c r="AT1385" s="140"/>
      <c r="AU1385" s="140"/>
      <c r="AV1385" s="140"/>
      <c r="AW1385" s="140"/>
      <c r="AX1385" s="140"/>
      <c r="AY1385" s="140"/>
      <c r="AZ1385" s="140"/>
      <c r="BA1385" s="140"/>
      <c r="BB1385" s="140"/>
      <c r="BC1385" s="140"/>
      <c r="BD1385" s="140"/>
      <c r="BE1385" s="140"/>
      <c r="BF1385" s="140"/>
      <c r="BG1385" s="140"/>
      <c r="BH1385" s="140"/>
      <c r="BI1385" s="140"/>
      <c r="BJ1385" s="140"/>
    </row>
    <row r="1386" spans="20:62">
      <c r="T1386" s="140"/>
      <c r="U1386" s="140"/>
      <c r="V1386" s="140"/>
      <c r="W1386" s="140"/>
      <c r="X1386" s="140"/>
      <c r="Y1386" s="140"/>
      <c r="Z1386" s="140"/>
      <c r="AA1386" s="140"/>
      <c r="AB1386" s="140"/>
      <c r="AC1386" s="140"/>
      <c r="AD1386" s="140"/>
      <c r="AE1386" s="140"/>
      <c r="AF1386" s="140"/>
      <c r="AG1386" s="140"/>
      <c r="AH1386" s="140"/>
      <c r="AI1386" s="140"/>
      <c r="AJ1386" s="140"/>
      <c r="AK1386" s="140"/>
      <c r="AL1386" s="140"/>
      <c r="AM1386" s="140"/>
      <c r="AN1386" s="140"/>
      <c r="AO1386" s="140"/>
      <c r="AP1386" s="140"/>
      <c r="AQ1386" s="140"/>
      <c r="AR1386" s="140"/>
      <c r="AS1386" s="140"/>
      <c r="AT1386" s="140"/>
      <c r="AU1386" s="140"/>
      <c r="AV1386" s="140"/>
      <c r="AW1386" s="140"/>
      <c r="AX1386" s="140"/>
      <c r="AY1386" s="140"/>
      <c r="AZ1386" s="140"/>
      <c r="BA1386" s="140"/>
      <c r="BB1386" s="140"/>
      <c r="BC1386" s="140"/>
      <c r="BD1386" s="140"/>
      <c r="BE1386" s="140"/>
      <c r="BF1386" s="140"/>
      <c r="BG1386" s="140"/>
      <c r="BH1386" s="140"/>
      <c r="BI1386" s="140"/>
      <c r="BJ1386" s="140"/>
    </row>
    <row r="1387" spans="20:62">
      <c r="T1387" s="140"/>
      <c r="U1387" s="140"/>
      <c r="V1387" s="140"/>
      <c r="W1387" s="140"/>
      <c r="X1387" s="140"/>
      <c r="Y1387" s="140"/>
      <c r="Z1387" s="140"/>
      <c r="AA1387" s="140"/>
      <c r="AB1387" s="140"/>
      <c r="AC1387" s="140"/>
      <c r="AD1387" s="140"/>
      <c r="AE1387" s="140"/>
      <c r="AF1387" s="140"/>
      <c r="AG1387" s="140"/>
      <c r="AH1387" s="140"/>
      <c r="AI1387" s="140"/>
      <c r="AJ1387" s="140"/>
      <c r="AK1387" s="140"/>
      <c r="AL1387" s="140"/>
      <c r="AM1387" s="140"/>
      <c r="AN1387" s="140"/>
      <c r="AO1387" s="140"/>
      <c r="AP1387" s="140"/>
      <c r="AQ1387" s="140"/>
      <c r="AR1387" s="140"/>
      <c r="AS1387" s="140"/>
      <c r="AT1387" s="140"/>
      <c r="AU1387" s="140"/>
      <c r="AV1387" s="140"/>
      <c r="AW1387" s="140"/>
      <c r="AX1387" s="140"/>
      <c r="AY1387" s="140"/>
      <c r="AZ1387" s="140"/>
      <c r="BA1387" s="140"/>
      <c r="BB1387" s="140"/>
      <c r="BC1387" s="140"/>
      <c r="BD1387" s="140"/>
      <c r="BE1387" s="140"/>
      <c r="BF1387" s="140"/>
      <c r="BG1387" s="140"/>
      <c r="BH1387" s="140"/>
      <c r="BI1387" s="140"/>
      <c r="BJ1387" s="140"/>
    </row>
    <row r="1388" spans="20:62">
      <c r="T1388" s="140"/>
      <c r="U1388" s="140"/>
      <c r="V1388" s="140"/>
      <c r="W1388" s="140"/>
      <c r="X1388" s="140"/>
      <c r="Y1388" s="140"/>
      <c r="Z1388" s="140"/>
      <c r="AA1388" s="140"/>
      <c r="AB1388" s="140"/>
      <c r="AC1388" s="140"/>
      <c r="AD1388" s="140"/>
      <c r="AE1388" s="140"/>
      <c r="AF1388" s="140"/>
      <c r="AG1388" s="140"/>
      <c r="AH1388" s="140"/>
      <c r="AI1388" s="140"/>
      <c r="AJ1388" s="140"/>
      <c r="AK1388" s="140"/>
      <c r="AL1388" s="140"/>
      <c r="AM1388" s="140"/>
      <c r="AN1388" s="140"/>
      <c r="AO1388" s="140"/>
      <c r="AP1388" s="140"/>
      <c r="AQ1388" s="140"/>
      <c r="AR1388" s="140"/>
      <c r="AS1388" s="140"/>
      <c r="AT1388" s="140"/>
      <c r="AU1388" s="140"/>
      <c r="AV1388" s="140"/>
      <c r="AW1388" s="140"/>
      <c r="AX1388" s="140"/>
      <c r="AY1388" s="140"/>
      <c r="AZ1388" s="140"/>
      <c r="BA1388" s="140"/>
      <c r="BB1388" s="140"/>
      <c r="BC1388" s="140"/>
      <c r="BD1388" s="140"/>
      <c r="BE1388" s="140"/>
      <c r="BF1388" s="140"/>
      <c r="BG1388" s="140"/>
      <c r="BH1388" s="140"/>
      <c r="BI1388" s="140"/>
      <c r="BJ1388" s="140"/>
    </row>
    <row r="1389" spans="20:62">
      <c r="T1389" s="140"/>
      <c r="U1389" s="140"/>
      <c r="V1389" s="140"/>
      <c r="W1389" s="140"/>
      <c r="X1389" s="140"/>
      <c r="Y1389" s="140"/>
      <c r="Z1389" s="140"/>
      <c r="AA1389" s="140"/>
      <c r="AB1389" s="140"/>
      <c r="AC1389" s="140"/>
      <c r="AD1389" s="140"/>
      <c r="AE1389" s="140"/>
      <c r="AF1389" s="140"/>
      <c r="AG1389" s="140"/>
      <c r="AH1389" s="140"/>
      <c r="AI1389" s="140"/>
      <c r="AJ1389" s="140"/>
      <c r="AK1389" s="140"/>
      <c r="AL1389" s="140"/>
      <c r="AM1389" s="140"/>
      <c r="AN1389" s="140"/>
      <c r="AO1389" s="140"/>
      <c r="AP1389" s="140"/>
      <c r="AQ1389" s="140"/>
      <c r="AR1389" s="140"/>
      <c r="AS1389" s="140"/>
      <c r="AT1389" s="140"/>
      <c r="AU1389" s="140"/>
      <c r="AV1389" s="140"/>
      <c r="AW1389" s="140"/>
      <c r="AX1389" s="140"/>
      <c r="AY1389" s="140"/>
      <c r="AZ1389" s="140"/>
      <c r="BA1389" s="140"/>
      <c r="BB1389" s="140"/>
      <c r="BC1389" s="140"/>
      <c r="BD1389" s="140"/>
      <c r="BE1389" s="140"/>
      <c r="BF1389" s="140"/>
      <c r="BG1389" s="140"/>
      <c r="BH1389" s="140"/>
      <c r="BI1389" s="140"/>
      <c r="BJ1389" s="140"/>
    </row>
    <row r="1390" spans="20:62">
      <c r="T1390" s="140"/>
      <c r="U1390" s="140"/>
      <c r="V1390" s="140"/>
      <c r="W1390" s="140"/>
      <c r="X1390" s="140"/>
      <c r="Y1390" s="140"/>
      <c r="Z1390" s="140"/>
      <c r="AA1390" s="140"/>
      <c r="AB1390" s="140"/>
      <c r="AC1390" s="140"/>
      <c r="AD1390" s="140"/>
      <c r="AE1390" s="140"/>
      <c r="AF1390" s="140"/>
      <c r="AG1390" s="140"/>
      <c r="AH1390" s="140"/>
      <c r="AI1390" s="140"/>
      <c r="AJ1390" s="140"/>
      <c r="AK1390" s="140"/>
      <c r="AL1390" s="140"/>
      <c r="AM1390" s="140"/>
      <c r="AN1390" s="140"/>
      <c r="AO1390" s="140"/>
      <c r="AP1390" s="140"/>
      <c r="AQ1390" s="140"/>
      <c r="AR1390" s="140"/>
      <c r="AS1390" s="140"/>
      <c r="AT1390" s="140"/>
      <c r="AU1390" s="140"/>
      <c r="AV1390" s="140"/>
      <c r="AW1390" s="140"/>
      <c r="AX1390" s="140"/>
      <c r="AY1390" s="140"/>
      <c r="AZ1390" s="140"/>
      <c r="BA1390" s="140"/>
      <c r="BB1390" s="140"/>
      <c r="BC1390" s="140"/>
      <c r="BD1390" s="140"/>
      <c r="BE1390" s="140"/>
      <c r="BF1390" s="140"/>
      <c r="BG1390" s="140"/>
      <c r="BH1390" s="140"/>
      <c r="BI1390" s="140"/>
      <c r="BJ1390" s="140"/>
    </row>
    <row r="1391" spans="20:62">
      <c r="T1391" s="140"/>
      <c r="U1391" s="140"/>
      <c r="V1391" s="140"/>
      <c r="W1391" s="140"/>
      <c r="X1391" s="140"/>
      <c r="Y1391" s="140"/>
      <c r="Z1391" s="140"/>
      <c r="AA1391" s="140"/>
      <c r="AB1391" s="140"/>
      <c r="AC1391" s="140"/>
      <c r="AD1391" s="140"/>
      <c r="AE1391" s="140"/>
      <c r="AF1391" s="140"/>
      <c r="AG1391" s="140"/>
      <c r="AH1391" s="140"/>
      <c r="AI1391" s="140"/>
      <c r="AJ1391" s="140"/>
      <c r="AK1391" s="140"/>
      <c r="AL1391" s="140"/>
      <c r="AM1391" s="140"/>
      <c r="AN1391" s="140"/>
      <c r="AO1391" s="140"/>
      <c r="AP1391" s="140"/>
      <c r="AQ1391" s="140"/>
      <c r="AR1391" s="140"/>
      <c r="AS1391" s="140"/>
      <c r="AT1391" s="140"/>
      <c r="AU1391" s="140"/>
      <c r="AV1391" s="140"/>
      <c r="AW1391" s="140"/>
      <c r="AX1391" s="140"/>
      <c r="AY1391" s="140"/>
      <c r="AZ1391" s="140"/>
      <c r="BA1391" s="140"/>
      <c r="BB1391" s="140"/>
      <c r="BC1391" s="140"/>
      <c r="BD1391" s="140"/>
      <c r="BE1391" s="140"/>
      <c r="BF1391" s="140"/>
      <c r="BG1391" s="140"/>
      <c r="BH1391" s="140"/>
      <c r="BI1391" s="140"/>
      <c r="BJ1391" s="140"/>
    </row>
    <row r="1392" spans="20:62">
      <c r="T1392" s="140"/>
      <c r="U1392" s="140"/>
      <c r="V1392" s="140"/>
      <c r="W1392" s="140"/>
      <c r="X1392" s="140"/>
      <c r="Y1392" s="140"/>
      <c r="Z1392" s="140"/>
      <c r="AA1392" s="140"/>
      <c r="AB1392" s="140"/>
      <c r="AC1392" s="140"/>
      <c r="AD1392" s="140"/>
      <c r="AE1392" s="140"/>
      <c r="AF1392" s="140"/>
      <c r="AG1392" s="140"/>
      <c r="AH1392" s="140"/>
      <c r="AI1392" s="140"/>
      <c r="AJ1392" s="140"/>
      <c r="AK1392" s="140"/>
      <c r="AL1392" s="140"/>
      <c r="AM1392" s="140"/>
      <c r="AN1392" s="140"/>
      <c r="AO1392" s="140"/>
      <c r="AP1392" s="140"/>
      <c r="AQ1392" s="140"/>
      <c r="AR1392" s="140"/>
      <c r="AS1392" s="140"/>
      <c r="AT1392" s="140"/>
      <c r="AU1392" s="140"/>
      <c r="AV1392" s="140"/>
      <c r="AW1392" s="140"/>
      <c r="AX1392" s="140"/>
      <c r="AY1392" s="140"/>
      <c r="AZ1392" s="140"/>
      <c r="BA1392" s="140"/>
      <c r="BB1392" s="140"/>
      <c r="BC1392" s="140"/>
      <c r="BD1392" s="140"/>
      <c r="BE1392" s="140"/>
      <c r="BF1392" s="140"/>
      <c r="BG1392" s="140"/>
      <c r="BH1392" s="140"/>
      <c r="BI1392" s="140"/>
      <c r="BJ1392" s="140"/>
    </row>
    <row r="1393" spans="20:62">
      <c r="T1393" s="140"/>
      <c r="U1393" s="140"/>
      <c r="V1393" s="140"/>
      <c r="W1393" s="140"/>
      <c r="X1393" s="140"/>
      <c r="Y1393" s="140"/>
      <c r="Z1393" s="140"/>
      <c r="AA1393" s="140"/>
      <c r="AB1393" s="140"/>
      <c r="AC1393" s="140"/>
      <c r="AD1393" s="140"/>
      <c r="AE1393" s="140"/>
      <c r="AF1393" s="140"/>
      <c r="AG1393" s="140"/>
      <c r="AH1393" s="140"/>
      <c r="AI1393" s="140"/>
      <c r="AJ1393" s="140"/>
      <c r="AK1393" s="140"/>
      <c r="AL1393" s="140"/>
      <c r="AM1393" s="140"/>
      <c r="AN1393" s="140"/>
      <c r="AO1393" s="140"/>
      <c r="AP1393" s="140"/>
      <c r="AQ1393" s="140"/>
      <c r="AR1393" s="140"/>
      <c r="AS1393" s="140"/>
      <c r="AT1393" s="140"/>
      <c r="AU1393" s="140"/>
      <c r="AV1393" s="140"/>
      <c r="AW1393" s="140"/>
      <c r="AX1393" s="140"/>
      <c r="AY1393" s="140"/>
      <c r="AZ1393" s="140"/>
      <c r="BA1393" s="140"/>
      <c r="BB1393" s="140"/>
      <c r="BC1393" s="140"/>
      <c r="BD1393" s="140"/>
      <c r="BE1393" s="140"/>
      <c r="BF1393" s="140"/>
      <c r="BG1393" s="140"/>
      <c r="BH1393" s="140"/>
      <c r="BI1393" s="140"/>
      <c r="BJ1393" s="140"/>
    </row>
    <row r="1394" spans="20:62">
      <c r="T1394" s="140"/>
      <c r="U1394" s="140"/>
      <c r="V1394" s="140"/>
      <c r="W1394" s="140"/>
      <c r="X1394" s="140"/>
      <c r="Y1394" s="140"/>
      <c r="Z1394" s="140"/>
      <c r="AA1394" s="140"/>
      <c r="AB1394" s="140"/>
      <c r="AC1394" s="140"/>
      <c r="AD1394" s="140"/>
      <c r="AE1394" s="140"/>
      <c r="AF1394" s="140"/>
      <c r="AG1394" s="140"/>
      <c r="AH1394" s="140"/>
      <c r="AI1394" s="140"/>
      <c r="AJ1394" s="140"/>
      <c r="AK1394" s="140"/>
      <c r="AL1394" s="140"/>
      <c r="AM1394" s="140"/>
      <c r="AN1394" s="140"/>
      <c r="AO1394" s="140"/>
      <c r="AP1394" s="140"/>
      <c r="AQ1394" s="140"/>
      <c r="AR1394" s="140"/>
      <c r="AS1394" s="140"/>
      <c r="AT1394" s="140"/>
      <c r="AU1394" s="140"/>
      <c r="AV1394" s="140"/>
      <c r="AW1394" s="140"/>
      <c r="AX1394" s="140"/>
      <c r="AY1394" s="140"/>
      <c r="AZ1394" s="140"/>
      <c r="BA1394" s="140"/>
      <c r="BB1394" s="140"/>
      <c r="BC1394" s="140"/>
      <c r="BD1394" s="140"/>
      <c r="BE1394" s="140"/>
      <c r="BF1394" s="140"/>
      <c r="BG1394" s="140"/>
      <c r="BH1394" s="140"/>
      <c r="BI1394" s="140"/>
      <c r="BJ1394" s="140"/>
    </row>
    <row r="1395" spans="20:62">
      <c r="T1395" s="140"/>
      <c r="U1395" s="140"/>
      <c r="V1395" s="140"/>
      <c r="W1395" s="140"/>
      <c r="X1395" s="140"/>
      <c r="Y1395" s="140"/>
      <c r="Z1395" s="140"/>
      <c r="AA1395" s="140"/>
      <c r="AB1395" s="140"/>
      <c r="AC1395" s="140"/>
      <c r="AD1395" s="140"/>
      <c r="AE1395" s="140"/>
      <c r="AF1395" s="140"/>
      <c r="AG1395" s="140"/>
      <c r="AH1395" s="140"/>
      <c r="AI1395" s="140"/>
      <c r="AJ1395" s="140"/>
      <c r="AK1395" s="140"/>
      <c r="AL1395" s="140"/>
      <c r="AM1395" s="140"/>
      <c r="AN1395" s="140"/>
      <c r="AO1395" s="140"/>
      <c r="AP1395" s="140"/>
      <c r="AQ1395" s="140"/>
      <c r="AR1395" s="140"/>
      <c r="AS1395" s="140"/>
      <c r="AT1395" s="140"/>
      <c r="AU1395" s="140"/>
      <c r="AV1395" s="140"/>
      <c r="AW1395" s="140"/>
      <c r="AX1395" s="140"/>
      <c r="AY1395" s="140"/>
      <c r="AZ1395" s="140"/>
      <c r="BA1395" s="140"/>
      <c r="BB1395" s="140"/>
      <c r="BC1395" s="140"/>
      <c r="BD1395" s="140"/>
      <c r="BE1395" s="140"/>
      <c r="BF1395" s="140"/>
      <c r="BG1395" s="140"/>
      <c r="BH1395" s="140"/>
      <c r="BI1395" s="140"/>
      <c r="BJ1395" s="140"/>
    </row>
    <row r="1396" spans="20:62">
      <c r="T1396" s="140"/>
      <c r="U1396" s="140"/>
      <c r="V1396" s="140"/>
      <c r="W1396" s="140"/>
      <c r="X1396" s="140"/>
      <c r="Y1396" s="140"/>
      <c r="Z1396" s="140"/>
      <c r="AA1396" s="140"/>
      <c r="AB1396" s="140"/>
      <c r="AC1396" s="140"/>
      <c r="AD1396" s="140"/>
      <c r="AE1396" s="140"/>
      <c r="AF1396" s="140"/>
      <c r="AG1396" s="140"/>
      <c r="AH1396" s="140"/>
      <c r="AI1396" s="140"/>
      <c r="AJ1396" s="140"/>
      <c r="AK1396" s="140"/>
      <c r="AL1396" s="140"/>
      <c r="AM1396" s="140"/>
      <c r="AN1396" s="140"/>
      <c r="AO1396" s="140"/>
      <c r="AP1396" s="140"/>
      <c r="AQ1396" s="140"/>
      <c r="AR1396" s="140"/>
      <c r="AS1396" s="140"/>
      <c r="AT1396" s="140"/>
      <c r="AU1396" s="140"/>
      <c r="AV1396" s="140"/>
      <c r="AW1396" s="140"/>
      <c r="AX1396" s="140"/>
      <c r="AY1396" s="140"/>
      <c r="AZ1396" s="140"/>
      <c r="BA1396" s="140"/>
      <c r="BB1396" s="140"/>
      <c r="BC1396" s="140"/>
      <c r="BD1396" s="140"/>
      <c r="BE1396" s="140"/>
      <c r="BF1396" s="140"/>
      <c r="BG1396" s="140"/>
      <c r="BH1396" s="140"/>
      <c r="BI1396" s="140"/>
      <c r="BJ1396" s="140"/>
    </row>
    <row r="1397" spans="20:62">
      <c r="T1397" s="140"/>
      <c r="U1397" s="140"/>
      <c r="V1397" s="140"/>
      <c r="W1397" s="140"/>
      <c r="X1397" s="140"/>
      <c r="Y1397" s="140"/>
      <c r="Z1397" s="140"/>
      <c r="AA1397" s="140"/>
      <c r="AB1397" s="140"/>
      <c r="AC1397" s="140"/>
      <c r="AD1397" s="140"/>
      <c r="AE1397" s="140"/>
      <c r="AF1397" s="140"/>
      <c r="AG1397" s="140"/>
      <c r="AH1397" s="140"/>
      <c r="AI1397" s="140"/>
      <c r="AJ1397" s="140"/>
      <c r="AK1397" s="140"/>
      <c r="AL1397" s="140"/>
      <c r="AM1397" s="140"/>
      <c r="AN1397" s="140"/>
      <c r="AO1397" s="140"/>
      <c r="AP1397" s="140"/>
      <c r="AQ1397" s="140"/>
      <c r="AR1397" s="140"/>
      <c r="AS1397" s="140"/>
      <c r="AT1397" s="140"/>
      <c r="AU1397" s="140"/>
      <c r="AV1397" s="140"/>
      <c r="AW1397" s="140"/>
      <c r="AX1397" s="140"/>
      <c r="AY1397" s="140"/>
      <c r="AZ1397" s="140"/>
      <c r="BA1397" s="140"/>
      <c r="BB1397" s="140"/>
      <c r="BC1397" s="140"/>
      <c r="BD1397" s="140"/>
      <c r="BE1397" s="140"/>
      <c r="BF1397" s="140"/>
      <c r="BG1397" s="140"/>
      <c r="BH1397" s="140"/>
      <c r="BI1397" s="140"/>
      <c r="BJ1397" s="140"/>
    </row>
    <row r="1398" spans="20:62">
      <c r="T1398" s="140"/>
      <c r="U1398" s="140"/>
      <c r="V1398" s="140"/>
      <c r="W1398" s="140"/>
      <c r="X1398" s="140"/>
      <c r="Y1398" s="140"/>
      <c r="Z1398" s="140"/>
      <c r="AA1398" s="140"/>
      <c r="AB1398" s="140"/>
      <c r="AC1398" s="140"/>
      <c r="AD1398" s="140"/>
      <c r="AE1398" s="140"/>
      <c r="AF1398" s="140"/>
      <c r="AG1398" s="140"/>
      <c r="AH1398" s="140"/>
      <c r="AI1398" s="140"/>
      <c r="AJ1398" s="140"/>
      <c r="AK1398" s="140"/>
      <c r="AL1398" s="140"/>
      <c r="AM1398" s="140"/>
      <c r="AN1398" s="140"/>
      <c r="AO1398" s="140"/>
      <c r="AP1398" s="140"/>
      <c r="AQ1398" s="140"/>
      <c r="AR1398" s="140"/>
      <c r="AS1398" s="140"/>
      <c r="AT1398" s="140"/>
      <c r="AU1398" s="140"/>
      <c r="AV1398" s="140"/>
      <c r="AW1398" s="140"/>
      <c r="AX1398" s="140"/>
      <c r="AY1398" s="140"/>
      <c r="AZ1398" s="140"/>
      <c r="BA1398" s="140"/>
      <c r="BB1398" s="140"/>
      <c r="BC1398" s="140"/>
      <c r="BD1398" s="140"/>
      <c r="BE1398" s="140"/>
      <c r="BF1398" s="140"/>
      <c r="BG1398" s="140"/>
      <c r="BH1398" s="140"/>
      <c r="BI1398" s="140"/>
      <c r="BJ1398" s="140"/>
    </row>
    <row r="1399" spans="20:62">
      <c r="T1399" s="140"/>
      <c r="U1399" s="140"/>
      <c r="V1399" s="140"/>
      <c r="W1399" s="140"/>
      <c r="X1399" s="140"/>
      <c r="Y1399" s="140"/>
      <c r="Z1399" s="140"/>
      <c r="AA1399" s="140"/>
      <c r="AB1399" s="140"/>
      <c r="AC1399" s="140"/>
      <c r="AD1399" s="140"/>
      <c r="AE1399" s="140"/>
      <c r="AF1399" s="140"/>
      <c r="AG1399" s="140"/>
      <c r="AH1399" s="140"/>
      <c r="AI1399" s="140"/>
      <c r="AJ1399" s="140"/>
      <c r="AK1399" s="140"/>
      <c r="AL1399" s="140"/>
      <c r="AM1399" s="140"/>
      <c r="AN1399" s="140"/>
      <c r="AO1399" s="140"/>
      <c r="AP1399" s="140"/>
      <c r="AQ1399" s="140"/>
      <c r="AR1399" s="140"/>
      <c r="AS1399" s="140"/>
      <c r="AT1399" s="140"/>
      <c r="AU1399" s="140"/>
      <c r="AV1399" s="140"/>
      <c r="AW1399" s="140"/>
      <c r="AX1399" s="140"/>
      <c r="AY1399" s="140"/>
      <c r="AZ1399" s="140"/>
      <c r="BA1399" s="140"/>
      <c r="BB1399" s="140"/>
      <c r="BC1399" s="140"/>
      <c r="BD1399" s="140"/>
      <c r="BE1399" s="140"/>
      <c r="BF1399" s="140"/>
      <c r="BG1399" s="140"/>
      <c r="BH1399" s="140"/>
      <c r="BI1399" s="140"/>
      <c r="BJ1399" s="140"/>
    </row>
    <row r="1400" spans="20:62">
      <c r="T1400" s="140"/>
      <c r="U1400" s="140"/>
      <c r="V1400" s="140"/>
      <c r="W1400" s="140"/>
      <c r="X1400" s="140"/>
      <c r="Y1400" s="140"/>
      <c r="Z1400" s="140"/>
      <c r="AA1400" s="140"/>
      <c r="AB1400" s="140"/>
      <c r="AC1400" s="140"/>
      <c r="AD1400" s="140"/>
      <c r="AE1400" s="140"/>
      <c r="AF1400" s="140"/>
      <c r="AG1400" s="140"/>
      <c r="AH1400" s="140"/>
      <c r="AI1400" s="140"/>
      <c r="AJ1400" s="140"/>
      <c r="AK1400" s="140"/>
      <c r="AL1400" s="140"/>
      <c r="AM1400" s="140"/>
      <c r="AN1400" s="140"/>
      <c r="AO1400" s="140"/>
      <c r="AP1400" s="140"/>
      <c r="AQ1400" s="140"/>
      <c r="AR1400" s="140"/>
      <c r="AS1400" s="140"/>
      <c r="AT1400" s="140"/>
      <c r="AU1400" s="140"/>
      <c r="AV1400" s="140"/>
      <c r="AW1400" s="140"/>
      <c r="AX1400" s="140"/>
      <c r="AY1400" s="140"/>
      <c r="AZ1400" s="140"/>
      <c r="BA1400" s="140"/>
      <c r="BB1400" s="140"/>
      <c r="BC1400" s="140"/>
      <c r="BD1400" s="140"/>
      <c r="BE1400" s="140"/>
      <c r="BF1400" s="140"/>
      <c r="BG1400" s="140"/>
      <c r="BH1400" s="140"/>
      <c r="BI1400" s="140"/>
      <c r="BJ1400" s="140"/>
    </row>
    <row r="1401" spans="20:62">
      <c r="T1401" s="140"/>
      <c r="U1401" s="140"/>
      <c r="V1401" s="140"/>
      <c r="W1401" s="140"/>
      <c r="X1401" s="140"/>
      <c r="Y1401" s="140"/>
      <c r="Z1401" s="140"/>
      <c r="AA1401" s="140"/>
      <c r="AB1401" s="140"/>
      <c r="AC1401" s="140"/>
      <c r="AD1401" s="140"/>
      <c r="AE1401" s="140"/>
      <c r="AF1401" s="140"/>
      <c r="AG1401" s="140"/>
      <c r="AH1401" s="140"/>
      <c r="AI1401" s="140"/>
      <c r="AJ1401" s="140"/>
      <c r="AK1401" s="140"/>
      <c r="AL1401" s="140"/>
      <c r="AM1401" s="140"/>
      <c r="AN1401" s="140"/>
      <c r="AO1401" s="140"/>
      <c r="AP1401" s="140"/>
      <c r="AQ1401" s="140"/>
      <c r="AR1401" s="140"/>
      <c r="AS1401" s="140"/>
      <c r="AT1401" s="140"/>
      <c r="AU1401" s="140"/>
      <c r="AV1401" s="140"/>
      <c r="AW1401" s="140"/>
      <c r="AX1401" s="140"/>
      <c r="AY1401" s="140"/>
      <c r="AZ1401" s="140"/>
      <c r="BA1401" s="140"/>
      <c r="BB1401" s="140"/>
      <c r="BC1401" s="140"/>
      <c r="BD1401" s="140"/>
      <c r="BE1401" s="140"/>
      <c r="BF1401" s="140"/>
      <c r="BG1401" s="140"/>
      <c r="BH1401" s="140"/>
      <c r="BI1401" s="140"/>
      <c r="BJ1401" s="140"/>
    </row>
    <row r="1402" spans="20:62">
      <c r="T1402" s="140"/>
      <c r="U1402" s="140"/>
      <c r="V1402" s="140"/>
      <c r="W1402" s="140"/>
      <c r="X1402" s="140"/>
      <c r="Y1402" s="140"/>
      <c r="Z1402" s="140"/>
      <c r="AA1402" s="140"/>
      <c r="AB1402" s="140"/>
      <c r="AC1402" s="140"/>
      <c r="AD1402" s="140"/>
      <c r="AE1402" s="140"/>
      <c r="AF1402" s="140"/>
      <c r="AG1402" s="140"/>
      <c r="AH1402" s="140"/>
      <c r="AI1402" s="140"/>
      <c r="AJ1402" s="140"/>
      <c r="AK1402" s="140"/>
      <c r="AL1402" s="140"/>
      <c r="AM1402" s="140"/>
      <c r="AN1402" s="140"/>
      <c r="AO1402" s="140"/>
      <c r="AP1402" s="140"/>
      <c r="AQ1402" s="140"/>
      <c r="AR1402" s="140"/>
      <c r="AS1402" s="140"/>
      <c r="AT1402" s="140"/>
      <c r="AU1402" s="140"/>
      <c r="AV1402" s="140"/>
      <c r="AW1402" s="140"/>
      <c r="AX1402" s="140"/>
      <c r="AY1402" s="140"/>
      <c r="AZ1402" s="140"/>
      <c r="BA1402" s="140"/>
      <c r="BB1402" s="140"/>
      <c r="BC1402" s="140"/>
      <c r="BD1402" s="140"/>
      <c r="BE1402" s="140"/>
      <c r="BF1402" s="140"/>
      <c r="BG1402" s="140"/>
      <c r="BH1402" s="140"/>
      <c r="BI1402" s="140"/>
      <c r="BJ1402" s="140"/>
    </row>
    <row r="1403" spans="20:62">
      <c r="T1403" s="140"/>
      <c r="U1403" s="140"/>
      <c r="V1403" s="140"/>
      <c r="W1403" s="140"/>
      <c r="X1403" s="140"/>
      <c r="Y1403" s="140"/>
      <c r="Z1403" s="140"/>
      <c r="AA1403" s="140"/>
      <c r="AB1403" s="140"/>
      <c r="AC1403" s="140"/>
      <c r="AD1403" s="140"/>
      <c r="AE1403" s="140"/>
      <c r="AF1403" s="140"/>
      <c r="AG1403" s="140"/>
      <c r="AH1403" s="140"/>
      <c r="AI1403" s="140"/>
      <c r="AJ1403" s="140"/>
      <c r="AK1403" s="140"/>
      <c r="AL1403" s="140"/>
      <c r="AM1403" s="140"/>
      <c r="AN1403" s="140"/>
      <c r="AO1403" s="140"/>
      <c r="AP1403" s="140"/>
      <c r="AQ1403" s="140"/>
      <c r="AR1403" s="140"/>
      <c r="AS1403" s="140"/>
      <c r="AT1403" s="140"/>
      <c r="AU1403" s="140"/>
      <c r="AV1403" s="140"/>
      <c r="AW1403" s="140"/>
      <c r="AX1403" s="140"/>
      <c r="AY1403" s="140"/>
      <c r="AZ1403" s="140"/>
      <c r="BA1403" s="140"/>
      <c r="BB1403" s="140"/>
      <c r="BC1403" s="140"/>
      <c r="BD1403" s="140"/>
      <c r="BE1403" s="140"/>
      <c r="BF1403" s="140"/>
      <c r="BG1403" s="140"/>
      <c r="BH1403" s="140"/>
      <c r="BI1403" s="140"/>
      <c r="BJ1403" s="140"/>
    </row>
    <row r="1404" spans="20:62">
      <c r="T1404" s="140"/>
      <c r="U1404" s="140"/>
      <c r="V1404" s="140"/>
      <c r="W1404" s="140"/>
      <c r="X1404" s="140"/>
      <c r="Y1404" s="140"/>
      <c r="Z1404" s="140"/>
      <c r="AA1404" s="140"/>
      <c r="AB1404" s="140"/>
      <c r="AC1404" s="140"/>
      <c r="AD1404" s="140"/>
      <c r="AE1404" s="140"/>
      <c r="AF1404" s="140"/>
      <c r="AG1404" s="140"/>
      <c r="AH1404" s="140"/>
      <c r="AI1404" s="140"/>
      <c r="AJ1404" s="140"/>
      <c r="AK1404" s="140"/>
      <c r="AL1404" s="140"/>
      <c r="AM1404" s="140"/>
      <c r="AN1404" s="140"/>
      <c r="AO1404" s="140"/>
      <c r="AP1404" s="140"/>
      <c r="AQ1404" s="140"/>
      <c r="AR1404" s="140"/>
      <c r="AS1404" s="140"/>
      <c r="AT1404" s="140"/>
      <c r="AU1404" s="140"/>
      <c r="AV1404" s="140"/>
      <c r="AW1404" s="140"/>
      <c r="AX1404" s="140"/>
      <c r="AY1404" s="140"/>
      <c r="AZ1404" s="140"/>
      <c r="BA1404" s="140"/>
      <c r="BB1404" s="140"/>
      <c r="BC1404" s="140"/>
      <c r="BD1404" s="140"/>
      <c r="BE1404" s="140"/>
      <c r="BF1404" s="140"/>
      <c r="BG1404" s="140"/>
      <c r="BH1404" s="140"/>
      <c r="BI1404" s="140"/>
      <c r="BJ1404" s="140"/>
    </row>
    <row r="1405" spans="20:62">
      <c r="T1405" s="140"/>
      <c r="U1405" s="140"/>
      <c r="V1405" s="140"/>
      <c r="W1405" s="140"/>
      <c r="X1405" s="140"/>
      <c r="Y1405" s="140"/>
      <c r="Z1405" s="140"/>
      <c r="AA1405" s="140"/>
      <c r="AB1405" s="140"/>
      <c r="AC1405" s="140"/>
      <c r="AD1405" s="140"/>
      <c r="AE1405" s="140"/>
      <c r="AF1405" s="140"/>
      <c r="AG1405" s="140"/>
      <c r="AH1405" s="140"/>
      <c r="AI1405" s="140"/>
      <c r="AJ1405" s="140"/>
      <c r="AK1405" s="140"/>
      <c r="AL1405" s="140"/>
      <c r="AM1405" s="140"/>
      <c r="AN1405" s="140"/>
      <c r="AO1405" s="140"/>
      <c r="AP1405" s="140"/>
      <c r="AQ1405" s="140"/>
      <c r="AR1405" s="140"/>
      <c r="AS1405" s="140"/>
      <c r="AT1405" s="140"/>
      <c r="AU1405" s="140"/>
      <c r="AV1405" s="140"/>
      <c r="AW1405" s="140"/>
      <c r="AX1405" s="140"/>
      <c r="AY1405" s="140"/>
      <c r="AZ1405" s="140"/>
      <c r="BA1405" s="140"/>
      <c r="BB1405" s="140"/>
      <c r="BC1405" s="140"/>
      <c r="BD1405" s="140"/>
      <c r="BE1405" s="140"/>
      <c r="BF1405" s="140"/>
      <c r="BG1405" s="140"/>
      <c r="BH1405" s="140"/>
      <c r="BI1405" s="140"/>
      <c r="BJ1405" s="140"/>
    </row>
    <row r="1406" spans="20:62">
      <c r="T1406" s="140"/>
      <c r="U1406" s="140"/>
      <c r="V1406" s="140"/>
      <c r="W1406" s="140"/>
      <c r="X1406" s="140"/>
      <c r="Y1406" s="140"/>
      <c r="Z1406" s="140"/>
      <c r="AA1406" s="140"/>
      <c r="AB1406" s="140"/>
      <c r="AC1406" s="140"/>
      <c r="AD1406" s="140"/>
      <c r="AE1406" s="140"/>
      <c r="AF1406" s="140"/>
      <c r="AG1406" s="140"/>
      <c r="AH1406" s="140"/>
      <c r="AI1406" s="140"/>
      <c r="AJ1406" s="140"/>
      <c r="AK1406" s="140"/>
      <c r="AL1406" s="140"/>
      <c r="AM1406" s="140"/>
      <c r="AN1406" s="140"/>
      <c r="AO1406" s="140"/>
      <c r="AP1406" s="140"/>
      <c r="AQ1406" s="140"/>
      <c r="AR1406" s="140"/>
      <c r="AS1406" s="140"/>
      <c r="AT1406" s="140"/>
      <c r="AU1406" s="140"/>
      <c r="AV1406" s="140"/>
      <c r="AW1406" s="140"/>
      <c r="AX1406" s="140"/>
      <c r="AY1406" s="140"/>
      <c r="AZ1406" s="140"/>
      <c r="BA1406" s="140"/>
      <c r="BB1406" s="140"/>
      <c r="BC1406" s="140"/>
      <c r="BD1406" s="140"/>
      <c r="BE1406" s="140"/>
      <c r="BF1406" s="140"/>
      <c r="BG1406" s="140"/>
      <c r="BH1406" s="140"/>
      <c r="BI1406" s="140"/>
      <c r="BJ1406" s="140"/>
    </row>
    <row r="1407" spans="20:62">
      <c r="T1407" s="140"/>
      <c r="U1407" s="140"/>
      <c r="V1407" s="140"/>
      <c r="W1407" s="140"/>
      <c r="X1407" s="140"/>
      <c r="Y1407" s="140"/>
      <c r="Z1407" s="140"/>
      <c r="AA1407" s="140"/>
      <c r="AB1407" s="140"/>
      <c r="AC1407" s="140"/>
      <c r="AD1407" s="140"/>
      <c r="AE1407" s="140"/>
      <c r="AF1407" s="140"/>
      <c r="AG1407" s="140"/>
      <c r="AH1407" s="140"/>
      <c r="AI1407" s="140"/>
      <c r="AJ1407" s="140"/>
      <c r="AK1407" s="140"/>
      <c r="AL1407" s="140"/>
      <c r="AM1407" s="140"/>
      <c r="AN1407" s="140"/>
      <c r="AO1407" s="140"/>
      <c r="AP1407" s="140"/>
      <c r="AQ1407" s="140"/>
      <c r="AR1407" s="140"/>
      <c r="AS1407" s="140"/>
      <c r="AT1407" s="140"/>
      <c r="AU1407" s="140"/>
      <c r="AV1407" s="140"/>
      <c r="AW1407" s="140"/>
      <c r="AX1407" s="140"/>
      <c r="AY1407" s="140"/>
      <c r="AZ1407" s="140"/>
      <c r="BA1407" s="140"/>
      <c r="BB1407" s="140"/>
      <c r="BC1407" s="140"/>
      <c r="BD1407" s="140"/>
      <c r="BE1407" s="140"/>
      <c r="BF1407" s="140"/>
      <c r="BG1407" s="140"/>
      <c r="BH1407" s="140"/>
      <c r="BI1407" s="140"/>
      <c r="BJ1407" s="140"/>
    </row>
    <row r="1408" spans="20:62">
      <c r="T1408" s="140"/>
      <c r="U1408" s="140"/>
      <c r="V1408" s="140"/>
      <c r="W1408" s="140"/>
      <c r="X1408" s="140"/>
      <c r="Y1408" s="140"/>
      <c r="Z1408" s="140"/>
      <c r="AA1408" s="140"/>
      <c r="AB1408" s="140"/>
      <c r="AC1408" s="140"/>
      <c r="AD1408" s="140"/>
      <c r="AE1408" s="140"/>
      <c r="AF1408" s="140"/>
      <c r="AG1408" s="140"/>
      <c r="AH1408" s="140"/>
      <c r="AI1408" s="140"/>
      <c r="AJ1408" s="140"/>
      <c r="AK1408" s="140"/>
      <c r="AL1408" s="140"/>
      <c r="AM1408" s="140"/>
      <c r="AN1408" s="140"/>
      <c r="AO1408" s="140"/>
      <c r="AP1408" s="140"/>
      <c r="AQ1408" s="140"/>
      <c r="AR1408" s="140"/>
      <c r="AS1408" s="140"/>
      <c r="AT1408" s="140"/>
      <c r="AU1408" s="140"/>
      <c r="AV1408" s="140"/>
      <c r="AW1408" s="140"/>
      <c r="AX1408" s="140"/>
      <c r="AY1408" s="140"/>
      <c r="AZ1408" s="140"/>
      <c r="BA1408" s="140"/>
      <c r="BB1408" s="140"/>
      <c r="BC1408" s="140"/>
      <c r="BD1408" s="140"/>
      <c r="BE1408" s="140"/>
      <c r="BF1408" s="140"/>
      <c r="BG1408" s="140"/>
      <c r="BH1408" s="140"/>
      <c r="BI1408" s="140"/>
      <c r="BJ1408" s="140"/>
    </row>
    <row r="1409" spans="20:62">
      <c r="T1409" s="140"/>
      <c r="U1409" s="140"/>
      <c r="V1409" s="140"/>
      <c r="W1409" s="140"/>
      <c r="X1409" s="140"/>
      <c r="Y1409" s="140"/>
      <c r="Z1409" s="140"/>
      <c r="AA1409" s="140"/>
      <c r="AB1409" s="140"/>
      <c r="AC1409" s="140"/>
      <c r="AD1409" s="140"/>
      <c r="AE1409" s="140"/>
      <c r="AF1409" s="140"/>
      <c r="AG1409" s="140"/>
      <c r="AH1409" s="140"/>
      <c r="AI1409" s="140"/>
      <c r="AJ1409" s="140"/>
      <c r="AK1409" s="140"/>
      <c r="AL1409" s="140"/>
      <c r="AM1409" s="140"/>
      <c r="AN1409" s="140"/>
      <c r="AO1409" s="140"/>
      <c r="AP1409" s="140"/>
      <c r="AQ1409" s="140"/>
      <c r="AR1409" s="140"/>
      <c r="AS1409" s="140"/>
      <c r="AT1409" s="140"/>
      <c r="AU1409" s="140"/>
      <c r="AV1409" s="140"/>
      <c r="AW1409" s="140"/>
      <c r="AX1409" s="140"/>
      <c r="AY1409" s="140"/>
      <c r="AZ1409" s="140"/>
      <c r="BA1409" s="140"/>
      <c r="BB1409" s="140"/>
      <c r="BC1409" s="140"/>
      <c r="BD1409" s="140"/>
      <c r="BE1409" s="140"/>
      <c r="BF1409" s="140"/>
      <c r="BG1409" s="140"/>
      <c r="BH1409" s="140"/>
      <c r="BI1409" s="140"/>
      <c r="BJ1409" s="140"/>
    </row>
    <row r="1410" spans="20:62">
      <c r="T1410" s="140"/>
      <c r="U1410" s="140"/>
      <c r="V1410" s="140"/>
      <c r="W1410" s="140"/>
      <c r="X1410" s="140"/>
      <c r="Y1410" s="140"/>
      <c r="Z1410" s="140"/>
      <c r="AA1410" s="140"/>
      <c r="AB1410" s="140"/>
      <c r="AC1410" s="140"/>
      <c r="AD1410" s="140"/>
      <c r="AE1410" s="140"/>
      <c r="AF1410" s="140"/>
      <c r="AG1410" s="140"/>
      <c r="AH1410" s="140"/>
      <c r="AI1410" s="140"/>
      <c r="AJ1410" s="140"/>
      <c r="AK1410" s="140"/>
      <c r="AL1410" s="140"/>
      <c r="AM1410" s="140"/>
      <c r="AN1410" s="140"/>
      <c r="AO1410" s="140"/>
      <c r="AP1410" s="140"/>
      <c r="AQ1410" s="140"/>
      <c r="AR1410" s="140"/>
      <c r="AS1410" s="140"/>
      <c r="AT1410" s="140"/>
      <c r="AU1410" s="140"/>
      <c r="AV1410" s="140"/>
      <c r="AW1410" s="140"/>
      <c r="AX1410" s="140"/>
      <c r="AY1410" s="140"/>
      <c r="AZ1410" s="140"/>
      <c r="BA1410" s="140"/>
      <c r="BB1410" s="140"/>
      <c r="BC1410" s="140"/>
      <c r="BD1410" s="140"/>
      <c r="BE1410" s="140"/>
      <c r="BF1410" s="140"/>
      <c r="BG1410" s="140"/>
      <c r="BH1410" s="140"/>
      <c r="BI1410" s="140"/>
      <c r="BJ1410" s="140"/>
    </row>
    <row r="1411" spans="20:62">
      <c r="T1411" s="140"/>
      <c r="U1411" s="140"/>
      <c r="V1411" s="140"/>
      <c r="W1411" s="140"/>
      <c r="X1411" s="140"/>
      <c r="Y1411" s="140"/>
      <c r="Z1411" s="140"/>
      <c r="AA1411" s="140"/>
      <c r="AB1411" s="140"/>
      <c r="AC1411" s="140"/>
      <c r="AD1411" s="140"/>
      <c r="AE1411" s="140"/>
      <c r="AF1411" s="140"/>
      <c r="AG1411" s="140"/>
      <c r="AH1411" s="140"/>
      <c r="AI1411" s="140"/>
      <c r="AJ1411" s="140"/>
      <c r="AK1411" s="140"/>
      <c r="AL1411" s="140"/>
      <c r="AM1411" s="140"/>
      <c r="AN1411" s="140"/>
      <c r="AO1411" s="140"/>
      <c r="AP1411" s="140"/>
      <c r="AQ1411" s="140"/>
      <c r="AR1411" s="140"/>
      <c r="AS1411" s="140"/>
      <c r="AT1411" s="140"/>
      <c r="AU1411" s="140"/>
      <c r="AV1411" s="140"/>
      <c r="AW1411" s="140"/>
      <c r="AX1411" s="140"/>
      <c r="AY1411" s="140"/>
      <c r="AZ1411" s="140"/>
      <c r="BA1411" s="140"/>
      <c r="BB1411" s="140"/>
      <c r="BC1411" s="140"/>
      <c r="BD1411" s="140"/>
      <c r="BE1411" s="140"/>
      <c r="BF1411" s="140"/>
      <c r="BG1411" s="140"/>
      <c r="BH1411" s="140"/>
      <c r="BI1411" s="140"/>
      <c r="BJ1411" s="140"/>
    </row>
    <row r="1412" spans="20:62">
      <c r="T1412" s="140"/>
      <c r="U1412" s="140"/>
      <c r="V1412" s="140"/>
      <c r="W1412" s="140"/>
      <c r="X1412" s="140"/>
      <c r="Y1412" s="140"/>
      <c r="Z1412" s="140"/>
      <c r="AA1412" s="140"/>
      <c r="AB1412" s="140"/>
      <c r="AC1412" s="140"/>
      <c r="AD1412" s="140"/>
      <c r="AE1412" s="140"/>
      <c r="AF1412" s="140"/>
      <c r="AG1412" s="140"/>
      <c r="AH1412" s="140"/>
      <c r="AI1412" s="140"/>
      <c r="AJ1412" s="140"/>
      <c r="AK1412" s="140"/>
      <c r="AL1412" s="140"/>
      <c r="AM1412" s="140"/>
      <c r="AN1412" s="140"/>
      <c r="AO1412" s="140"/>
      <c r="AP1412" s="140"/>
      <c r="AQ1412" s="140"/>
      <c r="AR1412" s="140"/>
      <c r="AS1412" s="140"/>
      <c r="AT1412" s="140"/>
      <c r="AU1412" s="140"/>
      <c r="AV1412" s="140"/>
      <c r="AW1412" s="140"/>
      <c r="AX1412" s="140"/>
      <c r="AY1412" s="140"/>
      <c r="AZ1412" s="140"/>
      <c r="BA1412" s="140"/>
      <c r="BB1412" s="140"/>
      <c r="BC1412" s="140"/>
      <c r="BD1412" s="140"/>
      <c r="BE1412" s="140"/>
      <c r="BF1412" s="140"/>
      <c r="BG1412" s="140"/>
      <c r="BH1412" s="140"/>
      <c r="BI1412" s="140"/>
      <c r="BJ1412" s="140"/>
    </row>
    <row r="1413" spans="20:62">
      <c r="T1413" s="140"/>
      <c r="U1413" s="140"/>
      <c r="V1413" s="140"/>
      <c r="W1413" s="140"/>
      <c r="X1413" s="140"/>
      <c r="Y1413" s="140"/>
      <c r="Z1413" s="140"/>
      <c r="AA1413" s="140"/>
      <c r="AB1413" s="140"/>
      <c r="AC1413" s="140"/>
      <c r="AD1413" s="140"/>
      <c r="AE1413" s="140"/>
      <c r="AF1413" s="140"/>
      <c r="AG1413" s="140"/>
      <c r="AH1413" s="140"/>
      <c r="AI1413" s="140"/>
      <c r="AJ1413" s="140"/>
      <c r="AK1413" s="140"/>
      <c r="AL1413" s="140"/>
      <c r="AM1413" s="140"/>
      <c r="AN1413" s="140"/>
      <c r="AO1413" s="140"/>
      <c r="AP1413" s="140"/>
      <c r="AQ1413" s="140"/>
      <c r="AR1413" s="140"/>
      <c r="AS1413" s="140"/>
      <c r="AT1413" s="140"/>
      <c r="AU1413" s="140"/>
      <c r="AV1413" s="140"/>
      <c r="AW1413" s="140"/>
      <c r="AX1413" s="140"/>
      <c r="AY1413" s="140"/>
      <c r="AZ1413" s="140"/>
      <c r="BA1413" s="140"/>
      <c r="BB1413" s="140"/>
      <c r="BC1413" s="140"/>
      <c r="BD1413" s="140"/>
      <c r="BE1413" s="140"/>
      <c r="BF1413" s="140"/>
      <c r="BG1413" s="140"/>
      <c r="BH1413" s="140"/>
      <c r="BI1413" s="140"/>
      <c r="BJ1413" s="140"/>
    </row>
    <row r="1414" spans="20:62">
      <c r="T1414" s="140"/>
      <c r="U1414" s="140"/>
      <c r="V1414" s="140"/>
      <c r="W1414" s="140"/>
      <c r="X1414" s="140"/>
      <c r="Y1414" s="140"/>
      <c r="Z1414" s="140"/>
      <c r="AA1414" s="140"/>
      <c r="AB1414" s="140"/>
      <c r="AC1414" s="140"/>
      <c r="AD1414" s="140"/>
      <c r="AE1414" s="140"/>
      <c r="AF1414" s="140"/>
      <c r="AG1414" s="140"/>
      <c r="AH1414" s="140"/>
      <c r="AI1414" s="140"/>
      <c r="AJ1414" s="140"/>
      <c r="AK1414" s="140"/>
      <c r="AL1414" s="140"/>
      <c r="AM1414" s="140"/>
      <c r="AN1414" s="140"/>
      <c r="AO1414" s="140"/>
      <c r="AP1414" s="140"/>
      <c r="AQ1414" s="140"/>
      <c r="AR1414" s="140"/>
      <c r="AS1414" s="140"/>
      <c r="AT1414" s="140"/>
      <c r="AU1414" s="140"/>
      <c r="AV1414" s="140"/>
      <c r="AW1414" s="140"/>
      <c r="AX1414" s="140"/>
      <c r="AY1414" s="140"/>
      <c r="AZ1414" s="140"/>
      <c r="BA1414" s="140"/>
      <c r="BB1414" s="140"/>
      <c r="BC1414" s="140"/>
      <c r="BD1414" s="140"/>
      <c r="BE1414" s="140"/>
      <c r="BF1414" s="140"/>
      <c r="BG1414" s="140"/>
      <c r="BH1414" s="140"/>
      <c r="BI1414" s="140"/>
      <c r="BJ1414" s="140"/>
    </row>
    <row r="1415" spans="20:62">
      <c r="T1415" s="140"/>
      <c r="U1415" s="140"/>
      <c r="V1415" s="140"/>
      <c r="W1415" s="140"/>
      <c r="X1415" s="140"/>
      <c r="Y1415" s="140"/>
      <c r="Z1415" s="140"/>
      <c r="AA1415" s="140"/>
      <c r="AB1415" s="140"/>
      <c r="AC1415" s="140"/>
      <c r="AD1415" s="140"/>
      <c r="AE1415" s="140"/>
      <c r="AF1415" s="140"/>
      <c r="AG1415" s="140"/>
      <c r="AH1415" s="140"/>
      <c r="AI1415" s="140"/>
      <c r="AJ1415" s="140"/>
      <c r="AK1415" s="140"/>
      <c r="AL1415" s="140"/>
      <c r="AM1415" s="140"/>
      <c r="AN1415" s="140"/>
      <c r="AO1415" s="140"/>
      <c r="AP1415" s="140"/>
      <c r="AQ1415" s="140"/>
      <c r="AR1415" s="140"/>
      <c r="AS1415" s="140"/>
      <c r="AT1415" s="140"/>
      <c r="AU1415" s="140"/>
      <c r="AV1415" s="140"/>
      <c r="AW1415" s="140"/>
      <c r="AX1415" s="140"/>
      <c r="AY1415" s="140"/>
      <c r="AZ1415" s="140"/>
      <c r="BA1415" s="140"/>
      <c r="BB1415" s="140"/>
      <c r="BC1415" s="140"/>
      <c r="BD1415" s="140"/>
      <c r="BE1415" s="140"/>
      <c r="BF1415" s="140"/>
      <c r="BG1415" s="140"/>
      <c r="BH1415" s="140"/>
      <c r="BI1415" s="140"/>
      <c r="BJ1415" s="140"/>
    </row>
    <row r="1416" spans="20:62">
      <c r="T1416" s="140"/>
      <c r="U1416" s="140"/>
      <c r="V1416" s="140"/>
      <c r="W1416" s="140"/>
      <c r="X1416" s="140"/>
      <c r="Y1416" s="140"/>
      <c r="Z1416" s="140"/>
      <c r="AA1416" s="140"/>
      <c r="AB1416" s="140"/>
      <c r="AC1416" s="140"/>
      <c r="AD1416" s="140"/>
      <c r="AE1416" s="140"/>
      <c r="AF1416" s="140"/>
      <c r="AG1416" s="140"/>
      <c r="AH1416" s="140"/>
      <c r="AI1416" s="140"/>
      <c r="AJ1416" s="140"/>
      <c r="AK1416" s="140"/>
      <c r="AL1416" s="140"/>
      <c r="AM1416" s="140"/>
      <c r="AN1416" s="140"/>
      <c r="AO1416" s="140"/>
      <c r="AP1416" s="140"/>
      <c r="AQ1416" s="140"/>
      <c r="AR1416" s="140"/>
      <c r="AS1416" s="140"/>
      <c r="AT1416" s="140"/>
      <c r="AU1416" s="140"/>
      <c r="AV1416" s="140"/>
      <c r="AW1416" s="140"/>
      <c r="AX1416" s="140"/>
      <c r="AY1416" s="140"/>
      <c r="AZ1416" s="140"/>
      <c r="BA1416" s="140"/>
      <c r="BB1416" s="140"/>
      <c r="BC1416" s="140"/>
      <c r="BD1416" s="140"/>
      <c r="BE1416" s="140"/>
      <c r="BF1416" s="140"/>
      <c r="BG1416" s="140"/>
      <c r="BH1416" s="140"/>
      <c r="BI1416" s="140"/>
      <c r="BJ1416" s="140"/>
    </row>
    <row r="1417" spans="20:62">
      <c r="T1417" s="140"/>
      <c r="U1417" s="140"/>
      <c r="V1417" s="140"/>
      <c r="W1417" s="140"/>
      <c r="X1417" s="140"/>
      <c r="Y1417" s="140"/>
      <c r="Z1417" s="140"/>
      <c r="AA1417" s="140"/>
      <c r="AB1417" s="140"/>
      <c r="AC1417" s="140"/>
      <c r="AD1417" s="140"/>
      <c r="AE1417" s="140"/>
      <c r="AF1417" s="140"/>
      <c r="AG1417" s="140"/>
      <c r="AH1417" s="140"/>
      <c r="AI1417" s="140"/>
      <c r="AJ1417" s="140"/>
      <c r="AK1417" s="140"/>
      <c r="AL1417" s="140"/>
      <c r="AM1417" s="140"/>
      <c r="AN1417" s="140"/>
      <c r="AO1417" s="140"/>
      <c r="AP1417" s="140"/>
      <c r="AQ1417" s="140"/>
      <c r="AR1417" s="140"/>
      <c r="AS1417" s="140"/>
      <c r="AT1417" s="140"/>
      <c r="AU1417" s="140"/>
      <c r="AV1417" s="140"/>
      <c r="AW1417" s="140"/>
      <c r="AX1417" s="140"/>
      <c r="AY1417" s="140"/>
      <c r="AZ1417" s="140"/>
      <c r="BA1417" s="140"/>
      <c r="BB1417" s="140"/>
      <c r="BC1417" s="140"/>
      <c r="BD1417" s="140"/>
      <c r="BE1417" s="140"/>
      <c r="BF1417" s="140"/>
      <c r="BG1417" s="140"/>
      <c r="BH1417" s="140"/>
      <c r="BI1417" s="140"/>
      <c r="BJ1417" s="140"/>
    </row>
    <row r="1418" spans="20:62">
      <c r="T1418" s="140"/>
      <c r="U1418" s="140"/>
      <c r="V1418" s="140"/>
      <c r="W1418" s="140"/>
      <c r="X1418" s="140"/>
      <c r="Y1418" s="140"/>
      <c r="Z1418" s="140"/>
      <c r="AA1418" s="140"/>
      <c r="AB1418" s="140"/>
      <c r="AC1418" s="140"/>
      <c r="AD1418" s="140"/>
      <c r="AE1418" s="140"/>
      <c r="AF1418" s="140"/>
      <c r="AG1418" s="140"/>
      <c r="AH1418" s="140"/>
      <c r="AI1418" s="140"/>
      <c r="AJ1418" s="140"/>
      <c r="AK1418" s="140"/>
      <c r="AL1418" s="140"/>
      <c r="AM1418" s="140"/>
      <c r="AN1418" s="140"/>
      <c r="AO1418" s="140"/>
      <c r="AP1418" s="140"/>
      <c r="AQ1418" s="140"/>
      <c r="AR1418" s="140"/>
      <c r="AS1418" s="140"/>
      <c r="AT1418" s="140"/>
      <c r="AU1418" s="140"/>
      <c r="AV1418" s="140"/>
      <c r="AW1418" s="140"/>
      <c r="AX1418" s="140"/>
      <c r="AY1418" s="140"/>
      <c r="AZ1418" s="140"/>
      <c r="BA1418" s="140"/>
      <c r="BB1418" s="140"/>
      <c r="BC1418" s="140"/>
      <c r="BD1418" s="140"/>
      <c r="BE1418" s="140"/>
      <c r="BF1418" s="140"/>
      <c r="BG1418" s="140"/>
      <c r="BH1418" s="140"/>
      <c r="BI1418" s="140"/>
      <c r="BJ1418" s="140"/>
    </row>
    <row r="1419" spans="20:62">
      <c r="T1419" s="140"/>
      <c r="U1419" s="140"/>
      <c r="V1419" s="140"/>
      <c r="W1419" s="140"/>
      <c r="X1419" s="140"/>
      <c r="Y1419" s="140"/>
      <c r="Z1419" s="140"/>
      <c r="AA1419" s="140"/>
      <c r="AB1419" s="140"/>
      <c r="AC1419" s="140"/>
      <c r="AD1419" s="140"/>
      <c r="AE1419" s="140"/>
      <c r="AF1419" s="140"/>
      <c r="AG1419" s="140"/>
      <c r="AH1419" s="140"/>
      <c r="AI1419" s="140"/>
      <c r="AJ1419" s="140"/>
      <c r="AK1419" s="140"/>
      <c r="AL1419" s="140"/>
      <c r="AM1419" s="140"/>
      <c r="AN1419" s="140"/>
      <c r="AO1419" s="140"/>
      <c r="AP1419" s="140"/>
      <c r="AQ1419" s="140"/>
      <c r="AR1419" s="140"/>
      <c r="AS1419" s="140"/>
      <c r="AT1419" s="140"/>
      <c r="AU1419" s="140"/>
      <c r="AV1419" s="140"/>
      <c r="AW1419" s="140"/>
      <c r="AX1419" s="140"/>
      <c r="AY1419" s="140"/>
      <c r="AZ1419" s="140"/>
      <c r="BA1419" s="140"/>
      <c r="BB1419" s="140"/>
      <c r="BC1419" s="140"/>
      <c r="BD1419" s="140"/>
      <c r="BE1419" s="140"/>
      <c r="BF1419" s="140"/>
      <c r="BG1419" s="140"/>
      <c r="BH1419" s="140"/>
      <c r="BI1419" s="140"/>
      <c r="BJ1419" s="140"/>
    </row>
    <row r="1420" spans="20:62">
      <c r="T1420" s="140"/>
      <c r="U1420" s="140"/>
      <c r="V1420" s="140"/>
      <c r="W1420" s="140"/>
      <c r="X1420" s="140"/>
      <c r="Y1420" s="140"/>
      <c r="Z1420" s="140"/>
      <c r="AA1420" s="140"/>
      <c r="AB1420" s="140"/>
      <c r="AC1420" s="140"/>
      <c r="AD1420" s="140"/>
      <c r="AE1420" s="140"/>
      <c r="AF1420" s="140"/>
      <c r="AG1420" s="140"/>
      <c r="AH1420" s="140"/>
      <c r="AI1420" s="140"/>
      <c r="AJ1420" s="140"/>
      <c r="AK1420" s="140"/>
      <c r="AL1420" s="140"/>
      <c r="AM1420" s="140"/>
      <c r="AN1420" s="140"/>
      <c r="AO1420" s="140"/>
      <c r="AP1420" s="140"/>
      <c r="AQ1420" s="140"/>
      <c r="AR1420" s="140"/>
      <c r="AS1420" s="140"/>
      <c r="AT1420" s="140"/>
      <c r="AU1420" s="140"/>
      <c r="AV1420" s="140"/>
      <c r="AW1420" s="140"/>
      <c r="AX1420" s="140"/>
      <c r="AY1420" s="140"/>
      <c r="AZ1420" s="140"/>
      <c r="BA1420" s="140"/>
      <c r="BB1420" s="140"/>
      <c r="BC1420" s="140"/>
      <c r="BD1420" s="140"/>
      <c r="BE1420" s="140"/>
      <c r="BF1420" s="140"/>
      <c r="BG1420" s="140"/>
      <c r="BH1420" s="140"/>
      <c r="BI1420" s="140"/>
      <c r="BJ1420" s="140"/>
    </row>
    <row r="1421" spans="20:62">
      <c r="T1421" s="140"/>
      <c r="U1421" s="140"/>
      <c r="V1421" s="140"/>
      <c r="W1421" s="140"/>
      <c r="X1421" s="140"/>
      <c r="Y1421" s="140"/>
      <c r="Z1421" s="140"/>
      <c r="AA1421" s="140"/>
      <c r="AB1421" s="140"/>
      <c r="AC1421" s="140"/>
      <c r="AD1421" s="140"/>
      <c r="AE1421" s="140"/>
      <c r="AF1421" s="140"/>
      <c r="AG1421" s="140"/>
      <c r="AH1421" s="140"/>
      <c r="AI1421" s="140"/>
      <c r="AJ1421" s="140"/>
      <c r="AK1421" s="140"/>
      <c r="AL1421" s="140"/>
      <c r="AM1421" s="140"/>
      <c r="AN1421" s="140"/>
      <c r="AO1421" s="140"/>
      <c r="AP1421" s="140"/>
      <c r="AQ1421" s="140"/>
      <c r="AR1421" s="140"/>
      <c r="AS1421" s="140"/>
      <c r="AT1421" s="140"/>
      <c r="AU1421" s="140"/>
      <c r="AV1421" s="140"/>
      <c r="AW1421" s="140"/>
      <c r="AX1421" s="140"/>
      <c r="AY1421" s="140"/>
      <c r="AZ1421" s="140"/>
      <c r="BA1421" s="140"/>
      <c r="BB1421" s="140"/>
      <c r="BC1421" s="140"/>
      <c r="BD1421" s="140"/>
      <c r="BE1421" s="140"/>
      <c r="BF1421" s="140"/>
      <c r="BG1421" s="140"/>
      <c r="BH1421" s="140"/>
      <c r="BI1421" s="140"/>
      <c r="BJ1421" s="140"/>
    </row>
    <row r="1422" spans="20:62">
      <c r="T1422" s="140"/>
      <c r="U1422" s="140"/>
      <c r="V1422" s="140"/>
      <c r="W1422" s="140"/>
      <c r="X1422" s="140"/>
      <c r="Y1422" s="140"/>
      <c r="Z1422" s="140"/>
      <c r="AA1422" s="140"/>
      <c r="AB1422" s="140"/>
      <c r="AC1422" s="140"/>
      <c r="AD1422" s="140"/>
      <c r="AE1422" s="140"/>
      <c r="AF1422" s="140"/>
      <c r="AG1422" s="140"/>
      <c r="AH1422" s="140"/>
      <c r="AI1422" s="140"/>
      <c r="AJ1422" s="140"/>
      <c r="AK1422" s="140"/>
      <c r="AL1422" s="140"/>
      <c r="AM1422" s="140"/>
      <c r="AN1422" s="140"/>
      <c r="AO1422" s="140"/>
      <c r="AP1422" s="140"/>
      <c r="AQ1422" s="140"/>
      <c r="AR1422" s="140"/>
      <c r="AS1422" s="140"/>
      <c r="AT1422" s="140"/>
      <c r="AU1422" s="140"/>
      <c r="AV1422" s="140"/>
      <c r="AW1422" s="140"/>
      <c r="AX1422" s="140"/>
      <c r="AY1422" s="140"/>
      <c r="AZ1422" s="140"/>
      <c r="BA1422" s="140"/>
      <c r="BB1422" s="140"/>
      <c r="BC1422" s="140"/>
      <c r="BD1422" s="140"/>
      <c r="BE1422" s="140"/>
      <c r="BF1422" s="140"/>
      <c r="BG1422" s="140"/>
      <c r="BH1422" s="140"/>
      <c r="BI1422" s="140"/>
      <c r="BJ1422" s="140"/>
    </row>
    <row r="1423" spans="20:62">
      <c r="T1423" s="140"/>
      <c r="U1423" s="140"/>
      <c r="V1423" s="140"/>
      <c r="W1423" s="140"/>
      <c r="X1423" s="140"/>
      <c r="Y1423" s="140"/>
      <c r="Z1423" s="140"/>
      <c r="AA1423" s="140"/>
      <c r="AB1423" s="140"/>
      <c r="AC1423" s="140"/>
      <c r="AD1423" s="140"/>
      <c r="AE1423" s="140"/>
      <c r="AF1423" s="140"/>
      <c r="AG1423" s="140"/>
      <c r="AH1423" s="140"/>
      <c r="AI1423" s="140"/>
      <c r="AJ1423" s="140"/>
      <c r="AK1423" s="140"/>
      <c r="AL1423" s="140"/>
      <c r="AM1423" s="140"/>
      <c r="AN1423" s="140"/>
      <c r="AO1423" s="140"/>
      <c r="AP1423" s="140"/>
      <c r="AQ1423" s="140"/>
      <c r="AR1423" s="140"/>
      <c r="AS1423" s="140"/>
      <c r="AT1423" s="140"/>
      <c r="AU1423" s="140"/>
      <c r="AV1423" s="140"/>
      <c r="AW1423" s="140"/>
      <c r="AX1423" s="140"/>
      <c r="AY1423" s="140"/>
      <c r="AZ1423" s="140"/>
      <c r="BA1423" s="140"/>
      <c r="BB1423" s="140"/>
      <c r="BC1423" s="140"/>
      <c r="BD1423" s="140"/>
      <c r="BE1423" s="140"/>
      <c r="BF1423" s="140"/>
      <c r="BG1423" s="140"/>
      <c r="BH1423" s="140"/>
      <c r="BI1423" s="140"/>
      <c r="BJ1423" s="140"/>
    </row>
    <row r="1424" spans="20:62">
      <c r="T1424" s="140"/>
      <c r="U1424" s="140"/>
      <c r="V1424" s="140"/>
      <c r="W1424" s="140"/>
      <c r="X1424" s="140"/>
      <c r="Y1424" s="140"/>
      <c r="Z1424" s="140"/>
      <c r="AA1424" s="140"/>
      <c r="AB1424" s="140"/>
      <c r="AC1424" s="140"/>
      <c r="AD1424" s="140"/>
      <c r="AE1424" s="140"/>
      <c r="AF1424" s="140"/>
      <c r="AG1424" s="140"/>
      <c r="AH1424" s="140"/>
      <c r="AI1424" s="140"/>
      <c r="AJ1424" s="140"/>
      <c r="AK1424" s="140"/>
      <c r="AL1424" s="140"/>
      <c r="AM1424" s="140"/>
      <c r="AN1424" s="140"/>
      <c r="AO1424" s="140"/>
      <c r="AP1424" s="140"/>
      <c r="AQ1424" s="140"/>
      <c r="AR1424" s="140"/>
      <c r="AS1424" s="140"/>
      <c r="AT1424" s="140"/>
      <c r="AU1424" s="140"/>
      <c r="AV1424" s="140"/>
      <c r="AW1424" s="140"/>
      <c r="AX1424" s="140"/>
      <c r="AY1424" s="140"/>
      <c r="AZ1424" s="140"/>
      <c r="BA1424" s="140"/>
      <c r="BB1424" s="140"/>
      <c r="BC1424" s="140"/>
      <c r="BD1424" s="140"/>
      <c r="BE1424" s="140"/>
      <c r="BF1424" s="140"/>
      <c r="BG1424" s="140"/>
      <c r="BH1424" s="140"/>
      <c r="BI1424" s="140"/>
      <c r="BJ1424" s="140"/>
    </row>
    <row r="1425" spans="20:62">
      <c r="T1425" s="140"/>
      <c r="U1425" s="140"/>
      <c r="V1425" s="140"/>
      <c r="W1425" s="140"/>
      <c r="X1425" s="140"/>
      <c r="Y1425" s="140"/>
      <c r="Z1425" s="140"/>
      <c r="AA1425" s="140"/>
      <c r="AB1425" s="140"/>
      <c r="AC1425" s="140"/>
      <c r="AD1425" s="140"/>
      <c r="AE1425" s="140"/>
      <c r="AF1425" s="140"/>
      <c r="AG1425" s="140"/>
      <c r="AH1425" s="140"/>
      <c r="AI1425" s="140"/>
      <c r="AJ1425" s="140"/>
      <c r="AK1425" s="140"/>
      <c r="AL1425" s="140"/>
      <c r="AM1425" s="140"/>
      <c r="AN1425" s="140"/>
      <c r="AO1425" s="140"/>
      <c r="AP1425" s="140"/>
      <c r="AQ1425" s="140"/>
      <c r="AR1425" s="140"/>
      <c r="AS1425" s="140"/>
      <c r="AT1425" s="140"/>
      <c r="AU1425" s="140"/>
      <c r="AV1425" s="140"/>
      <c r="AW1425" s="140"/>
      <c r="AX1425" s="140"/>
      <c r="AY1425" s="140"/>
      <c r="AZ1425" s="140"/>
      <c r="BA1425" s="140"/>
      <c r="BB1425" s="140"/>
      <c r="BC1425" s="140"/>
      <c r="BD1425" s="140"/>
      <c r="BE1425" s="140"/>
      <c r="BF1425" s="140"/>
      <c r="BG1425" s="140"/>
      <c r="BH1425" s="140"/>
      <c r="BI1425" s="140"/>
      <c r="BJ1425" s="140"/>
    </row>
    <row r="1426" spans="20:62">
      <c r="T1426" s="140"/>
      <c r="U1426" s="140"/>
      <c r="V1426" s="140"/>
      <c r="W1426" s="140"/>
      <c r="X1426" s="140"/>
      <c r="Y1426" s="140"/>
      <c r="Z1426" s="140"/>
      <c r="AA1426" s="140"/>
      <c r="AB1426" s="140"/>
      <c r="AC1426" s="140"/>
      <c r="AD1426" s="140"/>
      <c r="AE1426" s="140"/>
      <c r="AF1426" s="140"/>
      <c r="AG1426" s="140"/>
      <c r="AH1426" s="140"/>
      <c r="AI1426" s="140"/>
      <c r="AJ1426" s="140"/>
      <c r="AK1426" s="140"/>
      <c r="AL1426" s="140"/>
      <c r="AM1426" s="140"/>
      <c r="AN1426" s="140"/>
      <c r="AO1426" s="140"/>
      <c r="AP1426" s="140"/>
      <c r="AQ1426" s="140"/>
      <c r="AR1426" s="140"/>
      <c r="AS1426" s="140"/>
      <c r="AT1426" s="140"/>
      <c r="AU1426" s="140"/>
      <c r="AV1426" s="140"/>
      <c r="AW1426" s="140"/>
      <c r="AX1426" s="140"/>
      <c r="AY1426" s="140"/>
      <c r="AZ1426" s="140"/>
      <c r="BA1426" s="140"/>
      <c r="BB1426" s="140"/>
      <c r="BC1426" s="140"/>
      <c r="BD1426" s="140"/>
      <c r="BE1426" s="140"/>
      <c r="BF1426" s="140"/>
      <c r="BG1426" s="140"/>
      <c r="BH1426" s="140"/>
      <c r="BI1426" s="140"/>
      <c r="BJ1426" s="140"/>
    </row>
    <row r="1427" spans="20:62">
      <c r="T1427" s="140"/>
      <c r="U1427" s="140"/>
      <c r="V1427" s="140"/>
      <c r="W1427" s="140"/>
      <c r="X1427" s="140"/>
      <c r="Y1427" s="140"/>
      <c r="Z1427" s="140"/>
      <c r="AA1427" s="140"/>
      <c r="AB1427" s="140"/>
      <c r="AC1427" s="140"/>
      <c r="AD1427" s="140"/>
      <c r="AE1427" s="140"/>
      <c r="AF1427" s="140"/>
      <c r="AG1427" s="140"/>
      <c r="AH1427" s="140"/>
      <c r="AI1427" s="140"/>
      <c r="AJ1427" s="140"/>
      <c r="AK1427" s="140"/>
      <c r="AL1427" s="140"/>
      <c r="AM1427" s="140"/>
      <c r="AN1427" s="140"/>
      <c r="AO1427" s="140"/>
      <c r="AP1427" s="140"/>
      <c r="AQ1427" s="140"/>
      <c r="AR1427" s="140"/>
      <c r="AS1427" s="140"/>
      <c r="AT1427" s="140"/>
      <c r="AU1427" s="140"/>
      <c r="AV1427" s="140"/>
      <c r="AW1427" s="140"/>
      <c r="AX1427" s="140"/>
      <c r="AY1427" s="140"/>
      <c r="AZ1427" s="140"/>
      <c r="BA1427" s="140"/>
      <c r="BB1427" s="140"/>
      <c r="BC1427" s="140"/>
      <c r="BD1427" s="140"/>
      <c r="BE1427" s="140"/>
      <c r="BF1427" s="140"/>
      <c r="BG1427" s="140"/>
      <c r="BH1427" s="140"/>
      <c r="BI1427" s="140"/>
      <c r="BJ1427" s="140"/>
    </row>
    <row r="1428" spans="20:62">
      <c r="T1428" s="140"/>
      <c r="U1428" s="140"/>
      <c r="V1428" s="140"/>
      <c r="W1428" s="140"/>
      <c r="X1428" s="140"/>
      <c r="Y1428" s="140"/>
      <c r="Z1428" s="140"/>
      <c r="AA1428" s="140"/>
      <c r="AB1428" s="140"/>
      <c r="AC1428" s="140"/>
      <c r="AD1428" s="140"/>
      <c r="AE1428" s="140"/>
      <c r="AF1428" s="140"/>
      <c r="AG1428" s="140"/>
      <c r="AH1428" s="140"/>
      <c r="AI1428" s="140"/>
      <c r="AJ1428" s="140"/>
      <c r="AK1428" s="140"/>
      <c r="AL1428" s="140"/>
      <c r="AM1428" s="140"/>
      <c r="AN1428" s="140"/>
      <c r="AO1428" s="140"/>
      <c r="AP1428" s="140"/>
      <c r="AQ1428" s="140"/>
      <c r="AR1428" s="140"/>
      <c r="AS1428" s="140"/>
      <c r="AT1428" s="140"/>
      <c r="AU1428" s="140"/>
      <c r="AV1428" s="140"/>
      <c r="AW1428" s="140"/>
      <c r="AX1428" s="140"/>
      <c r="AY1428" s="140"/>
      <c r="AZ1428" s="140"/>
      <c r="BA1428" s="140"/>
      <c r="BB1428" s="140"/>
      <c r="BC1428" s="140"/>
      <c r="BD1428" s="140"/>
      <c r="BE1428" s="140"/>
      <c r="BF1428" s="140"/>
      <c r="BG1428" s="140"/>
      <c r="BH1428" s="140"/>
      <c r="BI1428" s="140"/>
      <c r="BJ1428" s="140"/>
    </row>
    <row r="1429" spans="20:62">
      <c r="T1429" s="140"/>
      <c r="U1429" s="140"/>
      <c r="V1429" s="140"/>
      <c r="W1429" s="140"/>
      <c r="X1429" s="140"/>
      <c r="Y1429" s="140"/>
      <c r="Z1429" s="140"/>
      <c r="AA1429" s="140"/>
      <c r="AB1429" s="140"/>
      <c r="AC1429" s="140"/>
      <c r="AD1429" s="140"/>
      <c r="AE1429" s="140"/>
      <c r="AF1429" s="140"/>
      <c r="AG1429" s="140"/>
      <c r="AH1429" s="140"/>
      <c r="AI1429" s="140"/>
      <c r="AJ1429" s="140"/>
      <c r="AK1429" s="140"/>
      <c r="AL1429" s="140"/>
      <c r="AM1429" s="140"/>
      <c r="AN1429" s="140"/>
      <c r="AO1429" s="140"/>
      <c r="AP1429" s="140"/>
      <c r="AQ1429" s="140"/>
      <c r="AR1429" s="140"/>
      <c r="AS1429" s="140"/>
      <c r="AT1429" s="140"/>
      <c r="AU1429" s="140"/>
      <c r="AV1429" s="140"/>
      <c r="AW1429" s="140"/>
      <c r="AX1429" s="140"/>
      <c r="AY1429" s="140"/>
      <c r="AZ1429" s="140"/>
      <c r="BA1429" s="140"/>
      <c r="BB1429" s="140"/>
      <c r="BC1429" s="140"/>
      <c r="BD1429" s="140"/>
      <c r="BE1429" s="140"/>
      <c r="BF1429" s="140"/>
      <c r="BG1429" s="140"/>
      <c r="BH1429" s="140"/>
      <c r="BI1429" s="140"/>
      <c r="BJ1429" s="140"/>
    </row>
    <row r="1430" spans="20:62">
      <c r="T1430" s="140"/>
      <c r="U1430" s="140"/>
      <c r="V1430" s="140"/>
      <c r="W1430" s="140"/>
      <c r="X1430" s="140"/>
      <c r="Y1430" s="140"/>
      <c r="Z1430" s="140"/>
      <c r="AA1430" s="140"/>
      <c r="AB1430" s="140"/>
      <c r="AC1430" s="140"/>
      <c r="AD1430" s="140"/>
      <c r="AE1430" s="140"/>
      <c r="AF1430" s="140"/>
      <c r="AG1430" s="140"/>
      <c r="AH1430" s="140"/>
      <c r="AI1430" s="140"/>
      <c r="AJ1430" s="140"/>
      <c r="AK1430" s="140"/>
      <c r="AL1430" s="140"/>
      <c r="AM1430" s="140"/>
      <c r="AN1430" s="140"/>
      <c r="AO1430" s="140"/>
      <c r="AP1430" s="140"/>
      <c r="AQ1430" s="140"/>
      <c r="AR1430" s="140"/>
      <c r="AS1430" s="140"/>
      <c r="AT1430" s="140"/>
      <c r="AU1430" s="140"/>
      <c r="AV1430" s="140"/>
      <c r="AW1430" s="140"/>
      <c r="AX1430" s="140"/>
      <c r="AY1430" s="140"/>
      <c r="AZ1430" s="140"/>
      <c r="BA1430" s="140"/>
      <c r="BB1430" s="140"/>
      <c r="BC1430" s="140"/>
      <c r="BD1430" s="140"/>
      <c r="BE1430" s="140"/>
      <c r="BF1430" s="140"/>
      <c r="BG1430" s="140"/>
      <c r="BH1430" s="140"/>
      <c r="BI1430" s="140"/>
      <c r="BJ1430" s="140"/>
    </row>
    <row r="1431" spans="20:62">
      <c r="T1431" s="140"/>
      <c r="U1431" s="140"/>
      <c r="V1431" s="140"/>
      <c r="W1431" s="140"/>
      <c r="X1431" s="140"/>
      <c r="Y1431" s="140"/>
      <c r="Z1431" s="140"/>
      <c r="AA1431" s="140"/>
      <c r="AB1431" s="140"/>
      <c r="AC1431" s="140"/>
      <c r="AD1431" s="140"/>
      <c r="AE1431" s="140"/>
      <c r="AF1431" s="140"/>
      <c r="AG1431" s="140"/>
      <c r="AH1431" s="140"/>
      <c r="AI1431" s="140"/>
      <c r="AJ1431" s="140"/>
      <c r="AK1431" s="140"/>
      <c r="AL1431" s="140"/>
      <c r="AM1431" s="140"/>
      <c r="AN1431" s="140"/>
      <c r="AO1431" s="140"/>
      <c r="AP1431" s="140"/>
      <c r="AQ1431" s="140"/>
      <c r="AR1431" s="140"/>
      <c r="AS1431" s="140"/>
      <c r="AT1431" s="140"/>
      <c r="AU1431" s="140"/>
      <c r="AV1431" s="140"/>
      <c r="AW1431" s="140"/>
      <c r="AX1431" s="140"/>
      <c r="AY1431" s="140"/>
      <c r="AZ1431" s="140"/>
      <c r="BA1431" s="140"/>
      <c r="BB1431" s="140"/>
      <c r="BC1431" s="140"/>
      <c r="BD1431" s="140"/>
      <c r="BE1431" s="140"/>
      <c r="BF1431" s="140"/>
      <c r="BG1431" s="140"/>
      <c r="BH1431" s="140"/>
      <c r="BI1431" s="140"/>
      <c r="BJ1431" s="140"/>
    </row>
    <row r="1432" spans="20:62">
      <c r="T1432" s="140"/>
      <c r="U1432" s="140"/>
      <c r="V1432" s="140"/>
      <c r="W1432" s="140"/>
      <c r="X1432" s="140"/>
      <c r="Y1432" s="140"/>
      <c r="Z1432" s="140"/>
      <c r="AA1432" s="140"/>
      <c r="AB1432" s="140"/>
      <c r="AC1432" s="140"/>
      <c r="AD1432" s="140"/>
      <c r="AE1432" s="140"/>
      <c r="AF1432" s="140"/>
      <c r="AG1432" s="140"/>
      <c r="AH1432" s="140"/>
      <c r="AI1432" s="140"/>
      <c r="AJ1432" s="140"/>
      <c r="AK1432" s="140"/>
      <c r="AL1432" s="140"/>
      <c r="AM1432" s="140"/>
      <c r="AN1432" s="140"/>
      <c r="AO1432" s="140"/>
      <c r="AP1432" s="140"/>
      <c r="AQ1432" s="140"/>
      <c r="AR1432" s="140"/>
      <c r="AS1432" s="140"/>
      <c r="AT1432" s="140"/>
      <c r="AU1432" s="140"/>
      <c r="AV1432" s="140"/>
      <c r="AW1432" s="140"/>
      <c r="AX1432" s="140"/>
      <c r="AY1432" s="140"/>
      <c r="AZ1432" s="140"/>
      <c r="BA1432" s="140"/>
      <c r="BB1432" s="140"/>
      <c r="BC1432" s="140"/>
      <c r="BD1432" s="140"/>
      <c r="BE1432" s="140"/>
      <c r="BF1432" s="140"/>
      <c r="BG1432" s="140"/>
      <c r="BH1432" s="140"/>
      <c r="BI1432" s="140"/>
      <c r="BJ1432" s="140"/>
    </row>
    <row r="1433" spans="20:62">
      <c r="T1433" s="140"/>
      <c r="U1433" s="140"/>
      <c r="V1433" s="140"/>
      <c r="W1433" s="140"/>
      <c r="X1433" s="140"/>
      <c r="Y1433" s="140"/>
      <c r="Z1433" s="140"/>
      <c r="AA1433" s="140"/>
      <c r="AB1433" s="140"/>
      <c r="AC1433" s="140"/>
      <c r="AD1433" s="140"/>
      <c r="AE1433" s="140"/>
      <c r="AF1433" s="140"/>
      <c r="AG1433" s="140"/>
      <c r="AH1433" s="140"/>
      <c r="AI1433" s="140"/>
      <c r="AJ1433" s="140"/>
      <c r="AK1433" s="140"/>
      <c r="AL1433" s="140"/>
      <c r="AM1433" s="140"/>
      <c r="AN1433" s="140"/>
      <c r="AO1433" s="140"/>
      <c r="AP1433" s="140"/>
      <c r="AQ1433" s="140"/>
      <c r="AR1433" s="140"/>
      <c r="AS1433" s="140"/>
      <c r="AT1433" s="140"/>
      <c r="AU1433" s="140"/>
      <c r="AV1433" s="140"/>
      <c r="AW1433" s="140"/>
      <c r="AX1433" s="140"/>
      <c r="AY1433" s="140"/>
      <c r="AZ1433" s="140"/>
      <c r="BA1433" s="140"/>
      <c r="BB1433" s="140"/>
      <c r="BC1433" s="140"/>
      <c r="BD1433" s="140"/>
      <c r="BE1433" s="140"/>
      <c r="BF1433" s="140"/>
      <c r="BG1433" s="140"/>
      <c r="BH1433" s="140"/>
      <c r="BI1433" s="140"/>
      <c r="BJ1433" s="140"/>
    </row>
    <row r="1434" spans="20:62">
      <c r="T1434" s="140"/>
      <c r="U1434" s="140"/>
      <c r="V1434" s="140"/>
      <c r="W1434" s="140"/>
      <c r="X1434" s="140"/>
      <c r="Y1434" s="140"/>
      <c r="Z1434" s="140"/>
      <c r="AA1434" s="140"/>
      <c r="AB1434" s="140"/>
      <c r="AC1434" s="140"/>
      <c r="AD1434" s="140"/>
      <c r="AE1434" s="140"/>
      <c r="AF1434" s="140"/>
      <c r="AG1434" s="140"/>
      <c r="AH1434" s="140"/>
      <c r="AI1434" s="140"/>
      <c r="AJ1434" s="140"/>
      <c r="AK1434" s="140"/>
      <c r="AL1434" s="140"/>
      <c r="AM1434" s="140"/>
      <c r="AN1434" s="140"/>
      <c r="AO1434" s="140"/>
      <c r="AP1434" s="140"/>
      <c r="AQ1434" s="140"/>
      <c r="AR1434" s="140"/>
      <c r="AS1434" s="140"/>
      <c r="AT1434" s="140"/>
      <c r="AU1434" s="140"/>
      <c r="AV1434" s="140"/>
      <c r="AW1434" s="140"/>
      <c r="AX1434" s="140"/>
      <c r="AY1434" s="140"/>
      <c r="AZ1434" s="140"/>
      <c r="BA1434" s="140"/>
      <c r="BB1434" s="140"/>
      <c r="BC1434" s="140"/>
      <c r="BD1434" s="140"/>
      <c r="BE1434" s="140"/>
      <c r="BF1434" s="140"/>
      <c r="BG1434" s="140"/>
      <c r="BH1434" s="140"/>
      <c r="BI1434" s="140"/>
      <c r="BJ1434" s="140"/>
    </row>
    <row r="1435" spans="20:62">
      <c r="T1435" s="140"/>
      <c r="U1435" s="140"/>
      <c r="V1435" s="140"/>
      <c r="W1435" s="140"/>
      <c r="X1435" s="140"/>
      <c r="Y1435" s="140"/>
      <c r="Z1435" s="140"/>
      <c r="AA1435" s="140"/>
      <c r="AB1435" s="140"/>
      <c r="AC1435" s="140"/>
      <c r="AD1435" s="140"/>
      <c r="AE1435" s="140"/>
      <c r="AF1435" s="140"/>
      <c r="AG1435" s="140"/>
      <c r="AH1435" s="140"/>
      <c r="AI1435" s="140"/>
      <c r="AJ1435" s="140"/>
      <c r="AK1435" s="140"/>
      <c r="AL1435" s="140"/>
      <c r="AM1435" s="140"/>
      <c r="AN1435" s="140"/>
      <c r="AO1435" s="140"/>
      <c r="AP1435" s="140"/>
      <c r="AQ1435" s="140"/>
      <c r="AR1435" s="140"/>
      <c r="AS1435" s="140"/>
      <c r="AT1435" s="140"/>
      <c r="AU1435" s="140"/>
      <c r="AV1435" s="140"/>
      <c r="AW1435" s="140"/>
      <c r="AX1435" s="140"/>
      <c r="AY1435" s="140"/>
      <c r="AZ1435" s="140"/>
      <c r="BA1435" s="140"/>
      <c r="BB1435" s="140"/>
      <c r="BC1435" s="140"/>
      <c r="BD1435" s="140"/>
      <c r="BE1435" s="140"/>
      <c r="BF1435" s="140"/>
      <c r="BG1435" s="140"/>
      <c r="BH1435" s="140"/>
      <c r="BI1435" s="140"/>
      <c r="BJ1435" s="140"/>
    </row>
    <row r="1436" spans="20:62">
      <c r="T1436" s="140"/>
      <c r="U1436" s="140"/>
      <c r="V1436" s="140"/>
      <c r="W1436" s="140"/>
      <c r="X1436" s="140"/>
      <c r="Y1436" s="140"/>
      <c r="Z1436" s="140"/>
      <c r="AA1436" s="140"/>
      <c r="AB1436" s="140"/>
      <c r="AC1436" s="140"/>
      <c r="AD1436" s="140"/>
      <c r="AE1436" s="140"/>
      <c r="AF1436" s="140"/>
      <c r="AG1436" s="140"/>
      <c r="AH1436" s="140"/>
      <c r="AI1436" s="140"/>
      <c r="AJ1436" s="140"/>
      <c r="AK1436" s="140"/>
      <c r="AL1436" s="140"/>
      <c r="AM1436" s="140"/>
      <c r="AN1436" s="140"/>
      <c r="AO1436" s="140"/>
      <c r="AP1436" s="140"/>
      <c r="AQ1436" s="140"/>
      <c r="AR1436" s="140"/>
      <c r="AS1436" s="140"/>
      <c r="AT1436" s="140"/>
      <c r="AU1436" s="140"/>
      <c r="AV1436" s="140"/>
      <c r="AW1436" s="140"/>
      <c r="AX1436" s="140"/>
      <c r="AY1436" s="140"/>
      <c r="AZ1436" s="140"/>
      <c r="BA1436" s="140"/>
      <c r="BB1436" s="140"/>
      <c r="BC1436" s="140"/>
      <c r="BD1436" s="140"/>
      <c r="BE1436" s="140"/>
      <c r="BF1436" s="140"/>
      <c r="BG1436" s="140"/>
      <c r="BH1436" s="140"/>
      <c r="BI1436" s="140"/>
      <c r="BJ1436" s="140"/>
    </row>
    <row r="1437" spans="20:62">
      <c r="T1437" s="140"/>
      <c r="U1437" s="140"/>
      <c r="V1437" s="140"/>
      <c r="W1437" s="140"/>
      <c r="X1437" s="140"/>
      <c r="Y1437" s="140"/>
      <c r="Z1437" s="140"/>
      <c r="AA1437" s="140"/>
      <c r="AB1437" s="140"/>
      <c r="AC1437" s="140"/>
      <c r="AD1437" s="140"/>
      <c r="AE1437" s="140"/>
      <c r="AF1437" s="140"/>
      <c r="AG1437" s="140"/>
      <c r="AH1437" s="140"/>
      <c r="AI1437" s="140"/>
      <c r="AJ1437" s="140"/>
      <c r="AK1437" s="140"/>
      <c r="AL1437" s="140"/>
      <c r="AM1437" s="140"/>
      <c r="AN1437" s="140"/>
      <c r="AO1437" s="140"/>
      <c r="AP1437" s="140"/>
      <c r="AQ1437" s="140"/>
      <c r="AR1437" s="140"/>
      <c r="AS1437" s="140"/>
      <c r="AT1437" s="140"/>
      <c r="AU1437" s="140"/>
      <c r="AV1437" s="140"/>
      <c r="AW1437" s="140"/>
      <c r="AX1437" s="140"/>
      <c r="AY1437" s="140"/>
      <c r="AZ1437" s="140"/>
      <c r="BA1437" s="140"/>
      <c r="BB1437" s="140"/>
      <c r="BC1437" s="140"/>
      <c r="BD1437" s="140"/>
      <c r="BE1437" s="140"/>
      <c r="BF1437" s="140"/>
      <c r="BG1437" s="140"/>
      <c r="BH1437" s="140"/>
      <c r="BI1437" s="140"/>
      <c r="BJ1437" s="140"/>
    </row>
    <row r="1438" spans="20:62">
      <c r="T1438" s="140"/>
      <c r="U1438" s="140"/>
      <c r="V1438" s="140"/>
      <c r="W1438" s="140"/>
      <c r="X1438" s="140"/>
      <c r="Y1438" s="140"/>
      <c r="Z1438" s="140"/>
      <c r="AA1438" s="140"/>
      <c r="AB1438" s="140"/>
      <c r="AC1438" s="140"/>
      <c r="AD1438" s="140"/>
      <c r="AE1438" s="140"/>
      <c r="AF1438" s="140"/>
      <c r="AG1438" s="140"/>
      <c r="AH1438" s="140"/>
      <c r="AI1438" s="140"/>
      <c r="AJ1438" s="140"/>
      <c r="AK1438" s="140"/>
      <c r="AL1438" s="140"/>
      <c r="AM1438" s="140"/>
      <c r="AN1438" s="140"/>
      <c r="AO1438" s="140"/>
      <c r="AP1438" s="140"/>
      <c r="AQ1438" s="140"/>
      <c r="AR1438" s="140"/>
      <c r="AS1438" s="140"/>
      <c r="AT1438" s="140"/>
      <c r="AU1438" s="140"/>
      <c r="AV1438" s="140"/>
      <c r="AW1438" s="140"/>
      <c r="AX1438" s="140"/>
      <c r="AY1438" s="140"/>
      <c r="AZ1438" s="140"/>
      <c r="BA1438" s="140"/>
      <c r="BB1438" s="140"/>
      <c r="BC1438" s="140"/>
      <c r="BD1438" s="140"/>
      <c r="BE1438" s="140"/>
      <c r="BF1438" s="140"/>
      <c r="BG1438" s="140"/>
      <c r="BH1438" s="140"/>
      <c r="BI1438" s="140"/>
      <c r="BJ1438" s="140"/>
    </row>
    <row r="1439" spans="20:62">
      <c r="T1439" s="140"/>
      <c r="U1439" s="140"/>
      <c r="V1439" s="140"/>
      <c r="W1439" s="140"/>
      <c r="X1439" s="140"/>
      <c r="Y1439" s="140"/>
      <c r="Z1439" s="140"/>
      <c r="AA1439" s="140"/>
      <c r="AB1439" s="140"/>
      <c r="AC1439" s="140"/>
      <c r="AD1439" s="140"/>
      <c r="AE1439" s="140"/>
      <c r="AF1439" s="140"/>
      <c r="AG1439" s="140"/>
      <c r="AH1439" s="140"/>
      <c r="AI1439" s="140"/>
      <c r="AJ1439" s="140"/>
      <c r="AK1439" s="140"/>
      <c r="AL1439" s="140"/>
      <c r="AM1439" s="140"/>
      <c r="AN1439" s="140"/>
      <c r="AO1439" s="140"/>
      <c r="AP1439" s="140"/>
      <c r="AQ1439" s="140"/>
      <c r="AR1439" s="140"/>
      <c r="AS1439" s="140"/>
      <c r="AT1439" s="140"/>
      <c r="AU1439" s="140"/>
      <c r="AV1439" s="140"/>
      <c r="AW1439" s="140"/>
      <c r="AX1439" s="140"/>
      <c r="AY1439" s="140"/>
      <c r="AZ1439" s="140"/>
      <c r="BA1439" s="140"/>
      <c r="BB1439" s="140"/>
      <c r="BC1439" s="140"/>
      <c r="BD1439" s="140"/>
      <c r="BE1439" s="140"/>
      <c r="BF1439" s="140"/>
      <c r="BG1439" s="140"/>
      <c r="BH1439" s="140"/>
      <c r="BI1439" s="140"/>
      <c r="BJ1439" s="140"/>
    </row>
    <row r="1440" spans="20:62">
      <c r="T1440" s="140"/>
      <c r="U1440" s="140"/>
      <c r="V1440" s="140"/>
      <c r="W1440" s="140"/>
      <c r="X1440" s="140"/>
      <c r="Y1440" s="140"/>
      <c r="Z1440" s="140"/>
      <c r="AA1440" s="140"/>
      <c r="AB1440" s="140"/>
      <c r="AC1440" s="140"/>
      <c r="AD1440" s="140"/>
      <c r="AE1440" s="140"/>
      <c r="AF1440" s="140"/>
      <c r="AG1440" s="140"/>
      <c r="AH1440" s="140"/>
      <c r="AI1440" s="140"/>
      <c r="AJ1440" s="140"/>
      <c r="AK1440" s="140"/>
      <c r="AL1440" s="140"/>
      <c r="AM1440" s="140"/>
      <c r="AN1440" s="140"/>
      <c r="AO1440" s="140"/>
      <c r="AP1440" s="140"/>
      <c r="AQ1440" s="140"/>
      <c r="AR1440" s="140"/>
      <c r="AS1440" s="140"/>
      <c r="AT1440" s="140"/>
      <c r="AU1440" s="140"/>
      <c r="AV1440" s="140"/>
      <c r="AW1440" s="140"/>
      <c r="AX1440" s="140"/>
      <c r="AY1440" s="140"/>
      <c r="AZ1440" s="140"/>
      <c r="BA1440" s="140"/>
      <c r="BB1440" s="140"/>
      <c r="BC1440" s="140"/>
      <c r="BD1440" s="140"/>
      <c r="BE1440" s="140"/>
      <c r="BF1440" s="140"/>
      <c r="BG1440" s="140"/>
      <c r="BH1440" s="140"/>
      <c r="BI1440" s="140"/>
      <c r="BJ1440" s="140"/>
    </row>
    <row r="1441" spans="20:62">
      <c r="T1441" s="140"/>
      <c r="U1441" s="140"/>
      <c r="V1441" s="140"/>
      <c r="W1441" s="140"/>
      <c r="X1441" s="140"/>
      <c r="Y1441" s="140"/>
      <c r="Z1441" s="140"/>
      <c r="AA1441" s="140"/>
      <c r="AB1441" s="140"/>
      <c r="AC1441" s="140"/>
      <c r="AD1441" s="140"/>
      <c r="AE1441" s="140"/>
      <c r="AF1441" s="140"/>
      <c r="AG1441" s="140"/>
      <c r="AH1441" s="140"/>
      <c r="AI1441" s="140"/>
      <c r="AJ1441" s="140"/>
      <c r="AK1441" s="140"/>
      <c r="AL1441" s="140"/>
      <c r="AM1441" s="140"/>
      <c r="AN1441" s="140"/>
      <c r="AO1441" s="140"/>
      <c r="AP1441" s="140"/>
      <c r="AQ1441" s="140"/>
      <c r="AR1441" s="140"/>
      <c r="AS1441" s="140"/>
      <c r="AT1441" s="140"/>
      <c r="AU1441" s="140"/>
      <c r="AV1441" s="140"/>
      <c r="AW1441" s="140"/>
      <c r="AX1441" s="140"/>
      <c r="AY1441" s="140"/>
      <c r="AZ1441" s="140"/>
      <c r="BA1441" s="140"/>
      <c r="BB1441" s="140"/>
      <c r="BC1441" s="140"/>
      <c r="BD1441" s="140"/>
      <c r="BE1441" s="140"/>
      <c r="BF1441" s="140"/>
      <c r="BG1441" s="140"/>
      <c r="BH1441" s="140"/>
      <c r="BI1441" s="140"/>
      <c r="BJ1441" s="140"/>
    </row>
    <row r="1442" spans="20:62">
      <c r="T1442" s="140"/>
      <c r="U1442" s="140"/>
      <c r="V1442" s="140"/>
      <c r="W1442" s="140"/>
      <c r="X1442" s="140"/>
      <c r="Y1442" s="140"/>
      <c r="Z1442" s="140"/>
      <c r="AA1442" s="140"/>
      <c r="AB1442" s="140"/>
      <c r="AC1442" s="140"/>
      <c r="AD1442" s="140"/>
      <c r="AE1442" s="140"/>
      <c r="AF1442" s="140"/>
      <c r="AG1442" s="140"/>
      <c r="AH1442" s="140"/>
      <c r="AI1442" s="140"/>
      <c r="AJ1442" s="140"/>
      <c r="AK1442" s="140"/>
      <c r="AL1442" s="140"/>
      <c r="AM1442" s="140"/>
      <c r="AN1442" s="140"/>
      <c r="AO1442" s="140"/>
      <c r="AP1442" s="140"/>
      <c r="AQ1442" s="140"/>
      <c r="AR1442" s="140"/>
      <c r="AS1442" s="140"/>
      <c r="AT1442" s="140"/>
      <c r="AU1442" s="140"/>
      <c r="AV1442" s="140"/>
      <c r="AW1442" s="140"/>
      <c r="AX1442" s="140"/>
      <c r="AY1442" s="140"/>
      <c r="AZ1442" s="140"/>
      <c r="BA1442" s="140"/>
      <c r="BB1442" s="140"/>
      <c r="BC1442" s="140"/>
      <c r="BD1442" s="140"/>
      <c r="BE1442" s="140"/>
      <c r="BF1442" s="140"/>
      <c r="BG1442" s="140"/>
      <c r="BH1442" s="140"/>
      <c r="BI1442" s="140"/>
      <c r="BJ1442" s="140"/>
    </row>
    <row r="1443" spans="20:62">
      <c r="T1443" s="140"/>
      <c r="U1443" s="140"/>
      <c r="V1443" s="140"/>
      <c r="W1443" s="140"/>
      <c r="X1443" s="140"/>
      <c r="Y1443" s="140"/>
      <c r="Z1443" s="140"/>
      <c r="AA1443" s="140"/>
      <c r="AB1443" s="140"/>
      <c r="AC1443" s="140"/>
      <c r="AD1443" s="140"/>
      <c r="AE1443" s="140"/>
      <c r="AF1443" s="140"/>
      <c r="AG1443" s="140"/>
      <c r="AH1443" s="140"/>
      <c r="AI1443" s="140"/>
      <c r="AJ1443" s="140"/>
      <c r="AK1443" s="140"/>
      <c r="AL1443" s="140"/>
      <c r="AM1443" s="140"/>
      <c r="AN1443" s="140"/>
      <c r="AO1443" s="140"/>
      <c r="AP1443" s="140"/>
      <c r="AQ1443" s="140"/>
      <c r="AR1443" s="140"/>
      <c r="AS1443" s="140"/>
      <c r="AT1443" s="140"/>
      <c r="AU1443" s="140"/>
      <c r="AV1443" s="140"/>
      <c r="AW1443" s="140"/>
      <c r="AX1443" s="140"/>
      <c r="AY1443" s="140"/>
      <c r="AZ1443" s="140"/>
      <c r="BA1443" s="140"/>
      <c r="BB1443" s="140"/>
      <c r="BC1443" s="140"/>
      <c r="BD1443" s="140"/>
      <c r="BE1443" s="140"/>
      <c r="BF1443" s="140"/>
      <c r="BG1443" s="140"/>
      <c r="BH1443" s="140"/>
      <c r="BI1443" s="140"/>
      <c r="BJ1443" s="140"/>
    </row>
    <row r="1444" spans="20:62">
      <c r="T1444" s="140"/>
      <c r="U1444" s="140"/>
      <c r="V1444" s="140"/>
      <c r="W1444" s="140"/>
      <c r="X1444" s="140"/>
      <c r="Y1444" s="140"/>
      <c r="Z1444" s="140"/>
      <c r="AA1444" s="140"/>
      <c r="AB1444" s="140"/>
      <c r="AC1444" s="140"/>
      <c r="AD1444" s="140"/>
      <c r="AE1444" s="140"/>
      <c r="AF1444" s="140"/>
      <c r="AG1444" s="140"/>
      <c r="AH1444" s="140"/>
      <c r="AI1444" s="140"/>
      <c r="AJ1444" s="140"/>
      <c r="AK1444" s="140"/>
      <c r="AL1444" s="140"/>
      <c r="AM1444" s="140"/>
      <c r="AN1444" s="140"/>
      <c r="AO1444" s="140"/>
      <c r="AP1444" s="140"/>
      <c r="AQ1444" s="140"/>
      <c r="AR1444" s="140"/>
      <c r="AS1444" s="140"/>
      <c r="AT1444" s="140"/>
      <c r="AU1444" s="140"/>
      <c r="AV1444" s="140"/>
      <c r="AW1444" s="140"/>
      <c r="AX1444" s="140"/>
      <c r="AY1444" s="140"/>
      <c r="AZ1444" s="140"/>
      <c r="BA1444" s="140"/>
      <c r="BB1444" s="140"/>
      <c r="BC1444" s="140"/>
      <c r="BD1444" s="140"/>
      <c r="BE1444" s="140"/>
      <c r="BF1444" s="140"/>
      <c r="BG1444" s="140"/>
      <c r="BH1444" s="140"/>
      <c r="BI1444" s="140"/>
      <c r="BJ1444" s="140"/>
    </row>
    <row r="1445" spans="20:62">
      <c r="T1445" s="140"/>
      <c r="U1445" s="140"/>
      <c r="V1445" s="140"/>
      <c r="W1445" s="140"/>
      <c r="X1445" s="140"/>
      <c r="Y1445" s="140"/>
      <c r="Z1445" s="140"/>
      <c r="AA1445" s="140"/>
      <c r="AB1445" s="140"/>
      <c r="AC1445" s="140"/>
      <c r="AD1445" s="140"/>
      <c r="AE1445" s="140"/>
      <c r="AF1445" s="140"/>
      <c r="AG1445" s="140"/>
      <c r="AH1445" s="140"/>
      <c r="AI1445" s="140"/>
      <c r="AJ1445" s="140"/>
      <c r="AK1445" s="140"/>
      <c r="AL1445" s="140"/>
      <c r="AM1445" s="140"/>
      <c r="AN1445" s="140"/>
      <c r="AO1445" s="140"/>
      <c r="AP1445" s="140"/>
      <c r="AQ1445" s="140"/>
      <c r="AR1445" s="140"/>
      <c r="AS1445" s="140"/>
      <c r="AT1445" s="140"/>
      <c r="AU1445" s="140"/>
      <c r="AV1445" s="140"/>
      <c r="AW1445" s="140"/>
      <c r="AX1445" s="140"/>
      <c r="AY1445" s="140"/>
      <c r="AZ1445" s="140"/>
      <c r="BA1445" s="140"/>
      <c r="BB1445" s="140"/>
      <c r="BC1445" s="140"/>
      <c r="BD1445" s="140"/>
      <c r="BE1445" s="140"/>
      <c r="BF1445" s="140"/>
      <c r="BG1445" s="140"/>
      <c r="BH1445" s="140"/>
      <c r="BI1445" s="140"/>
      <c r="BJ1445" s="140"/>
    </row>
    <row r="1446" spans="20:62">
      <c r="T1446" s="140"/>
      <c r="U1446" s="140"/>
      <c r="V1446" s="140"/>
      <c r="W1446" s="140"/>
      <c r="X1446" s="140"/>
      <c r="Y1446" s="140"/>
      <c r="Z1446" s="140"/>
      <c r="AA1446" s="140"/>
      <c r="AB1446" s="140"/>
      <c r="AC1446" s="140"/>
      <c r="AD1446" s="140"/>
      <c r="AE1446" s="140"/>
      <c r="AF1446" s="140"/>
      <c r="AG1446" s="140"/>
      <c r="AH1446" s="140"/>
      <c r="AI1446" s="140"/>
      <c r="AJ1446" s="140"/>
      <c r="AK1446" s="140"/>
      <c r="AL1446" s="140"/>
      <c r="AM1446" s="140"/>
      <c r="AN1446" s="140"/>
      <c r="AO1446" s="140"/>
      <c r="AP1446" s="140"/>
      <c r="AQ1446" s="140"/>
      <c r="AR1446" s="140"/>
      <c r="AS1446" s="140"/>
      <c r="AT1446" s="140"/>
      <c r="AU1446" s="140"/>
      <c r="AV1446" s="140"/>
      <c r="AW1446" s="140"/>
      <c r="AX1446" s="140"/>
      <c r="AY1446" s="140"/>
      <c r="AZ1446" s="140"/>
      <c r="BA1446" s="140"/>
      <c r="BB1446" s="140"/>
      <c r="BC1446" s="140"/>
      <c r="BD1446" s="140"/>
      <c r="BE1446" s="140"/>
      <c r="BF1446" s="140"/>
      <c r="BG1446" s="140"/>
      <c r="BH1446" s="140"/>
      <c r="BI1446" s="140"/>
      <c r="BJ1446" s="140"/>
    </row>
    <row r="1447" spans="20:62">
      <c r="T1447" s="140"/>
      <c r="U1447" s="140"/>
      <c r="V1447" s="140"/>
      <c r="W1447" s="140"/>
      <c r="X1447" s="140"/>
      <c r="Y1447" s="140"/>
      <c r="Z1447" s="140"/>
      <c r="AA1447" s="140"/>
      <c r="AB1447" s="140"/>
      <c r="AC1447" s="140"/>
      <c r="AD1447" s="140"/>
      <c r="AE1447" s="140"/>
      <c r="AF1447" s="140"/>
      <c r="AG1447" s="140"/>
      <c r="AH1447" s="140"/>
      <c r="AI1447" s="140"/>
      <c r="AJ1447" s="140"/>
      <c r="AK1447" s="140"/>
      <c r="AL1447" s="140"/>
      <c r="AM1447" s="140"/>
      <c r="AN1447" s="140"/>
      <c r="AO1447" s="140"/>
      <c r="AP1447" s="140"/>
      <c r="AQ1447" s="140"/>
      <c r="AR1447" s="140"/>
      <c r="AS1447" s="140"/>
      <c r="AT1447" s="140"/>
      <c r="AU1447" s="140"/>
      <c r="AV1447" s="140"/>
      <c r="AW1447" s="140"/>
      <c r="AX1447" s="140"/>
      <c r="AY1447" s="140"/>
      <c r="AZ1447" s="140"/>
      <c r="BA1447" s="140"/>
      <c r="BB1447" s="140"/>
      <c r="BC1447" s="140"/>
      <c r="BD1447" s="140"/>
      <c r="BE1447" s="140"/>
      <c r="BF1447" s="140"/>
      <c r="BG1447" s="140"/>
      <c r="BH1447" s="140"/>
      <c r="BI1447" s="140"/>
      <c r="BJ1447" s="140"/>
    </row>
    <row r="1448" spans="20:62">
      <c r="T1448" s="140"/>
      <c r="U1448" s="140"/>
      <c r="V1448" s="140"/>
      <c r="W1448" s="140"/>
      <c r="X1448" s="140"/>
      <c r="Y1448" s="140"/>
      <c r="Z1448" s="140"/>
      <c r="AA1448" s="140"/>
      <c r="AB1448" s="140"/>
      <c r="AC1448" s="140"/>
      <c r="AD1448" s="140"/>
      <c r="AE1448" s="140"/>
      <c r="AF1448" s="140"/>
      <c r="AG1448" s="140"/>
      <c r="AH1448" s="140"/>
      <c r="AI1448" s="140"/>
      <c r="AJ1448" s="140"/>
      <c r="AK1448" s="140"/>
      <c r="AL1448" s="140"/>
      <c r="AM1448" s="140"/>
      <c r="AN1448" s="140"/>
      <c r="AO1448" s="140"/>
      <c r="AP1448" s="140"/>
      <c r="AQ1448" s="140"/>
      <c r="AR1448" s="140"/>
      <c r="AS1448" s="140"/>
      <c r="AT1448" s="140"/>
      <c r="AU1448" s="140"/>
      <c r="AV1448" s="140"/>
      <c r="AW1448" s="140"/>
      <c r="AX1448" s="140"/>
      <c r="AY1448" s="140"/>
      <c r="AZ1448" s="140"/>
      <c r="BA1448" s="140"/>
      <c r="BB1448" s="140"/>
      <c r="BC1448" s="140"/>
      <c r="BD1448" s="140"/>
      <c r="BE1448" s="140"/>
      <c r="BF1448" s="140"/>
      <c r="BG1448" s="140"/>
      <c r="BH1448" s="140"/>
      <c r="BI1448" s="140"/>
      <c r="BJ1448" s="140"/>
    </row>
    <row r="1449" spans="20:62">
      <c r="T1449" s="140"/>
      <c r="U1449" s="140"/>
      <c r="V1449" s="140"/>
      <c r="W1449" s="140"/>
      <c r="X1449" s="140"/>
      <c r="Y1449" s="140"/>
      <c r="Z1449" s="140"/>
      <c r="AA1449" s="140"/>
      <c r="AB1449" s="140"/>
      <c r="AC1449" s="140"/>
      <c r="AD1449" s="140"/>
      <c r="AE1449" s="140"/>
      <c r="AF1449" s="140"/>
      <c r="AG1449" s="140"/>
      <c r="AH1449" s="140"/>
      <c r="AI1449" s="140"/>
      <c r="AJ1449" s="140"/>
      <c r="AK1449" s="140"/>
      <c r="AL1449" s="140"/>
      <c r="AM1449" s="140"/>
      <c r="AN1449" s="140"/>
      <c r="AO1449" s="140"/>
      <c r="AP1449" s="140"/>
      <c r="AQ1449" s="140"/>
      <c r="AR1449" s="140"/>
      <c r="AS1449" s="140"/>
      <c r="AT1449" s="140"/>
      <c r="AU1449" s="140"/>
      <c r="AV1449" s="140"/>
      <c r="AW1449" s="140"/>
      <c r="AX1449" s="140"/>
      <c r="AY1449" s="140"/>
      <c r="AZ1449" s="140"/>
      <c r="BA1449" s="140"/>
      <c r="BB1449" s="140"/>
      <c r="BC1449" s="140"/>
      <c r="BD1449" s="140"/>
      <c r="BE1449" s="140"/>
      <c r="BF1449" s="140"/>
      <c r="BG1449" s="140"/>
      <c r="BH1449" s="140"/>
      <c r="BI1449" s="140"/>
      <c r="BJ1449" s="140"/>
    </row>
    <row r="1450" spans="20:62">
      <c r="T1450" s="140"/>
      <c r="U1450" s="140"/>
      <c r="V1450" s="140"/>
      <c r="W1450" s="140"/>
      <c r="X1450" s="140"/>
      <c r="Y1450" s="140"/>
      <c r="Z1450" s="140"/>
      <c r="AA1450" s="140"/>
      <c r="AB1450" s="140"/>
      <c r="AC1450" s="140"/>
      <c r="AD1450" s="140"/>
      <c r="AE1450" s="140"/>
      <c r="AF1450" s="140"/>
      <c r="AG1450" s="140"/>
      <c r="AH1450" s="140"/>
      <c r="AI1450" s="140"/>
      <c r="AJ1450" s="140"/>
      <c r="AK1450" s="140"/>
      <c r="AL1450" s="140"/>
      <c r="AM1450" s="140"/>
      <c r="AN1450" s="140"/>
      <c r="AO1450" s="140"/>
      <c r="AP1450" s="140"/>
      <c r="AQ1450" s="140"/>
      <c r="AR1450" s="140"/>
      <c r="AS1450" s="140"/>
      <c r="AT1450" s="140"/>
      <c r="AU1450" s="140"/>
      <c r="AV1450" s="140"/>
      <c r="AW1450" s="140"/>
      <c r="AX1450" s="140"/>
      <c r="AY1450" s="140"/>
      <c r="AZ1450" s="140"/>
      <c r="BA1450" s="140"/>
      <c r="BB1450" s="140"/>
      <c r="BC1450" s="140"/>
      <c r="BD1450" s="140"/>
      <c r="BE1450" s="140"/>
      <c r="BF1450" s="140"/>
      <c r="BG1450" s="140"/>
      <c r="BH1450" s="140"/>
      <c r="BI1450" s="140"/>
      <c r="BJ1450" s="140"/>
    </row>
    <row r="1451" spans="20:62">
      <c r="T1451" s="140"/>
      <c r="U1451" s="140"/>
      <c r="V1451" s="140"/>
      <c r="W1451" s="140"/>
      <c r="X1451" s="140"/>
      <c r="Y1451" s="140"/>
      <c r="Z1451" s="140"/>
      <c r="AA1451" s="140"/>
      <c r="AB1451" s="140"/>
      <c r="AC1451" s="140"/>
      <c r="AD1451" s="140"/>
      <c r="AE1451" s="140"/>
      <c r="AF1451" s="140"/>
      <c r="AG1451" s="140"/>
      <c r="AH1451" s="140"/>
      <c r="AI1451" s="140"/>
      <c r="AJ1451" s="140"/>
      <c r="AK1451" s="140"/>
      <c r="AL1451" s="140"/>
      <c r="AM1451" s="140"/>
      <c r="AN1451" s="140"/>
      <c r="AO1451" s="140"/>
      <c r="AP1451" s="140"/>
      <c r="AQ1451" s="140"/>
      <c r="AR1451" s="140"/>
      <c r="AS1451" s="140"/>
      <c r="AT1451" s="140"/>
      <c r="AU1451" s="140"/>
      <c r="AV1451" s="140"/>
      <c r="AW1451" s="140"/>
      <c r="AX1451" s="140"/>
      <c r="AY1451" s="140"/>
      <c r="AZ1451" s="140"/>
      <c r="BA1451" s="140"/>
      <c r="BB1451" s="140"/>
      <c r="BC1451" s="140"/>
      <c r="BD1451" s="140"/>
      <c r="BE1451" s="140"/>
      <c r="BF1451" s="140"/>
      <c r="BG1451" s="140"/>
      <c r="BH1451" s="140"/>
      <c r="BI1451" s="140"/>
      <c r="BJ1451" s="140"/>
    </row>
    <row r="1452" spans="20:62">
      <c r="T1452" s="140"/>
      <c r="U1452" s="140"/>
      <c r="V1452" s="140"/>
      <c r="W1452" s="140"/>
      <c r="X1452" s="140"/>
      <c r="Y1452" s="140"/>
      <c r="Z1452" s="140"/>
      <c r="AA1452" s="140"/>
      <c r="AB1452" s="140"/>
      <c r="AC1452" s="140"/>
      <c r="AD1452" s="140"/>
      <c r="AE1452" s="140"/>
      <c r="AF1452" s="140"/>
      <c r="AG1452" s="140"/>
      <c r="AH1452" s="140"/>
      <c r="AI1452" s="140"/>
      <c r="AJ1452" s="140"/>
      <c r="AK1452" s="140"/>
      <c r="AL1452" s="140"/>
      <c r="AM1452" s="140"/>
      <c r="AN1452" s="140"/>
      <c r="AO1452" s="140"/>
      <c r="AP1452" s="140"/>
      <c r="AQ1452" s="140"/>
      <c r="AR1452" s="140"/>
      <c r="AS1452" s="140"/>
      <c r="AT1452" s="140"/>
      <c r="AU1452" s="140"/>
      <c r="AV1452" s="140"/>
      <c r="AW1452" s="140"/>
      <c r="AX1452" s="140"/>
      <c r="AY1452" s="140"/>
      <c r="AZ1452" s="140"/>
      <c r="BA1452" s="140"/>
      <c r="BB1452" s="140"/>
      <c r="BC1452" s="140"/>
      <c r="BD1452" s="140"/>
      <c r="BE1452" s="140"/>
      <c r="BF1452" s="140"/>
      <c r="BG1452" s="140"/>
      <c r="BH1452" s="140"/>
      <c r="BI1452" s="140"/>
      <c r="BJ1452" s="140"/>
    </row>
    <row r="1453" spans="20:62">
      <c r="T1453" s="140"/>
      <c r="U1453" s="140"/>
      <c r="V1453" s="140"/>
      <c r="W1453" s="140"/>
      <c r="X1453" s="140"/>
      <c r="Y1453" s="140"/>
      <c r="Z1453" s="140"/>
      <c r="AA1453" s="140"/>
      <c r="AB1453" s="140"/>
      <c r="AC1453" s="140"/>
      <c r="AD1453" s="140"/>
      <c r="AE1453" s="140"/>
      <c r="AF1453" s="140"/>
      <c r="AG1453" s="140"/>
      <c r="AH1453" s="140"/>
      <c r="AI1453" s="140"/>
      <c r="AJ1453" s="140"/>
      <c r="AK1453" s="140"/>
      <c r="AL1453" s="140"/>
      <c r="AM1453" s="140"/>
      <c r="AN1453" s="140"/>
      <c r="AO1453" s="140"/>
      <c r="AP1453" s="140"/>
      <c r="AQ1453" s="140"/>
      <c r="AR1453" s="140"/>
      <c r="AS1453" s="140"/>
      <c r="AT1453" s="140"/>
      <c r="AU1453" s="140"/>
      <c r="AV1453" s="140"/>
      <c r="AW1453" s="140"/>
      <c r="AX1453" s="140"/>
      <c r="AY1453" s="140"/>
      <c r="AZ1453" s="140"/>
      <c r="BA1453" s="140"/>
      <c r="BB1453" s="140"/>
      <c r="BC1453" s="140"/>
      <c r="BD1453" s="140"/>
      <c r="BE1453" s="140"/>
      <c r="BF1453" s="140"/>
      <c r="BG1453" s="140"/>
      <c r="BH1453" s="140"/>
      <c r="BI1453" s="140"/>
      <c r="BJ1453" s="140"/>
    </row>
    <row r="1454" spans="20:62">
      <c r="T1454" s="140"/>
      <c r="U1454" s="140"/>
      <c r="V1454" s="140"/>
      <c r="W1454" s="140"/>
      <c r="X1454" s="140"/>
      <c r="Y1454" s="140"/>
      <c r="Z1454" s="140"/>
      <c r="AA1454" s="140"/>
      <c r="AB1454" s="140"/>
      <c r="AC1454" s="140"/>
      <c r="AD1454" s="140"/>
      <c r="AE1454" s="140"/>
      <c r="AF1454" s="140"/>
      <c r="AG1454" s="140"/>
      <c r="AH1454" s="140"/>
      <c r="AI1454" s="140"/>
      <c r="AJ1454" s="140"/>
      <c r="AK1454" s="140"/>
      <c r="AL1454" s="140"/>
      <c r="AM1454" s="140"/>
      <c r="AN1454" s="140"/>
      <c r="AO1454" s="140"/>
      <c r="AP1454" s="140"/>
      <c r="AQ1454" s="140"/>
      <c r="AR1454" s="140"/>
      <c r="AS1454" s="140"/>
      <c r="AT1454" s="140"/>
      <c r="AU1454" s="140"/>
      <c r="AV1454" s="140"/>
      <c r="AW1454" s="140"/>
      <c r="AX1454" s="140"/>
      <c r="AY1454" s="140"/>
      <c r="AZ1454" s="140"/>
      <c r="BA1454" s="140"/>
      <c r="BB1454" s="140"/>
      <c r="BC1454" s="140"/>
      <c r="BD1454" s="140"/>
      <c r="BE1454" s="140"/>
      <c r="BF1454" s="140"/>
      <c r="BG1454" s="140"/>
      <c r="BH1454" s="140"/>
      <c r="BI1454" s="140"/>
      <c r="BJ1454" s="140"/>
    </row>
    <row r="1455" spans="20:62">
      <c r="T1455" s="140"/>
      <c r="U1455" s="140"/>
      <c r="V1455" s="140"/>
      <c r="W1455" s="140"/>
      <c r="X1455" s="140"/>
      <c r="Y1455" s="140"/>
      <c r="Z1455" s="140"/>
      <c r="AA1455" s="140"/>
      <c r="AB1455" s="140"/>
      <c r="AC1455" s="140"/>
      <c r="AD1455" s="140"/>
      <c r="AE1455" s="140"/>
      <c r="AF1455" s="140"/>
      <c r="AG1455" s="140"/>
      <c r="AH1455" s="140"/>
      <c r="AI1455" s="140"/>
      <c r="AJ1455" s="140"/>
      <c r="AK1455" s="140"/>
      <c r="AL1455" s="140"/>
      <c r="AM1455" s="140"/>
      <c r="AN1455" s="140"/>
      <c r="AO1455" s="140"/>
      <c r="AP1455" s="140"/>
      <c r="AQ1455" s="140"/>
      <c r="AR1455" s="140"/>
      <c r="AS1455" s="140"/>
      <c r="AT1455" s="140"/>
      <c r="AU1455" s="140"/>
      <c r="AV1455" s="140"/>
      <c r="AW1455" s="140"/>
      <c r="AX1455" s="140"/>
      <c r="AY1455" s="140"/>
      <c r="AZ1455" s="140"/>
      <c r="BA1455" s="140"/>
      <c r="BB1455" s="140"/>
      <c r="BC1455" s="140"/>
      <c r="BD1455" s="140"/>
      <c r="BE1455" s="140"/>
      <c r="BF1455" s="140"/>
      <c r="BG1455" s="140"/>
      <c r="BH1455" s="140"/>
      <c r="BI1455" s="140"/>
      <c r="BJ1455" s="140"/>
    </row>
    <row r="1456" spans="20:62">
      <c r="T1456" s="140"/>
      <c r="U1456" s="140"/>
      <c r="V1456" s="140"/>
      <c r="W1456" s="140"/>
      <c r="X1456" s="140"/>
      <c r="Y1456" s="140"/>
      <c r="Z1456" s="140"/>
      <c r="AA1456" s="140"/>
      <c r="AB1456" s="140"/>
      <c r="AC1456" s="140"/>
      <c r="AD1456" s="140"/>
      <c r="AE1456" s="140"/>
      <c r="AF1456" s="140"/>
      <c r="AG1456" s="140"/>
      <c r="AH1456" s="140"/>
      <c r="AI1456" s="140"/>
      <c r="AJ1456" s="140"/>
      <c r="AK1456" s="140"/>
      <c r="AL1456" s="140"/>
      <c r="AM1456" s="140"/>
      <c r="AN1456" s="140"/>
      <c r="AO1456" s="140"/>
      <c r="AP1456" s="140"/>
      <c r="AQ1456" s="140"/>
      <c r="AR1456" s="140"/>
      <c r="AS1456" s="140"/>
      <c r="AT1456" s="140"/>
      <c r="AU1456" s="140"/>
      <c r="AV1456" s="140"/>
      <c r="AW1456" s="140"/>
      <c r="AX1456" s="140"/>
      <c r="AY1456" s="140"/>
      <c r="AZ1456" s="140"/>
      <c r="BA1456" s="140"/>
      <c r="BB1456" s="140"/>
      <c r="BC1456" s="140"/>
      <c r="BD1456" s="140"/>
      <c r="BE1456" s="140"/>
      <c r="BF1456" s="140"/>
      <c r="BG1456" s="140"/>
      <c r="BH1456" s="140"/>
      <c r="BI1456" s="140"/>
      <c r="BJ1456" s="140"/>
    </row>
    <row r="1457" spans="20:62">
      <c r="T1457" s="140"/>
      <c r="U1457" s="140"/>
      <c r="V1457" s="140"/>
      <c r="W1457" s="140"/>
      <c r="X1457" s="140"/>
      <c r="Y1457" s="140"/>
      <c r="Z1457" s="140"/>
      <c r="AA1457" s="140"/>
      <c r="AB1457" s="140"/>
      <c r="AC1457" s="140"/>
      <c r="AD1457" s="140"/>
      <c r="AE1457" s="140"/>
      <c r="AF1457" s="140"/>
      <c r="AG1457" s="140"/>
      <c r="AH1457" s="140"/>
      <c r="AI1457" s="140"/>
      <c r="AJ1457" s="140"/>
      <c r="AK1457" s="140"/>
      <c r="AL1457" s="140"/>
      <c r="AM1457" s="140"/>
      <c r="AN1457" s="140"/>
      <c r="AO1457" s="140"/>
      <c r="AP1457" s="140"/>
      <c r="AQ1457" s="140"/>
      <c r="AR1457" s="140"/>
      <c r="AS1457" s="140"/>
      <c r="AT1457" s="140"/>
      <c r="AU1457" s="140"/>
      <c r="AV1457" s="140"/>
      <c r="AW1457" s="140"/>
      <c r="AX1457" s="140"/>
      <c r="AY1457" s="140"/>
      <c r="AZ1457" s="140"/>
      <c r="BA1457" s="140"/>
      <c r="BB1457" s="140"/>
      <c r="BC1457" s="140"/>
      <c r="BD1457" s="140"/>
      <c r="BE1457" s="140"/>
      <c r="BF1457" s="140"/>
      <c r="BG1457" s="140"/>
      <c r="BH1457" s="140"/>
      <c r="BI1457" s="140"/>
      <c r="BJ1457" s="140"/>
    </row>
    <row r="1458" spans="20:62">
      <c r="T1458" s="140"/>
      <c r="U1458" s="140"/>
      <c r="V1458" s="140"/>
      <c r="W1458" s="140"/>
      <c r="X1458" s="140"/>
      <c r="Y1458" s="140"/>
      <c r="Z1458" s="140"/>
      <c r="AA1458" s="140"/>
      <c r="AB1458" s="140"/>
      <c r="AC1458" s="140"/>
      <c r="AD1458" s="140"/>
      <c r="AE1458" s="140"/>
      <c r="AF1458" s="140"/>
      <c r="AG1458" s="140"/>
      <c r="AH1458" s="140"/>
      <c r="AI1458" s="140"/>
      <c r="AJ1458" s="140"/>
      <c r="AK1458" s="140"/>
      <c r="AL1458" s="140"/>
      <c r="AM1458" s="140"/>
      <c r="AN1458" s="140"/>
      <c r="AO1458" s="140"/>
      <c r="AP1458" s="140"/>
      <c r="AQ1458" s="140"/>
      <c r="AR1458" s="140"/>
      <c r="AS1458" s="140"/>
      <c r="AT1458" s="140"/>
      <c r="AU1458" s="140"/>
      <c r="AV1458" s="140"/>
      <c r="AW1458" s="140"/>
      <c r="AX1458" s="140"/>
      <c r="AY1458" s="140"/>
      <c r="AZ1458" s="140"/>
      <c r="BA1458" s="140"/>
      <c r="BB1458" s="140"/>
      <c r="BC1458" s="140"/>
      <c r="BD1458" s="140"/>
      <c r="BE1458" s="140"/>
      <c r="BF1458" s="140"/>
      <c r="BG1458" s="140"/>
      <c r="BH1458" s="140"/>
      <c r="BI1458" s="140"/>
      <c r="BJ1458" s="140"/>
    </row>
    <row r="1459" spans="20:62">
      <c r="T1459" s="140"/>
      <c r="U1459" s="140"/>
      <c r="V1459" s="140"/>
      <c r="W1459" s="140"/>
      <c r="X1459" s="140"/>
      <c r="Y1459" s="140"/>
      <c r="Z1459" s="140"/>
      <c r="AA1459" s="140"/>
      <c r="AB1459" s="140"/>
      <c r="AC1459" s="140"/>
      <c r="AD1459" s="140"/>
      <c r="AE1459" s="140"/>
      <c r="AF1459" s="140"/>
      <c r="AG1459" s="140"/>
      <c r="AH1459" s="140"/>
      <c r="AI1459" s="140"/>
      <c r="AJ1459" s="140"/>
      <c r="AK1459" s="140"/>
      <c r="AL1459" s="140"/>
      <c r="AM1459" s="140"/>
      <c r="AN1459" s="140"/>
      <c r="AO1459" s="140"/>
      <c r="AP1459" s="140"/>
      <c r="AQ1459" s="140"/>
      <c r="AR1459" s="140"/>
      <c r="AS1459" s="140"/>
      <c r="AT1459" s="140"/>
      <c r="AU1459" s="140"/>
      <c r="AV1459" s="140"/>
      <c r="AW1459" s="140"/>
      <c r="AX1459" s="140"/>
      <c r="AY1459" s="140"/>
      <c r="AZ1459" s="140"/>
      <c r="BA1459" s="140"/>
      <c r="BB1459" s="140"/>
      <c r="BC1459" s="140"/>
      <c r="BD1459" s="140"/>
      <c r="BE1459" s="140"/>
      <c r="BF1459" s="140"/>
      <c r="BG1459" s="140"/>
      <c r="BH1459" s="140"/>
      <c r="BI1459" s="140"/>
      <c r="BJ1459" s="140"/>
    </row>
    <row r="1460" spans="20:62">
      <c r="T1460" s="140"/>
      <c r="U1460" s="140"/>
      <c r="V1460" s="140"/>
      <c r="W1460" s="140"/>
      <c r="X1460" s="140"/>
      <c r="Y1460" s="140"/>
      <c r="Z1460" s="140"/>
      <c r="AA1460" s="140"/>
      <c r="AB1460" s="140"/>
      <c r="AC1460" s="140"/>
      <c r="AD1460" s="140"/>
      <c r="AE1460" s="140"/>
      <c r="AF1460" s="140"/>
      <c r="AG1460" s="140"/>
      <c r="AH1460" s="140"/>
      <c r="AI1460" s="140"/>
      <c r="AJ1460" s="140"/>
      <c r="AK1460" s="140"/>
      <c r="AL1460" s="140"/>
      <c r="AM1460" s="140"/>
      <c r="AN1460" s="140"/>
      <c r="AO1460" s="140"/>
      <c r="AP1460" s="140"/>
      <c r="AQ1460" s="140"/>
      <c r="AR1460" s="140"/>
      <c r="AS1460" s="140"/>
      <c r="AT1460" s="140"/>
      <c r="AU1460" s="140"/>
      <c r="AV1460" s="140"/>
      <c r="AW1460" s="140"/>
      <c r="AX1460" s="140"/>
      <c r="AY1460" s="140"/>
      <c r="AZ1460" s="140"/>
      <c r="BA1460" s="140"/>
      <c r="BB1460" s="140"/>
      <c r="BC1460" s="140"/>
      <c r="BD1460" s="140"/>
      <c r="BE1460" s="140"/>
      <c r="BF1460" s="140"/>
      <c r="BG1460" s="140"/>
      <c r="BH1460" s="140"/>
      <c r="BI1460" s="140"/>
      <c r="BJ1460" s="140"/>
    </row>
    <row r="1461" spans="20:62">
      <c r="T1461" s="140"/>
      <c r="U1461" s="140"/>
      <c r="V1461" s="140"/>
      <c r="W1461" s="140"/>
      <c r="X1461" s="140"/>
      <c r="Y1461" s="140"/>
      <c r="Z1461" s="140"/>
      <c r="AA1461" s="140"/>
      <c r="AB1461" s="140"/>
      <c r="AC1461" s="140"/>
      <c r="AD1461" s="140"/>
      <c r="AE1461" s="140"/>
      <c r="AF1461" s="140"/>
      <c r="AG1461" s="140"/>
      <c r="AH1461" s="140"/>
      <c r="AI1461" s="140"/>
      <c r="AJ1461" s="140"/>
      <c r="AK1461" s="140"/>
      <c r="AL1461" s="140"/>
      <c r="AM1461" s="140"/>
      <c r="AN1461" s="140"/>
      <c r="AO1461" s="140"/>
      <c r="AP1461" s="140"/>
      <c r="AQ1461" s="140"/>
      <c r="AR1461" s="140"/>
      <c r="AS1461" s="140"/>
      <c r="AT1461" s="140"/>
      <c r="AU1461" s="140"/>
      <c r="AV1461" s="140"/>
      <c r="AW1461" s="140"/>
      <c r="AX1461" s="140"/>
      <c r="AY1461" s="140"/>
      <c r="AZ1461" s="140"/>
      <c r="BA1461" s="140"/>
      <c r="BB1461" s="140"/>
      <c r="BC1461" s="140"/>
      <c r="BD1461" s="140"/>
      <c r="BE1461" s="140"/>
      <c r="BF1461" s="140"/>
      <c r="BG1461" s="140"/>
      <c r="BH1461" s="140"/>
      <c r="BI1461" s="140"/>
      <c r="BJ1461" s="140"/>
    </row>
    <row r="1462" spans="20:62">
      <c r="T1462" s="140"/>
      <c r="U1462" s="140"/>
      <c r="V1462" s="140"/>
      <c r="W1462" s="140"/>
      <c r="X1462" s="140"/>
      <c r="Y1462" s="140"/>
      <c r="Z1462" s="140"/>
      <c r="AA1462" s="140"/>
      <c r="AB1462" s="140"/>
      <c r="AC1462" s="140"/>
      <c r="AD1462" s="140"/>
      <c r="AE1462" s="140"/>
      <c r="AF1462" s="140"/>
      <c r="AG1462" s="140"/>
      <c r="AH1462" s="140"/>
      <c r="AI1462" s="140"/>
      <c r="AJ1462" s="140"/>
      <c r="AK1462" s="140"/>
      <c r="AL1462" s="140"/>
      <c r="AM1462" s="140"/>
      <c r="AN1462" s="140"/>
      <c r="AO1462" s="140"/>
      <c r="AP1462" s="140"/>
      <c r="AQ1462" s="140"/>
      <c r="AR1462" s="140"/>
      <c r="AS1462" s="140"/>
      <c r="AT1462" s="140"/>
      <c r="AU1462" s="140"/>
      <c r="AV1462" s="140"/>
      <c r="AW1462" s="140"/>
      <c r="AX1462" s="140"/>
      <c r="AY1462" s="140"/>
      <c r="AZ1462" s="140"/>
      <c r="BA1462" s="140"/>
      <c r="BB1462" s="140"/>
      <c r="BC1462" s="140"/>
      <c r="BD1462" s="140"/>
      <c r="BE1462" s="140"/>
      <c r="BF1462" s="140"/>
      <c r="BG1462" s="140"/>
      <c r="BH1462" s="140"/>
      <c r="BI1462" s="140"/>
      <c r="BJ1462" s="140"/>
    </row>
    <row r="1463" spans="20:62">
      <c r="T1463" s="140"/>
      <c r="U1463" s="140"/>
      <c r="V1463" s="140"/>
      <c r="W1463" s="140"/>
      <c r="X1463" s="140"/>
      <c r="Y1463" s="140"/>
      <c r="Z1463" s="140"/>
      <c r="AA1463" s="140"/>
      <c r="AB1463" s="140"/>
      <c r="AC1463" s="140"/>
      <c r="AD1463" s="140"/>
      <c r="AE1463" s="140"/>
      <c r="AF1463" s="140"/>
      <c r="AG1463" s="140"/>
      <c r="AH1463" s="140"/>
      <c r="AI1463" s="140"/>
      <c r="AJ1463" s="140"/>
      <c r="AK1463" s="140"/>
      <c r="AL1463" s="140"/>
      <c r="AM1463" s="140"/>
      <c r="AN1463" s="140"/>
      <c r="AO1463" s="140"/>
      <c r="AP1463" s="140"/>
      <c r="AQ1463" s="140"/>
      <c r="AR1463" s="140"/>
      <c r="AS1463" s="140"/>
      <c r="AT1463" s="140"/>
      <c r="AU1463" s="140"/>
      <c r="AV1463" s="140"/>
      <c r="AW1463" s="140"/>
      <c r="AX1463" s="140"/>
      <c r="AY1463" s="140"/>
      <c r="AZ1463" s="140"/>
      <c r="BA1463" s="140"/>
      <c r="BB1463" s="140"/>
      <c r="BC1463" s="140"/>
      <c r="BD1463" s="140"/>
      <c r="BE1463" s="140"/>
      <c r="BF1463" s="140"/>
      <c r="BG1463" s="140"/>
      <c r="BH1463" s="140"/>
      <c r="BI1463" s="140"/>
      <c r="BJ1463" s="140"/>
    </row>
    <row r="1464" spans="20:62">
      <c r="T1464" s="140"/>
      <c r="U1464" s="140"/>
      <c r="V1464" s="140"/>
      <c r="W1464" s="140"/>
      <c r="X1464" s="140"/>
      <c r="Y1464" s="140"/>
      <c r="Z1464" s="140"/>
      <c r="AA1464" s="140"/>
      <c r="AB1464" s="140"/>
      <c r="AC1464" s="140"/>
      <c r="AD1464" s="140"/>
      <c r="AE1464" s="140"/>
      <c r="AF1464" s="140"/>
      <c r="AG1464" s="140"/>
      <c r="AH1464" s="140"/>
      <c r="AI1464" s="140"/>
      <c r="AJ1464" s="140"/>
      <c r="AK1464" s="140"/>
      <c r="AL1464" s="140"/>
      <c r="AM1464" s="140"/>
      <c r="AN1464" s="140"/>
      <c r="AO1464" s="140"/>
      <c r="AP1464" s="140"/>
      <c r="AQ1464" s="140"/>
      <c r="AR1464" s="140"/>
      <c r="AS1464" s="140"/>
      <c r="AT1464" s="140"/>
      <c r="AU1464" s="140"/>
      <c r="AV1464" s="140"/>
      <c r="AW1464" s="140"/>
      <c r="AX1464" s="140"/>
      <c r="AY1464" s="140"/>
      <c r="AZ1464" s="140"/>
      <c r="BA1464" s="140"/>
      <c r="BB1464" s="140"/>
      <c r="BC1464" s="140"/>
      <c r="BD1464" s="140"/>
      <c r="BE1464" s="140"/>
      <c r="BF1464" s="140"/>
      <c r="BG1464" s="140"/>
      <c r="BH1464" s="140"/>
      <c r="BI1464" s="140"/>
      <c r="BJ1464" s="140"/>
    </row>
    <row r="1465" spans="20:62">
      <c r="T1465" s="140"/>
      <c r="U1465" s="140"/>
      <c r="V1465" s="140"/>
      <c r="W1465" s="140"/>
      <c r="X1465" s="140"/>
      <c r="Y1465" s="140"/>
      <c r="Z1465" s="140"/>
      <c r="AA1465" s="140"/>
      <c r="AB1465" s="140"/>
      <c r="AC1465" s="140"/>
      <c r="AD1465" s="140"/>
      <c r="AE1465" s="140"/>
      <c r="AF1465" s="140"/>
      <c r="AG1465" s="140"/>
      <c r="AH1465" s="140"/>
      <c r="AI1465" s="140"/>
      <c r="AJ1465" s="140"/>
      <c r="AK1465" s="140"/>
      <c r="AL1465" s="140"/>
      <c r="AM1465" s="140"/>
      <c r="AN1465" s="140"/>
      <c r="AO1465" s="140"/>
      <c r="AP1465" s="140"/>
      <c r="AQ1465" s="140"/>
      <c r="AR1465" s="140"/>
      <c r="AS1465" s="140"/>
      <c r="AT1465" s="140"/>
      <c r="AU1465" s="140"/>
      <c r="AV1465" s="140"/>
      <c r="AW1465" s="140"/>
      <c r="AX1465" s="140"/>
      <c r="AY1465" s="140"/>
      <c r="AZ1465" s="140"/>
      <c r="BA1465" s="140"/>
      <c r="BB1465" s="140"/>
      <c r="BC1465" s="140"/>
      <c r="BD1465" s="140"/>
      <c r="BE1465" s="140"/>
      <c r="BF1465" s="140"/>
      <c r="BG1465" s="140"/>
      <c r="BH1465" s="140"/>
      <c r="BI1465" s="140"/>
      <c r="BJ1465" s="140"/>
    </row>
    <row r="1466" spans="20:62">
      <c r="T1466" s="140"/>
      <c r="U1466" s="140"/>
      <c r="V1466" s="140"/>
      <c r="W1466" s="140"/>
      <c r="X1466" s="140"/>
      <c r="Y1466" s="140"/>
      <c r="Z1466" s="140"/>
      <c r="AA1466" s="140"/>
      <c r="AB1466" s="140"/>
      <c r="AC1466" s="140"/>
      <c r="AD1466" s="140"/>
      <c r="AE1466" s="140"/>
      <c r="AF1466" s="140"/>
      <c r="AG1466" s="140"/>
      <c r="AH1466" s="140"/>
      <c r="AI1466" s="140"/>
      <c r="AJ1466" s="140"/>
      <c r="AK1466" s="140"/>
      <c r="AL1466" s="140"/>
      <c r="AM1466" s="140"/>
      <c r="AN1466" s="140"/>
      <c r="AO1466" s="140"/>
      <c r="AP1466" s="140"/>
      <c r="AQ1466" s="140"/>
      <c r="AR1466" s="140"/>
      <c r="AS1466" s="140"/>
      <c r="AT1466" s="140"/>
      <c r="AU1466" s="140"/>
      <c r="AV1466" s="140"/>
      <c r="AW1466" s="140"/>
      <c r="AX1466" s="140"/>
      <c r="AY1466" s="140"/>
      <c r="AZ1466" s="140"/>
      <c r="BA1466" s="140"/>
      <c r="BB1466" s="140"/>
      <c r="BC1466" s="140"/>
      <c r="BD1466" s="140"/>
      <c r="BE1466" s="140"/>
      <c r="BF1466" s="140"/>
      <c r="BG1466" s="140"/>
      <c r="BH1466" s="140"/>
      <c r="BI1466" s="140"/>
      <c r="BJ1466" s="140"/>
    </row>
    <row r="1467" spans="20:62">
      <c r="T1467" s="140"/>
      <c r="U1467" s="140"/>
      <c r="V1467" s="140"/>
      <c r="W1467" s="140"/>
      <c r="X1467" s="140"/>
      <c r="Y1467" s="140"/>
      <c r="Z1467" s="140"/>
      <c r="AA1467" s="140"/>
      <c r="AB1467" s="140"/>
      <c r="AC1467" s="140"/>
      <c r="AD1467" s="140"/>
      <c r="AE1467" s="140"/>
      <c r="AF1467" s="140"/>
      <c r="AG1467" s="140"/>
      <c r="AH1467" s="140"/>
      <c r="AI1467" s="140"/>
      <c r="AJ1467" s="140"/>
      <c r="AK1467" s="140"/>
      <c r="AL1467" s="140"/>
      <c r="AM1467" s="140"/>
      <c r="AN1467" s="140"/>
      <c r="AO1467" s="140"/>
      <c r="AP1467" s="140"/>
      <c r="AQ1467" s="140"/>
      <c r="AR1467" s="140"/>
      <c r="AS1467" s="140"/>
      <c r="AT1467" s="140"/>
      <c r="AU1467" s="140"/>
      <c r="AV1467" s="140"/>
      <c r="AW1467" s="140"/>
      <c r="AX1467" s="140"/>
      <c r="AY1467" s="140"/>
      <c r="AZ1467" s="140"/>
      <c r="BA1467" s="140"/>
      <c r="BB1467" s="140"/>
      <c r="BC1467" s="140"/>
      <c r="BD1467" s="140"/>
      <c r="BE1467" s="140"/>
      <c r="BF1467" s="140"/>
      <c r="BG1467" s="140"/>
      <c r="BH1467" s="140"/>
      <c r="BI1467" s="140"/>
      <c r="BJ1467" s="140"/>
    </row>
    <row r="1468" spans="20:62">
      <c r="T1468" s="140"/>
      <c r="U1468" s="140"/>
      <c r="V1468" s="140"/>
      <c r="W1468" s="140"/>
      <c r="X1468" s="140"/>
      <c r="Y1468" s="140"/>
      <c r="Z1468" s="140"/>
      <c r="AA1468" s="140"/>
      <c r="AB1468" s="140"/>
      <c r="AC1468" s="140"/>
      <c r="AD1468" s="140"/>
      <c r="AE1468" s="140"/>
      <c r="AF1468" s="140"/>
      <c r="AG1468" s="140"/>
      <c r="AH1468" s="140"/>
      <c r="AI1468" s="140"/>
      <c r="AJ1468" s="140"/>
      <c r="AK1468" s="140"/>
      <c r="AL1468" s="140"/>
      <c r="AM1468" s="140"/>
      <c r="AN1468" s="140"/>
      <c r="AO1468" s="140"/>
      <c r="AP1468" s="140"/>
      <c r="AQ1468" s="140"/>
      <c r="AR1468" s="140"/>
      <c r="AS1468" s="140"/>
      <c r="AT1468" s="140"/>
      <c r="AU1468" s="140"/>
      <c r="AV1468" s="140"/>
      <c r="AW1468" s="140"/>
      <c r="AX1468" s="140"/>
      <c r="AY1468" s="140"/>
      <c r="AZ1468" s="140"/>
      <c r="BA1468" s="140"/>
      <c r="BB1468" s="140"/>
      <c r="BC1468" s="140"/>
      <c r="BD1468" s="140"/>
      <c r="BE1468" s="140"/>
      <c r="BF1468" s="140"/>
      <c r="BG1468" s="140"/>
      <c r="BH1468" s="140"/>
      <c r="BI1468" s="140"/>
      <c r="BJ1468" s="140"/>
    </row>
    <row r="1469" spans="20:62">
      <c r="T1469" s="140"/>
      <c r="U1469" s="140"/>
      <c r="V1469" s="140"/>
      <c r="W1469" s="140"/>
      <c r="X1469" s="140"/>
      <c r="Y1469" s="140"/>
      <c r="Z1469" s="140"/>
      <c r="AA1469" s="140"/>
      <c r="AB1469" s="140"/>
      <c r="AC1469" s="140"/>
      <c r="AD1469" s="140"/>
      <c r="AE1469" s="140"/>
      <c r="AF1469" s="140"/>
      <c r="AG1469" s="140"/>
      <c r="AH1469" s="140"/>
      <c r="AI1469" s="140"/>
      <c r="AJ1469" s="140"/>
      <c r="AK1469" s="140"/>
      <c r="AL1469" s="140"/>
      <c r="AM1469" s="140"/>
      <c r="AN1469" s="140"/>
      <c r="AO1469" s="140"/>
      <c r="AP1469" s="140"/>
      <c r="AQ1469" s="140"/>
      <c r="AR1469" s="140"/>
      <c r="AS1469" s="140"/>
      <c r="AT1469" s="140"/>
      <c r="AU1469" s="140"/>
      <c r="AV1469" s="140"/>
      <c r="AW1469" s="140"/>
      <c r="AX1469" s="140"/>
      <c r="AY1469" s="140"/>
      <c r="AZ1469" s="140"/>
      <c r="BA1469" s="140"/>
      <c r="BB1469" s="140"/>
      <c r="BC1469" s="140"/>
      <c r="BD1469" s="140"/>
      <c r="BE1469" s="140"/>
      <c r="BF1469" s="140"/>
      <c r="BG1469" s="140"/>
      <c r="BH1469" s="140"/>
      <c r="BI1469" s="140"/>
      <c r="BJ1469" s="140"/>
    </row>
    <row r="1470" spans="20:62">
      <c r="T1470" s="140"/>
      <c r="U1470" s="140"/>
      <c r="V1470" s="140"/>
      <c r="W1470" s="140"/>
      <c r="X1470" s="140"/>
      <c r="Y1470" s="140"/>
      <c r="Z1470" s="140"/>
      <c r="AA1470" s="140"/>
      <c r="AB1470" s="140"/>
      <c r="AC1470" s="140"/>
      <c r="AD1470" s="140"/>
      <c r="AE1470" s="140"/>
      <c r="AF1470" s="140"/>
      <c r="AG1470" s="140"/>
      <c r="AH1470" s="140"/>
      <c r="AI1470" s="140"/>
      <c r="AJ1470" s="140"/>
      <c r="AK1470" s="140"/>
      <c r="AL1470" s="140"/>
      <c r="AM1470" s="140"/>
      <c r="AN1470" s="140"/>
      <c r="AO1470" s="140"/>
      <c r="AP1470" s="140"/>
      <c r="AQ1470" s="140"/>
      <c r="AR1470" s="140"/>
      <c r="AS1470" s="140"/>
      <c r="AT1470" s="140"/>
      <c r="AU1470" s="140"/>
      <c r="AV1470" s="140"/>
      <c r="AW1470" s="140"/>
      <c r="AX1470" s="140"/>
      <c r="AY1470" s="140"/>
      <c r="AZ1470" s="140"/>
      <c r="BA1470" s="140"/>
      <c r="BB1470" s="140"/>
      <c r="BC1470" s="140"/>
      <c r="BD1470" s="140"/>
      <c r="BE1470" s="140"/>
      <c r="BF1470" s="140"/>
      <c r="BG1470" s="140"/>
      <c r="BH1470" s="140"/>
      <c r="BI1470" s="140"/>
      <c r="BJ1470" s="140"/>
    </row>
    <row r="1471" spans="20:62">
      <c r="T1471" s="140"/>
      <c r="U1471" s="140"/>
      <c r="V1471" s="140"/>
      <c r="W1471" s="140"/>
      <c r="X1471" s="140"/>
      <c r="Y1471" s="140"/>
      <c r="Z1471" s="140"/>
      <c r="AA1471" s="140"/>
      <c r="AB1471" s="140"/>
      <c r="AC1471" s="140"/>
      <c r="AD1471" s="140"/>
      <c r="AE1471" s="140"/>
      <c r="AF1471" s="140"/>
      <c r="AG1471" s="140"/>
      <c r="AH1471" s="140"/>
      <c r="AI1471" s="140"/>
      <c r="AJ1471" s="140"/>
      <c r="AK1471" s="140"/>
      <c r="AL1471" s="140"/>
      <c r="AM1471" s="140"/>
      <c r="AN1471" s="140"/>
      <c r="AO1471" s="140"/>
      <c r="AP1471" s="140"/>
      <c r="AQ1471" s="140"/>
      <c r="AR1471" s="140"/>
      <c r="AS1471" s="140"/>
      <c r="AT1471" s="140"/>
      <c r="AU1471" s="140"/>
      <c r="AV1471" s="140"/>
      <c r="AW1471" s="140"/>
      <c r="AX1471" s="140"/>
      <c r="AY1471" s="140"/>
      <c r="AZ1471" s="140"/>
      <c r="BA1471" s="140"/>
      <c r="BB1471" s="140"/>
      <c r="BC1471" s="140"/>
      <c r="BD1471" s="140"/>
      <c r="BE1471" s="140"/>
      <c r="BF1471" s="140"/>
      <c r="BG1471" s="140"/>
      <c r="BH1471" s="140"/>
      <c r="BI1471" s="140"/>
      <c r="BJ1471" s="140"/>
    </row>
    <row r="1472" spans="20:62">
      <c r="T1472" s="140"/>
      <c r="U1472" s="140"/>
      <c r="V1472" s="140"/>
      <c r="W1472" s="140"/>
      <c r="X1472" s="140"/>
      <c r="Y1472" s="140"/>
      <c r="Z1472" s="140"/>
      <c r="AA1472" s="140"/>
      <c r="AB1472" s="140"/>
      <c r="AC1472" s="140"/>
      <c r="AD1472" s="140"/>
      <c r="AE1472" s="140"/>
      <c r="AF1472" s="140"/>
      <c r="AG1472" s="140"/>
      <c r="AH1472" s="140"/>
      <c r="AI1472" s="140"/>
      <c r="AJ1472" s="140"/>
      <c r="AK1472" s="140"/>
      <c r="AL1472" s="140"/>
      <c r="AM1472" s="140"/>
      <c r="AN1472" s="140"/>
      <c r="AO1472" s="140"/>
      <c r="AP1472" s="140"/>
      <c r="AQ1472" s="140"/>
      <c r="AR1472" s="140"/>
      <c r="AS1472" s="140"/>
      <c r="AT1472" s="140"/>
      <c r="AU1472" s="140"/>
      <c r="AV1472" s="140"/>
      <c r="AW1472" s="140"/>
      <c r="AX1472" s="140"/>
      <c r="AY1472" s="140"/>
      <c r="AZ1472" s="140"/>
      <c r="BA1472" s="140"/>
      <c r="BB1472" s="140"/>
      <c r="BC1472" s="140"/>
      <c r="BD1472" s="140"/>
      <c r="BE1472" s="140"/>
      <c r="BF1472" s="140"/>
      <c r="BG1472" s="140"/>
      <c r="BH1472" s="140"/>
      <c r="BI1472" s="140"/>
      <c r="BJ1472" s="140"/>
    </row>
    <row r="1473" spans="20:62">
      <c r="T1473" s="140"/>
      <c r="U1473" s="140"/>
      <c r="V1473" s="140"/>
      <c r="W1473" s="140"/>
      <c r="X1473" s="140"/>
      <c r="Y1473" s="140"/>
      <c r="Z1473" s="140"/>
      <c r="AA1473" s="140"/>
      <c r="AB1473" s="140"/>
      <c r="AC1473" s="140"/>
      <c r="AD1473" s="140"/>
      <c r="AE1473" s="140"/>
      <c r="AF1473" s="140"/>
      <c r="AG1473" s="140"/>
      <c r="AH1473" s="140"/>
      <c r="AI1473" s="140"/>
      <c r="AJ1473" s="140"/>
      <c r="AK1473" s="140"/>
      <c r="AL1473" s="140"/>
      <c r="AM1473" s="140"/>
      <c r="AN1473" s="140"/>
      <c r="AO1473" s="140"/>
      <c r="AP1473" s="140"/>
      <c r="AQ1473" s="140"/>
      <c r="AR1473" s="140"/>
      <c r="AS1473" s="140"/>
      <c r="AT1473" s="140"/>
      <c r="AU1473" s="140"/>
      <c r="AV1473" s="140"/>
      <c r="AW1473" s="140"/>
      <c r="AX1473" s="140"/>
      <c r="AY1473" s="140"/>
      <c r="AZ1473" s="140"/>
      <c r="BA1473" s="140"/>
      <c r="BB1473" s="140"/>
      <c r="BC1473" s="140"/>
      <c r="BD1473" s="140"/>
      <c r="BE1473" s="140"/>
      <c r="BF1473" s="140"/>
      <c r="BG1473" s="140"/>
      <c r="BH1473" s="140"/>
      <c r="BI1473" s="140"/>
      <c r="BJ1473" s="140"/>
    </row>
    <row r="1474" spans="20:62">
      <c r="T1474" s="140"/>
      <c r="U1474" s="140"/>
      <c r="V1474" s="140"/>
      <c r="W1474" s="140"/>
      <c r="X1474" s="140"/>
      <c r="Y1474" s="140"/>
      <c r="Z1474" s="140"/>
      <c r="AA1474" s="140"/>
      <c r="AB1474" s="140"/>
      <c r="AC1474" s="140"/>
      <c r="AD1474" s="140"/>
      <c r="AE1474" s="140"/>
      <c r="AF1474" s="140"/>
      <c r="AG1474" s="140"/>
      <c r="AH1474" s="140"/>
      <c r="AI1474" s="140"/>
      <c r="AJ1474" s="140"/>
      <c r="AK1474" s="140"/>
      <c r="AL1474" s="140"/>
      <c r="AM1474" s="140"/>
      <c r="AN1474" s="140"/>
      <c r="AO1474" s="140"/>
      <c r="AP1474" s="140"/>
      <c r="AQ1474" s="140"/>
      <c r="AR1474" s="140"/>
      <c r="AS1474" s="140"/>
      <c r="AT1474" s="140"/>
      <c r="AU1474" s="140"/>
      <c r="AV1474" s="140"/>
      <c r="AW1474" s="140"/>
      <c r="AX1474" s="140"/>
      <c r="AY1474" s="140"/>
      <c r="AZ1474" s="140"/>
      <c r="BA1474" s="140"/>
      <c r="BB1474" s="140"/>
      <c r="BC1474" s="140"/>
      <c r="BD1474" s="140"/>
      <c r="BE1474" s="140"/>
      <c r="BF1474" s="140"/>
      <c r="BG1474" s="140"/>
      <c r="BH1474" s="140"/>
      <c r="BI1474" s="140"/>
      <c r="BJ1474" s="140"/>
    </row>
    <row r="1475" spans="20:62">
      <c r="T1475" s="140"/>
      <c r="U1475" s="140"/>
      <c r="V1475" s="140"/>
      <c r="W1475" s="140"/>
      <c r="X1475" s="140"/>
      <c r="Y1475" s="140"/>
      <c r="Z1475" s="140"/>
      <c r="AA1475" s="140"/>
      <c r="AB1475" s="140"/>
      <c r="AC1475" s="140"/>
      <c r="AD1475" s="140"/>
      <c r="AE1475" s="140"/>
      <c r="AF1475" s="140"/>
      <c r="AG1475" s="140"/>
      <c r="AH1475" s="140"/>
      <c r="AI1475" s="140"/>
      <c r="AJ1475" s="140"/>
      <c r="AK1475" s="140"/>
      <c r="AL1475" s="140"/>
      <c r="AM1475" s="140"/>
      <c r="AN1475" s="140"/>
      <c r="AO1475" s="140"/>
      <c r="AP1475" s="140"/>
      <c r="AQ1475" s="140"/>
      <c r="AR1475" s="140"/>
      <c r="AS1475" s="140"/>
      <c r="AT1475" s="140"/>
      <c r="AU1475" s="140"/>
      <c r="AV1475" s="140"/>
      <c r="AW1475" s="140"/>
      <c r="AX1475" s="140"/>
      <c r="AY1475" s="140"/>
      <c r="AZ1475" s="140"/>
      <c r="BA1475" s="140"/>
      <c r="BB1475" s="140"/>
      <c r="BC1475" s="140"/>
      <c r="BD1475" s="140"/>
      <c r="BE1475" s="140"/>
      <c r="BF1475" s="140"/>
      <c r="BG1475" s="140"/>
      <c r="BH1475" s="140"/>
      <c r="BI1475" s="140"/>
      <c r="BJ1475" s="140"/>
    </row>
    <row r="1476" spans="20:62">
      <c r="T1476" s="140"/>
      <c r="U1476" s="140"/>
      <c r="V1476" s="140"/>
      <c r="W1476" s="140"/>
      <c r="X1476" s="140"/>
      <c r="Y1476" s="140"/>
      <c r="Z1476" s="140"/>
      <c r="AA1476" s="140"/>
      <c r="AB1476" s="140"/>
      <c r="AC1476" s="140"/>
      <c r="AD1476" s="140"/>
      <c r="AE1476" s="140"/>
      <c r="AF1476" s="140"/>
      <c r="AG1476" s="140"/>
      <c r="AH1476" s="140"/>
      <c r="AI1476" s="140"/>
      <c r="AJ1476" s="140"/>
      <c r="AK1476" s="140"/>
      <c r="AL1476" s="140"/>
      <c r="AM1476" s="140"/>
      <c r="AN1476" s="140"/>
      <c r="AO1476" s="140"/>
      <c r="AP1476" s="140"/>
      <c r="AQ1476" s="140"/>
      <c r="AR1476" s="140"/>
      <c r="AS1476" s="140"/>
      <c r="AT1476" s="140"/>
      <c r="AU1476" s="140"/>
      <c r="AV1476" s="140"/>
      <c r="AW1476" s="140"/>
      <c r="AX1476" s="140"/>
      <c r="AY1476" s="140"/>
      <c r="AZ1476" s="140"/>
      <c r="BA1476" s="140"/>
      <c r="BB1476" s="140"/>
      <c r="BC1476" s="140"/>
      <c r="BD1476" s="140"/>
      <c r="BE1476" s="140"/>
      <c r="BF1476" s="140"/>
      <c r="BG1476" s="140"/>
      <c r="BH1476" s="140"/>
      <c r="BI1476" s="140"/>
      <c r="BJ1476" s="140"/>
    </row>
    <row r="1477" spans="20:62">
      <c r="T1477" s="140"/>
      <c r="U1477" s="140"/>
      <c r="V1477" s="140"/>
      <c r="W1477" s="140"/>
      <c r="X1477" s="140"/>
      <c r="Y1477" s="140"/>
      <c r="Z1477" s="140"/>
      <c r="AA1477" s="140"/>
      <c r="AB1477" s="140"/>
      <c r="AC1477" s="140"/>
      <c r="AD1477" s="140"/>
      <c r="AE1477" s="140"/>
      <c r="AF1477" s="140"/>
      <c r="AG1477" s="140"/>
      <c r="AH1477" s="140"/>
      <c r="AI1477" s="140"/>
      <c r="AJ1477" s="140"/>
      <c r="AK1477" s="140"/>
      <c r="AL1477" s="140"/>
      <c r="AM1477" s="140"/>
      <c r="AN1477" s="140"/>
      <c r="AO1477" s="140"/>
      <c r="AP1477" s="140"/>
      <c r="AQ1477" s="140"/>
      <c r="AR1477" s="140"/>
      <c r="AS1477" s="140"/>
      <c r="AT1477" s="140"/>
      <c r="AU1477" s="140"/>
      <c r="AV1477" s="140"/>
      <c r="AW1477" s="140"/>
      <c r="AX1477" s="140"/>
      <c r="AY1477" s="140"/>
      <c r="AZ1477" s="140"/>
      <c r="BA1477" s="140"/>
      <c r="BB1477" s="140"/>
      <c r="BC1477" s="140"/>
      <c r="BD1477" s="140"/>
      <c r="BE1477" s="140"/>
      <c r="BF1477" s="140"/>
      <c r="BG1477" s="140"/>
      <c r="BH1477" s="140"/>
      <c r="BI1477" s="140"/>
      <c r="BJ1477" s="140"/>
    </row>
    <row r="1478" spans="20:62">
      <c r="T1478" s="140"/>
      <c r="U1478" s="140"/>
      <c r="V1478" s="140"/>
      <c r="W1478" s="140"/>
      <c r="X1478" s="140"/>
      <c r="Y1478" s="140"/>
      <c r="Z1478" s="140"/>
      <c r="AA1478" s="140"/>
      <c r="AB1478" s="140"/>
      <c r="AC1478" s="140"/>
      <c r="AD1478" s="140"/>
      <c r="AE1478" s="140"/>
      <c r="AF1478" s="140"/>
      <c r="AG1478" s="140"/>
      <c r="AH1478" s="140"/>
      <c r="AI1478" s="140"/>
      <c r="AJ1478" s="140"/>
      <c r="AK1478" s="140"/>
      <c r="AL1478" s="140"/>
      <c r="AM1478" s="140"/>
      <c r="AN1478" s="140"/>
      <c r="AO1478" s="140"/>
      <c r="AP1478" s="140"/>
      <c r="AQ1478" s="140"/>
      <c r="AR1478" s="140"/>
      <c r="AS1478" s="140"/>
      <c r="AT1478" s="140"/>
      <c r="AU1478" s="140"/>
      <c r="AV1478" s="140"/>
      <c r="AW1478" s="140"/>
      <c r="AX1478" s="140"/>
      <c r="AY1478" s="140"/>
      <c r="AZ1478" s="140"/>
      <c r="BA1478" s="140"/>
      <c r="BB1478" s="140"/>
      <c r="BC1478" s="140"/>
      <c r="BD1478" s="140"/>
      <c r="BE1478" s="140"/>
      <c r="BF1478" s="140"/>
      <c r="BG1478" s="140"/>
      <c r="BH1478" s="140"/>
      <c r="BI1478" s="140"/>
      <c r="BJ1478" s="140"/>
    </row>
    <row r="1479" spans="20:62">
      <c r="T1479" s="140"/>
      <c r="U1479" s="140"/>
      <c r="V1479" s="140"/>
      <c r="W1479" s="140"/>
      <c r="X1479" s="140"/>
      <c r="Y1479" s="140"/>
      <c r="Z1479" s="140"/>
      <c r="AA1479" s="140"/>
      <c r="AB1479" s="140"/>
      <c r="AC1479" s="140"/>
      <c r="AD1479" s="140"/>
      <c r="AE1479" s="140"/>
      <c r="AF1479" s="140"/>
      <c r="AG1479" s="140"/>
      <c r="AH1479" s="140"/>
      <c r="AI1479" s="140"/>
      <c r="AJ1479" s="140"/>
      <c r="AK1479" s="140"/>
      <c r="AL1479" s="140"/>
      <c r="AM1479" s="140"/>
      <c r="AN1479" s="140"/>
      <c r="AO1479" s="140"/>
      <c r="AP1479" s="140"/>
      <c r="AQ1479" s="140"/>
      <c r="AR1479" s="140"/>
      <c r="AS1479" s="140"/>
      <c r="AT1479" s="140"/>
      <c r="AU1479" s="140"/>
      <c r="AV1479" s="140"/>
      <c r="AW1479" s="140"/>
      <c r="AX1479" s="140"/>
      <c r="AY1479" s="140"/>
      <c r="AZ1479" s="140"/>
      <c r="BA1479" s="140"/>
      <c r="BB1479" s="140"/>
      <c r="BC1479" s="140"/>
      <c r="BD1479" s="140"/>
      <c r="BE1479" s="140"/>
      <c r="BF1479" s="140"/>
      <c r="BG1479" s="140"/>
      <c r="BH1479" s="140"/>
      <c r="BI1479" s="140"/>
      <c r="BJ1479" s="140"/>
    </row>
    <row r="1480" spans="20:62">
      <c r="T1480" s="140"/>
      <c r="U1480" s="140"/>
      <c r="V1480" s="140"/>
      <c r="W1480" s="140"/>
      <c r="X1480" s="140"/>
      <c r="Y1480" s="140"/>
      <c r="Z1480" s="140"/>
      <c r="AA1480" s="140"/>
      <c r="AB1480" s="140"/>
      <c r="AC1480" s="140"/>
      <c r="AD1480" s="140"/>
      <c r="AE1480" s="140"/>
      <c r="AF1480" s="140"/>
      <c r="AG1480" s="140"/>
      <c r="AH1480" s="140"/>
      <c r="AI1480" s="140"/>
      <c r="AJ1480" s="140"/>
      <c r="AK1480" s="140"/>
      <c r="AL1480" s="140"/>
      <c r="AM1480" s="140"/>
      <c r="AN1480" s="140"/>
      <c r="AO1480" s="140"/>
      <c r="AP1480" s="140"/>
      <c r="AQ1480" s="140"/>
      <c r="AR1480" s="140"/>
      <c r="AS1480" s="140"/>
      <c r="AT1480" s="140"/>
      <c r="AU1480" s="140"/>
      <c r="AV1480" s="140"/>
      <c r="AW1480" s="140"/>
      <c r="AX1480" s="140"/>
      <c r="AY1480" s="140"/>
      <c r="AZ1480" s="140"/>
      <c r="BA1480" s="140"/>
      <c r="BB1480" s="140"/>
      <c r="BC1480" s="140"/>
      <c r="BD1480" s="140"/>
      <c r="BE1480" s="140"/>
      <c r="BF1480" s="140"/>
      <c r="BG1480" s="140"/>
      <c r="BH1480" s="140"/>
      <c r="BI1480" s="140"/>
      <c r="BJ1480" s="140"/>
    </row>
    <row r="1481" spans="20:62">
      <c r="T1481" s="140"/>
      <c r="U1481" s="140"/>
      <c r="V1481" s="140"/>
      <c r="W1481" s="140"/>
      <c r="X1481" s="140"/>
      <c r="Y1481" s="140"/>
      <c r="Z1481" s="140"/>
      <c r="AA1481" s="140"/>
      <c r="AB1481" s="140"/>
      <c r="AC1481" s="140"/>
      <c r="AD1481" s="140"/>
      <c r="AE1481" s="140"/>
      <c r="AF1481" s="140"/>
      <c r="AG1481" s="140"/>
      <c r="AH1481" s="140"/>
      <c r="AI1481" s="140"/>
      <c r="AJ1481" s="140"/>
      <c r="AK1481" s="140"/>
      <c r="AL1481" s="140"/>
      <c r="AM1481" s="140"/>
      <c r="AN1481" s="140"/>
      <c r="AO1481" s="140"/>
      <c r="AP1481" s="140"/>
      <c r="AQ1481" s="140"/>
      <c r="AR1481" s="140"/>
      <c r="AS1481" s="140"/>
      <c r="AT1481" s="140"/>
      <c r="AU1481" s="140"/>
      <c r="AV1481" s="140"/>
      <c r="AW1481" s="140"/>
      <c r="AX1481" s="140"/>
      <c r="AY1481" s="140"/>
      <c r="AZ1481" s="140"/>
      <c r="BA1481" s="140"/>
      <c r="BB1481" s="140"/>
      <c r="BC1481" s="140"/>
      <c r="BD1481" s="140"/>
      <c r="BE1481" s="140"/>
      <c r="BF1481" s="140"/>
      <c r="BG1481" s="140"/>
      <c r="BH1481" s="140"/>
      <c r="BI1481" s="140"/>
      <c r="BJ1481" s="140"/>
    </row>
    <row r="1482" spans="20:62">
      <c r="T1482" s="140"/>
      <c r="U1482" s="140"/>
      <c r="V1482" s="140"/>
      <c r="W1482" s="140"/>
      <c r="X1482" s="140"/>
      <c r="Y1482" s="140"/>
      <c r="Z1482" s="140"/>
      <c r="AA1482" s="140"/>
      <c r="AB1482" s="140"/>
      <c r="AC1482" s="140"/>
      <c r="AD1482" s="140"/>
      <c r="AE1482" s="140"/>
      <c r="AF1482" s="140"/>
      <c r="AG1482" s="140"/>
      <c r="AH1482" s="140"/>
      <c r="AI1482" s="140"/>
      <c r="AJ1482" s="140"/>
      <c r="AK1482" s="140"/>
      <c r="AL1482" s="140"/>
      <c r="AM1482" s="140"/>
      <c r="AN1482" s="140"/>
      <c r="AO1482" s="140"/>
      <c r="AP1482" s="140"/>
      <c r="AQ1482" s="140"/>
      <c r="AR1482" s="140"/>
      <c r="AS1482" s="140"/>
      <c r="AT1482" s="140"/>
      <c r="AU1482" s="140"/>
      <c r="AV1482" s="140"/>
      <c r="AW1482" s="140"/>
      <c r="AX1482" s="140"/>
      <c r="AY1482" s="140"/>
      <c r="AZ1482" s="140"/>
      <c r="BA1482" s="140"/>
      <c r="BB1482" s="140"/>
      <c r="BC1482" s="140"/>
      <c r="BD1482" s="140"/>
      <c r="BE1482" s="140"/>
      <c r="BF1482" s="140"/>
      <c r="BG1482" s="140"/>
      <c r="BH1482" s="140"/>
      <c r="BI1482" s="140"/>
      <c r="BJ1482" s="140"/>
    </row>
    <row r="1483" spans="20:62">
      <c r="T1483" s="140"/>
      <c r="U1483" s="140"/>
      <c r="V1483" s="140"/>
      <c r="W1483" s="140"/>
      <c r="X1483" s="140"/>
      <c r="Y1483" s="140"/>
      <c r="Z1483" s="140"/>
      <c r="AA1483" s="140"/>
      <c r="AB1483" s="140"/>
      <c r="AC1483" s="140"/>
      <c r="AD1483" s="140"/>
      <c r="AE1483" s="140"/>
      <c r="AF1483" s="140"/>
      <c r="AG1483" s="140"/>
      <c r="AH1483" s="140"/>
      <c r="AI1483" s="140"/>
      <c r="AJ1483" s="140"/>
      <c r="AK1483" s="140"/>
      <c r="AL1483" s="140"/>
      <c r="AM1483" s="140"/>
      <c r="AN1483" s="140"/>
      <c r="AO1483" s="140"/>
      <c r="AP1483" s="140"/>
      <c r="AQ1483" s="140"/>
      <c r="AR1483" s="140"/>
      <c r="AS1483" s="140"/>
      <c r="AT1483" s="140"/>
      <c r="AU1483" s="140"/>
      <c r="AV1483" s="140"/>
      <c r="AW1483" s="140"/>
      <c r="AX1483" s="140"/>
      <c r="AY1483" s="140"/>
      <c r="AZ1483" s="140"/>
      <c r="BA1483" s="140"/>
      <c r="BB1483" s="140"/>
      <c r="BC1483" s="140"/>
      <c r="BD1483" s="140"/>
      <c r="BE1483" s="140"/>
      <c r="BF1483" s="140"/>
      <c r="BG1483" s="140"/>
      <c r="BH1483" s="140"/>
      <c r="BI1483" s="140"/>
      <c r="BJ1483" s="140"/>
    </row>
    <row r="1484" spans="20:62">
      <c r="T1484" s="140"/>
      <c r="U1484" s="140"/>
      <c r="V1484" s="140"/>
      <c r="W1484" s="140"/>
      <c r="X1484" s="140"/>
      <c r="Y1484" s="140"/>
      <c r="Z1484" s="140"/>
      <c r="AA1484" s="140"/>
      <c r="AB1484" s="140"/>
      <c r="AC1484" s="140"/>
      <c r="AD1484" s="140"/>
      <c r="AE1484" s="140"/>
      <c r="AF1484" s="140"/>
      <c r="AG1484" s="140"/>
      <c r="AH1484" s="140"/>
      <c r="AI1484" s="140"/>
      <c r="AJ1484" s="140"/>
      <c r="AK1484" s="140"/>
      <c r="AL1484" s="140"/>
      <c r="AM1484" s="140"/>
      <c r="AN1484" s="140"/>
      <c r="AO1484" s="140"/>
      <c r="AP1484" s="140"/>
      <c r="AQ1484" s="140"/>
      <c r="AR1484" s="140"/>
      <c r="AS1484" s="140"/>
      <c r="AT1484" s="140"/>
      <c r="AU1484" s="140"/>
      <c r="AV1484" s="140"/>
      <c r="AW1484" s="140"/>
      <c r="AX1484" s="140"/>
      <c r="AY1484" s="140"/>
      <c r="AZ1484" s="140"/>
      <c r="BA1484" s="140"/>
      <c r="BB1484" s="140"/>
      <c r="BC1484" s="140"/>
      <c r="BD1484" s="140"/>
      <c r="BE1484" s="140"/>
      <c r="BF1484" s="140"/>
      <c r="BG1484" s="140"/>
      <c r="BH1484" s="140"/>
      <c r="BI1484" s="140"/>
      <c r="BJ1484" s="140"/>
    </row>
    <row r="1485" spans="20:62">
      <c r="T1485" s="140"/>
      <c r="U1485" s="140"/>
      <c r="V1485" s="140"/>
      <c r="W1485" s="140"/>
      <c r="X1485" s="140"/>
      <c r="Y1485" s="140"/>
      <c r="Z1485" s="140"/>
      <c r="AA1485" s="140"/>
      <c r="AB1485" s="140"/>
      <c r="AC1485" s="140"/>
      <c r="AD1485" s="140"/>
      <c r="AE1485" s="140"/>
      <c r="AF1485" s="140"/>
      <c r="AG1485" s="140"/>
      <c r="AH1485" s="140"/>
      <c r="AI1485" s="140"/>
      <c r="AJ1485" s="140"/>
      <c r="AK1485" s="140"/>
      <c r="AL1485" s="140"/>
      <c r="AM1485" s="140"/>
      <c r="AN1485" s="140"/>
      <c r="AO1485" s="140"/>
      <c r="AP1485" s="140"/>
      <c r="AQ1485" s="140"/>
      <c r="AR1485" s="140"/>
      <c r="AS1485" s="140"/>
      <c r="AT1485" s="140"/>
      <c r="AU1485" s="140"/>
      <c r="AV1485" s="140"/>
      <c r="AW1485" s="140"/>
      <c r="AX1485" s="140"/>
      <c r="AY1485" s="140"/>
      <c r="AZ1485" s="140"/>
      <c r="BA1485" s="140"/>
      <c r="BB1485" s="140"/>
      <c r="BC1485" s="140"/>
      <c r="BD1485" s="140"/>
      <c r="BE1485" s="140"/>
      <c r="BF1485" s="140"/>
      <c r="BG1485" s="140"/>
      <c r="BH1485" s="140"/>
      <c r="BI1485" s="140"/>
      <c r="BJ1485" s="140"/>
    </row>
    <row r="1486" spans="20:62">
      <c r="T1486" s="140"/>
      <c r="U1486" s="140"/>
      <c r="V1486" s="140"/>
      <c r="W1486" s="140"/>
      <c r="X1486" s="140"/>
      <c r="Y1486" s="140"/>
      <c r="Z1486" s="140"/>
      <c r="AA1486" s="140"/>
      <c r="AB1486" s="140"/>
      <c r="AC1486" s="140"/>
      <c r="AD1486" s="140"/>
      <c r="AE1486" s="140"/>
      <c r="AF1486" s="140"/>
      <c r="AG1486" s="140"/>
      <c r="AH1486" s="140"/>
      <c r="AI1486" s="140"/>
      <c r="AJ1486" s="140"/>
      <c r="AK1486" s="140"/>
      <c r="AL1486" s="140"/>
      <c r="AM1486" s="140"/>
      <c r="AN1486" s="140"/>
      <c r="AO1486" s="140"/>
      <c r="AP1486" s="140"/>
      <c r="AQ1486" s="140"/>
      <c r="AR1486" s="140"/>
      <c r="AS1486" s="140"/>
      <c r="AT1486" s="140"/>
      <c r="AU1486" s="140"/>
      <c r="AV1486" s="140"/>
      <c r="AW1486" s="140"/>
      <c r="AX1486" s="140"/>
      <c r="AY1486" s="140"/>
      <c r="AZ1486" s="140"/>
      <c r="BA1486" s="140"/>
      <c r="BB1486" s="140"/>
      <c r="BC1486" s="140"/>
      <c r="BD1486" s="140"/>
      <c r="BE1486" s="140"/>
      <c r="BF1486" s="140"/>
      <c r="BG1486" s="140"/>
      <c r="BH1486" s="140"/>
      <c r="BI1486" s="140"/>
      <c r="BJ1486" s="140"/>
    </row>
    <row r="1487" spans="20:62">
      <c r="T1487" s="140"/>
      <c r="U1487" s="140"/>
      <c r="V1487" s="140"/>
      <c r="W1487" s="140"/>
      <c r="X1487" s="140"/>
      <c r="Y1487" s="140"/>
      <c r="Z1487" s="140"/>
      <c r="AA1487" s="140"/>
      <c r="AB1487" s="140"/>
      <c r="AC1487" s="140"/>
      <c r="AD1487" s="140"/>
      <c r="AE1487" s="140"/>
      <c r="AF1487" s="140"/>
      <c r="AG1487" s="140"/>
      <c r="AH1487" s="140"/>
      <c r="AI1487" s="140"/>
      <c r="AJ1487" s="140"/>
      <c r="AK1487" s="140"/>
      <c r="AL1487" s="140"/>
      <c r="AM1487" s="140"/>
      <c r="AN1487" s="140"/>
      <c r="AO1487" s="140"/>
      <c r="AP1487" s="140"/>
      <c r="AQ1487" s="140"/>
      <c r="AR1487" s="140"/>
      <c r="AS1487" s="140"/>
      <c r="AT1487" s="140"/>
      <c r="AU1487" s="140"/>
      <c r="AV1487" s="140"/>
      <c r="AW1487" s="140"/>
      <c r="AX1487" s="140"/>
      <c r="AY1487" s="140"/>
      <c r="AZ1487" s="140"/>
      <c r="BA1487" s="140"/>
      <c r="BB1487" s="140"/>
      <c r="BC1487" s="140"/>
      <c r="BD1487" s="140"/>
      <c r="BE1487" s="140"/>
      <c r="BF1487" s="140"/>
      <c r="BG1487" s="140"/>
      <c r="BH1487" s="140"/>
      <c r="BI1487" s="140"/>
      <c r="BJ1487" s="140"/>
    </row>
    <row r="1488" spans="20:62">
      <c r="T1488" s="140"/>
      <c r="U1488" s="140"/>
      <c r="V1488" s="140"/>
      <c r="W1488" s="140"/>
      <c r="X1488" s="140"/>
      <c r="Y1488" s="140"/>
      <c r="Z1488" s="140"/>
      <c r="AA1488" s="140"/>
      <c r="AB1488" s="140"/>
      <c r="AC1488" s="140"/>
      <c r="AD1488" s="140"/>
      <c r="AE1488" s="140"/>
      <c r="AF1488" s="140"/>
      <c r="AG1488" s="140"/>
      <c r="AH1488" s="140"/>
      <c r="AI1488" s="140"/>
      <c r="AJ1488" s="140"/>
      <c r="AK1488" s="140"/>
      <c r="AL1488" s="140"/>
      <c r="AM1488" s="140"/>
      <c r="AN1488" s="140"/>
      <c r="AO1488" s="140"/>
      <c r="AP1488" s="140"/>
      <c r="AQ1488" s="140"/>
      <c r="AR1488" s="140"/>
      <c r="AS1488" s="140"/>
      <c r="AT1488" s="140"/>
      <c r="AU1488" s="140"/>
      <c r="AV1488" s="140"/>
      <c r="AW1488" s="140"/>
      <c r="AX1488" s="140"/>
      <c r="AY1488" s="140"/>
      <c r="AZ1488" s="140"/>
      <c r="BA1488" s="140"/>
      <c r="BB1488" s="140"/>
      <c r="BC1488" s="140"/>
      <c r="BD1488" s="140"/>
      <c r="BE1488" s="140"/>
      <c r="BF1488" s="140"/>
      <c r="BG1488" s="140"/>
      <c r="BH1488" s="140"/>
      <c r="BI1488" s="140"/>
      <c r="BJ1488" s="140"/>
    </row>
    <row r="1489" spans="20:62">
      <c r="T1489" s="140"/>
      <c r="U1489" s="140"/>
      <c r="V1489" s="140"/>
      <c r="W1489" s="140"/>
      <c r="X1489" s="140"/>
      <c r="Y1489" s="140"/>
      <c r="Z1489" s="140"/>
      <c r="AA1489" s="140"/>
      <c r="AB1489" s="140"/>
      <c r="AC1489" s="140"/>
      <c r="AD1489" s="140"/>
      <c r="AE1489" s="140"/>
      <c r="AF1489" s="140"/>
      <c r="AG1489" s="140"/>
      <c r="AH1489" s="140"/>
      <c r="AI1489" s="140"/>
      <c r="AJ1489" s="140"/>
      <c r="AK1489" s="140"/>
      <c r="AL1489" s="140"/>
      <c r="AM1489" s="140"/>
      <c r="AN1489" s="140"/>
      <c r="AO1489" s="140"/>
      <c r="AP1489" s="140"/>
      <c r="AQ1489" s="140"/>
      <c r="AR1489" s="140"/>
      <c r="AS1489" s="140"/>
      <c r="AT1489" s="140"/>
      <c r="AU1489" s="140"/>
      <c r="AV1489" s="140"/>
      <c r="AW1489" s="140"/>
      <c r="AX1489" s="140"/>
      <c r="AY1489" s="140"/>
      <c r="AZ1489" s="140"/>
      <c r="BA1489" s="140"/>
      <c r="BB1489" s="140"/>
      <c r="BC1489" s="140"/>
      <c r="BD1489" s="140"/>
      <c r="BE1489" s="140"/>
      <c r="BF1489" s="140"/>
      <c r="BG1489" s="140"/>
      <c r="BH1489" s="140"/>
      <c r="BI1489" s="140"/>
      <c r="BJ1489" s="140"/>
    </row>
    <row r="1490" spans="20:62">
      <c r="T1490" s="140"/>
      <c r="U1490" s="140"/>
      <c r="V1490" s="140"/>
      <c r="W1490" s="140"/>
      <c r="X1490" s="140"/>
      <c r="Y1490" s="140"/>
      <c r="Z1490" s="140"/>
      <c r="AA1490" s="140"/>
      <c r="AB1490" s="140"/>
      <c r="AC1490" s="140"/>
      <c r="AD1490" s="140"/>
      <c r="AE1490" s="140"/>
      <c r="AF1490" s="140"/>
      <c r="AG1490" s="140"/>
      <c r="AH1490" s="140"/>
      <c r="AI1490" s="140"/>
      <c r="AJ1490" s="140"/>
      <c r="AK1490" s="140"/>
      <c r="AL1490" s="140"/>
      <c r="AM1490" s="140"/>
      <c r="AN1490" s="140"/>
      <c r="AO1490" s="140"/>
      <c r="AP1490" s="140"/>
      <c r="AQ1490" s="140"/>
      <c r="AR1490" s="140"/>
      <c r="AS1490" s="140"/>
      <c r="AT1490" s="140"/>
      <c r="AU1490" s="140"/>
      <c r="AV1490" s="140"/>
      <c r="AW1490" s="140"/>
      <c r="AX1490" s="140"/>
      <c r="AY1490" s="140"/>
      <c r="AZ1490" s="140"/>
      <c r="BA1490" s="140"/>
      <c r="BB1490" s="140"/>
      <c r="BC1490" s="140"/>
      <c r="BD1490" s="140"/>
      <c r="BE1490" s="140"/>
      <c r="BF1490" s="140"/>
      <c r="BG1490" s="140"/>
      <c r="BH1490" s="140"/>
      <c r="BI1490" s="140"/>
      <c r="BJ1490" s="140"/>
    </row>
    <row r="1491" spans="20:62">
      <c r="T1491" s="140"/>
      <c r="U1491" s="140"/>
      <c r="V1491" s="140"/>
      <c r="W1491" s="140"/>
      <c r="X1491" s="140"/>
      <c r="Y1491" s="140"/>
      <c r="Z1491" s="140"/>
      <c r="AA1491" s="140"/>
      <c r="AB1491" s="140"/>
      <c r="AC1491" s="140"/>
      <c r="AD1491" s="140"/>
      <c r="AE1491" s="140"/>
      <c r="AF1491" s="140"/>
      <c r="AG1491" s="140"/>
      <c r="AH1491" s="140"/>
      <c r="AI1491" s="140"/>
      <c r="AJ1491" s="140"/>
      <c r="AK1491" s="140"/>
      <c r="AL1491" s="140"/>
      <c r="AM1491" s="140"/>
      <c r="AN1491" s="140"/>
      <c r="AO1491" s="140"/>
      <c r="AP1491" s="140"/>
      <c r="AQ1491" s="140"/>
      <c r="AR1491" s="140"/>
      <c r="AS1491" s="140"/>
      <c r="AT1491" s="140"/>
      <c r="AU1491" s="140"/>
      <c r="AV1491" s="140"/>
      <c r="AW1491" s="140"/>
      <c r="AX1491" s="140"/>
      <c r="AY1491" s="140"/>
      <c r="AZ1491" s="140"/>
      <c r="BA1491" s="140"/>
      <c r="BB1491" s="140"/>
      <c r="BC1491" s="140"/>
      <c r="BD1491" s="140"/>
      <c r="BE1491" s="140"/>
      <c r="BF1491" s="140"/>
      <c r="BG1491" s="140"/>
      <c r="BH1491" s="140"/>
      <c r="BI1491" s="140"/>
      <c r="BJ1491" s="140"/>
    </row>
    <row r="1492" spans="20:62">
      <c r="T1492" s="140"/>
      <c r="U1492" s="140"/>
      <c r="V1492" s="140"/>
      <c r="W1492" s="140"/>
      <c r="X1492" s="140"/>
      <c r="Y1492" s="140"/>
      <c r="Z1492" s="140"/>
      <c r="AA1492" s="140"/>
      <c r="AB1492" s="140"/>
      <c r="AC1492" s="140"/>
      <c r="AD1492" s="140"/>
      <c r="AE1492" s="140"/>
      <c r="AF1492" s="140"/>
      <c r="AG1492" s="140"/>
      <c r="AH1492" s="140"/>
      <c r="AI1492" s="140"/>
      <c r="AJ1492" s="140"/>
      <c r="AK1492" s="140"/>
      <c r="AL1492" s="140"/>
      <c r="AM1492" s="140"/>
      <c r="AN1492" s="140"/>
      <c r="AO1492" s="140"/>
      <c r="AP1492" s="140"/>
      <c r="AQ1492" s="140"/>
      <c r="AR1492" s="140"/>
      <c r="AS1492" s="140"/>
      <c r="AT1492" s="140"/>
      <c r="AU1492" s="140"/>
      <c r="AV1492" s="140"/>
      <c r="AW1492" s="140"/>
      <c r="AX1492" s="140"/>
      <c r="AY1492" s="140"/>
      <c r="AZ1492" s="140"/>
      <c r="BA1492" s="140"/>
      <c r="BB1492" s="140"/>
      <c r="BC1492" s="140"/>
      <c r="BD1492" s="140"/>
      <c r="BE1492" s="140"/>
      <c r="BF1492" s="140"/>
      <c r="BG1492" s="140"/>
      <c r="BH1492" s="140"/>
      <c r="BI1492" s="140"/>
      <c r="BJ1492" s="140"/>
    </row>
    <row r="1493" spans="20:62">
      <c r="T1493" s="140"/>
      <c r="U1493" s="140"/>
      <c r="V1493" s="140"/>
      <c r="W1493" s="140"/>
      <c r="X1493" s="140"/>
      <c r="Y1493" s="140"/>
      <c r="Z1493" s="140"/>
      <c r="AA1493" s="140"/>
      <c r="AB1493" s="140"/>
      <c r="AC1493" s="140"/>
      <c r="AD1493" s="140"/>
      <c r="AE1493" s="140"/>
      <c r="AF1493" s="140"/>
      <c r="AG1493" s="140"/>
      <c r="AH1493" s="140"/>
      <c r="AI1493" s="140"/>
      <c r="AJ1493" s="140"/>
      <c r="AK1493" s="140"/>
      <c r="AL1493" s="140"/>
      <c r="AM1493" s="140"/>
      <c r="AN1493" s="140"/>
      <c r="AO1493" s="140"/>
      <c r="AP1493" s="140"/>
      <c r="AQ1493" s="140"/>
      <c r="AR1493" s="140"/>
      <c r="AS1493" s="140"/>
      <c r="AT1493" s="140"/>
      <c r="AU1493" s="140"/>
      <c r="AV1493" s="140"/>
      <c r="AW1493" s="140"/>
      <c r="AX1493" s="140"/>
      <c r="AY1493" s="140"/>
      <c r="AZ1493" s="140"/>
      <c r="BA1493" s="140"/>
      <c r="BB1493" s="140"/>
      <c r="BC1493" s="140"/>
      <c r="BD1493" s="140"/>
      <c r="BE1493" s="140"/>
      <c r="BF1493" s="140"/>
      <c r="BG1493" s="140"/>
      <c r="BH1493" s="140"/>
      <c r="BI1493" s="140"/>
      <c r="BJ1493" s="140"/>
    </row>
    <row r="1494" spans="20:62">
      <c r="T1494" s="140"/>
      <c r="U1494" s="140"/>
      <c r="V1494" s="140"/>
      <c r="W1494" s="140"/>
      <c r="X1494" s="140"/>
      <c r="Y1494" s="140"/>
      <c r="Z1494" s="140"/>
      <c r="AA1494" s="140"/>
      <c r="AB1494" s="140"/>
      <c r="AC1494" s="140"/>
      <c r="AD1494" s="140"/>
      <c r="AE1494" s="140"/>
      <c r="AF1494" s="140"/>
      <c r="AG1494" s="140"/>
      <c r="AH1494" s="140"/>
      <c r="AI1494" s="140"/>
      <c r="AJ1494" s="140"/>
      <c r="AK1494" s="140"/>
      <c r="AL1494" s="140"/>
      <c r="AM1494" s="140"/>
      <c r="AN1494" s="140"/>
      <c r="AO1494" s="140"/>
      <c r="AP1494" s="140"/>
      <c r="AQ1494" s="140"/>
      <c r="AR1494" s="140"/>
      <c r="AS1494" s="140"/>
      <c r="AT1494" s="140"/>
      <c r="AU1494" s="140"/>
      <c r="AV1494" s="140"/>
      <c r="AW1494" s="140"/>
      <c r="AX1494" s="140"/>
      <c r="AY1494" s="140"/>
      <c r="AZ1494" s="140"/>
      <c r="BA1494" s="140"/>
      <c r="BB1494" s="140"/>
      <c r="BC1494" s="140"/>
      <c r="BD1494" s="140"/>
      <c r="BE1494" s="140"/>
      <c r="BF1494" s="140"/>
      <c r="BG1494" s="140"/>
      <c r="BH1494" s="140"/>
      <c r="BI1494" s="140"/>
      <c r="BJ1494" s="140"/>
    </row>
    <row r="1495" spans="20:62">
      <c r="T1495" s="140"/>
      <c r="U1495" s="140"/>
      <c r="V1495" s="140"/>
      <c r="W1495" s="140"/>
      <c r="X1495" s="140"/>
      <c r="Y1495" s="140"/>
      <c r="Z1495" s="140"/>
      <c r="AA1495" s="140"/>
      <c r="AB1495" s="140"/>
      <c r="AC1495" s="140"/>
      <c r="AD1495" s="140"/>
      <c r="AE1495" s="140"/>
      <c r="AF1495" s="140"/>
      <c r="AG1495" s="140"/>
      <c r="AH1495" s="140"/>
      <c r="AI1495" s="140"/>
      <c r="AJ1495" s="140"/>
      <c r="AK1495" s="140"/>
      <c r="AL1495" s="140"/>
      <c r="AM1495" s="140"/>
      <c r="AN1495" s="140"/>
      <c r="AO1495" s="140"/>
      <c r="AP1495" s="140"/>
      <c r="AQ1495" s="140"/>
      <c r="AR1495" s="140"/>
      <c r="AS1495" s="140"/>
      <c r="AT1495" s="140"/>
      <c r="AU1495" s="140"/>
      <c r="AV1495" s="140"/>
      <c r="AW1495" s="140"/>
      <c r="AX1495" s="140"/>
      <c r="AY1495" s="140"/>
      <c r="AZ1495" s="140"/>
      <c r="BA1495" s="140"/>
      <c r="BB1495" s="140"/>
      <c r="BC1495" s="140"/>
      <c r="BD1495" s="140"/>
      <c r="BE1495" s="140"/>
      <c r="BF1495" s="140"/>
      <c r="BG1495" s="140"/>
      <c r="BH1495" s="140"/>
      <c r="BI1495" s="140"/>
      <c r="BJ1495" s="140"/>
    </row>
    <row r="1496" spans="20:62">
      <c r="T1496" s="140"/>
      <c r="U1496" s="140"/>
      <c r="V1496" s="140"/>
      <c r="W1496" s="140"/>
      <c r="X1496" s="140"/>
      <c r="Y1496" s="140"/>
      <c r="Z1496" s="140"/>
      <c r="AA1496" s="140"/>
      <c r="AB1496" s="140"/>
      <c r="AC1496" s="140"/>
      <c r="AD1496" s="140"/>
      <c r="AE1496" s="140"/>
      <c r="AF1496" s="140"/>
      <c r="AG1496" s="140"/>
      <c r="AH1496" s="140"/>
      <c r="AI1496" s="140"/>
      <c r="AJ1496" s="140"/>
      <c r="AK1496" s="140"/>
      <c r="AL1496" s="140"/>
      <c r="AM1496" s="140"/>
      <c r="AN1496" s="140"/>
      <c r="AO1496" s="140"/>
      <c r="AP1496" s="140"/>
      <c r="AQ1496" s="140"/>
      <c r="AR1496" s="140"/>
      <c r="AS1496" s="140"/>
      <c r="AT1496" s="140"/>
      <c r="AU1496" s="140"/>
      <c r="AV1496" s="140"/>
      <c r="AW1496" s="140"/>
      <c r="AX1496" s="140"/>
      <c r="AY1496" s="140"/>
      <c r="AZ1496" s="140"/>
      <c r="BA1496" s="140"/>
      <c r="BB1496" s="140"/>
      <c r="BC1496" s="140"/>
      <c r="BD1496" s="140"/>
      <c r="BE1496" s="140"/>
      <c r="BF1496" s="140"/>
      <c r="BG1496" s="140"/>
      <c r="BH1496" s="140"/>
      <c r="BI1496" s="140"/>
      <c r="BJ1496" s="140"/>
    </row>
    <row r="1497" spans="20:62">
      <c r="T1497" s="140"/>
      <c r="U1497" s="140"/>
      <c r="V1497" s="140"/>
      <c r="W1497" s="140"/>
      <c r="X1497" s="140"/>
      <c r="Y1497" s="140"/>
      <c r="Z1497" s="140"/>
      <c r="AA1497" s="140"/>
      <c r="AB1497" s="140"/>
      <c r="AC1497" s="140"/>
      <c r="AD1497" s="140"/>
      <c r="AE1497" s="140"/>
      <c r="AF1497" s="140"/>
      <c r="AG1497" s="140"/>
      <c r="AH1497" s="140"/>
      <c r="AI1497" s="140"/>
      <c r="AJ1497" s="140"/>
      <c r="AK1497" s="140"/>
      <c r="AL1497" s="140"/>
      <c r="AM1497" s="140"/>
      <c r="AN1497" s="140"/>
      <c r="AO1497" s="140"/>
      <c r="AP1497" s="140"/>
      <c r="AQ1497" s="140"/>
      <c r="AR1497" s="140"/>
      <c r="AS1497" s="140"/>
      <c r="AT1497" s="140"/>
      <c r="AU1497" s="140"/>
      <c r="AV1497" s="140"/>
      <c r="AW1497" s="140"/>
      <c r="AX1497" s="140"/>
      <c r="AY1497" s="140"/>
      <c r="AZ1497" s="140"/>
      <c r="BA1497" s="140"/>
      <c r="BB1497" s="140"/>
      <c r="BC1497" s="140"/>
      <c r="BD1497" s="140"/>
      <c r="BE1497" s="140"/>
      <c r="BF1497" s="140"/>
      <c r="BG1497" s="140"/>
      <c r="BH1497" s="140"/>
      <c r="BI1497" s="140"/>
      <c r="BJ1497" s="140"/>
    </row>
    <row r="1498" spans="20:62">
      <c r="T1498" s="140"/>
      <c r="U1498" s="140"/>
      <c r="V1498" s="140"/>
      <c r="W1498" s="140"/>
      <c r="X1498" s="140"/>
      <c r="Y1498" s="140"/>
      <c r="Z1498" s="140"/>
      <c r="AA1498" s="140"/>
      <c r="AB1498" s="140"/>
      <c r="AC1498" s="140"/>
      <c r="AD1498" s="140"/>
      <c r="AE1498" s="140"/>
      <c r="AF1498" s="140"/>
      <c r="AG1498" s="140"/>
      <c r="AH1498" s="140"/>
      <c r="AI1498" s="140"/>
      <c r="AJ1498" s="140"/>
      <c r="AK1498" s="140"/>
      <c r="AL1498" s="140"/>
      <c r="AM1498" s="140"/>
      <c r="AN1498" s="140"/>
      <c r="AO1498" s="140"/>
      <c r="AP1498" s="140"/>
      <c r="AQ1498" s="140"/>
      <c r="AR1498" s="140"/>
      <c r="AS1498" s="140"/>
      <c r="AT1498" s="140"/>
      <c r="AU1498" s="140"/>
      <c r="AV1498" s="140"/>
      <c r="AW1498" s="140"/>
      <c r="AX1498" s="140"/>
      <c r="AY1498" s="140"/>
      <c r="AZ1498" s="140"/>
      <c r="BA1498" s="140"/>
      <c r="BB1498" s="140"/>
      <c r="BC1498" s="140"/>
      <c r="BD1498" s="140"/>
      <c r="BE1498" s="140"/>
      <c r="BF1498" s="140"/>
      <c r="BG1498" s="140"/>
      <c r="BH1498" s="140"/>
      <c r="BI1498" s="140"/>
      <c r="BJ1498" s="140"/>
    </row>
    <row r="1499" spans="20:62">
      <c r="T1499" s="140"/>
      <c r="U1499" s="140"/>
      <c r="V1499" s="140"/>
      <c r="W1499" s="140"/>
      <c r="X1499" s="140"/>
      <c r="Y1499" s="140"/>
      <c r="Z1499" s="140"/>
      <c r="AA1499" s="140"/>
      <c r="AB1499" s="140"/>
      <c r="AC1499" s="140"/>
      <c r="AD1499" s="140"/>
      <c r="AE1499" s="140"/>
      <c r="AF1499" s="140"/>
      <c r="AG1499" s="140"/>
      <c r="AH1499" s="140"/>
      <c r="AI1499" s="140"/>
      <c r="AJ1499" s="140"/>
      <c r="AK1499" s="140"/>
      <c r="AL1499" s="140"/>
      <c r="AM1499" s="140"/>
      <c r="AN1499" s="140"/>
      <c r="AO1499" s="140"/>
      <c r="AP1499" s="140"/>
      <c r="AQ1499" s="140"/>
      <c r="AR1499" s="140"/>
      <c r="AS1499" s="140"/>
      <c r="AT1499" s="140"/>
      <c r="AU1499" s="140"/>
      <c r="AV1499" s="140"/>
      <c r="AW1499" s="140"/>
      <c r="AX1499" s="140"/>
      <c r="AY1499" s="140"/>
      <c r="AZ1499" s="140"/>
      <c r="BA1499" s="140"/>
      <c r="BB1499" s="140"/>
      <c r="BC1499" s="140"/>
      <c r="BD1499" s="140"/>
      <c r="BE1499" s="140"/>
      <c r="BF1499" s="140"/>
      <c r="BG1499" s="140"/>
      <c r="BH1499" s="140"/>
      <c r="BI1499" s="140"/>
      <c r="BJ1499" s="140"/>
    </row>
    <row r="1500" spans="20:62">
      <c r="T1500" s="140"/>
      <c r="U1500" s="140"/>
      <c r="V1500" s="140"/>
      <c r="W1500" s="140"/>
      <c r="X1500" s="140"/>
      <c r="Y1500" s="140"/>
      <c r="Z1500" s="140"/>
      <c r="AA1500" s="140"/>
      <c r="AB1500" s="140"/>
      <c r="AC1500" s="140"/>
      <c r="AD1500" s="140"/>
      <c r="AE1500" s="140"/>
      <c r="AF1500" s="140"/>
      <c r="AG1500" s="140"/>
      <c r="AH1500" s="140"/>
      <c r="AI1500" s="140"/>
      <c r="AJ1500" s="140"/>
      <c r="AK1500" s="140"/>
      <c r="AL1500" s="140"/>
      <c r="AM1500" s="140"/>
      <c r="AN1500" s="140"/>
      <c r="AO1500" s="140"/>
      <c r="AP1500" s="140"/>
      <c r="AQ1500" s="140"/>
      <c r="AR1500" s="140"/>
      <c r="AS1500" s="140"/>
      <c r="AT1500" s="140"/>
      <c r="AU1500" s="140"/>
      <c r="AV1500" s="140"/>
      <c r="AW1500" s="140"/>
      <c r="AX1500" s="140"/>
      <c r="AY1500" s="140"/>
      <c r="AZ1500" s="140"/>
      <c r="BA1500" s="140"/>
      <c r="BB1500" s="140"/>
      <c r="BC1500" s="140"/>
      <c r="BD1500" s="140"/>
      <c r="BE1500" s="140"/>
      <c r="BF1500" s="140"/>
      <c r="BG1500" s="140"/>
      <c r="BH1500" s="140"/>
      <c r="BI1500" s="140"/>
      <c r="BJ1500" s="140"/>
    </row>
    <row r="1501" spans="20:62">
      <c r="T1501" s="140"/>
      <c r="U1501" s="140"/>
      <c r="V1501" s="140"/>
      <c r="W1501" s="140"/>
      <c r="X1501" s="140"/>
      <c r="Y1501" s="140"/>
      <c r="Z1501" s="140"/>
      <c r="AA1501" s="140"/>
      <c r="AB1501" s="140"/>
      <c r="AC1501" s="140"/>
      <c r="AD1501" s="140"/>
      <c r="AE1501" s="140"/>
      <c r="AF1501" s="140"/>
      <c r="AG1501" s="140"/>
      <c r="AH1501" s="140"/>
      <c r="AI1501" s="140"/>
      <c r="AJ1501" s="140"/>
      <c r="AK1501" s="140"/>
      <c r="AL1501" s="140"/>
      <c r="AM1501" s="140"/>
      <c r="AN1501" s="140"/>
      <c r="AO1501" s="140"/>
      <c r="AP1501" s="140"/>
      <c r="AQ1501" s="140"/>
      <c r="AR1501" s="140"/>
      <c r="AS1501" s="140"/>
      <c r="AT1501" s="140"/>
      <c r="AU1501" s="140"/>
      <c r="AV1501" s="140"/>
      <c r="AW1501" s="140"/>
      <c r="AX1501" s="140"/>
      <c r="AY1501" s="140"/>
      <c r="AZ1501" s="140"/>
      <c r="BA1501" s="140"/>
      <c r="BB1501" s="140"/>
      <c r="BC1501" s="140"/>
      <c r="BD1501" s="140"/>
      <c r="BE1501" s="140"/>
      <c r="BF1501" s="140"/>
      <c r="BG1501" s="140"/>
      <c r="BH1501" s="140"/>
      <c r="BI1501" s="140"/>
      <c r="BJ1501" s="140"/>
    </row>
    <row r="1502" spans="20:62">
      <c r="T1502" s="140"/>
      <c r="U1502" s="140"/>
      <c r="V1502" s="140"/>
      <c r="W1502" s="140"/>
      <c r="X1502" s="140"/>
      <c r="Y1502" s="140"/>
      <c r="Z1502" s="140"/>
      <c r="AA1502" s="140"/>
      <c r="AB1502" s="140"/>
      <c r="AC1502" s="140"/>
      <c r="AD1502" s="140"/>
      <c r="AE1502" s="140"/>
      <c r="AF1502" s="140"/>
      <c r="AG1502" s="140"/>
      <c r="AH1502" s="140"/>
      <c r="AI1502" s="140"/>
      <c r="AJ1502" s="140"/>
      <c r="AK1502" s="140"/>
      <c r="AL1502" s="140"/>
      <c r="AM1502" s="140"/>
      <c r="AN1502" s="140"/>
      <c r="AO1502" s="140"/>
      <c r="AP1502" s="140"/>
      <c r="AQ1502" s="140"/>
      <c r="AR1502" s="140"/>
      <c r="AS1502" s="140"/>
      <c r="AT1502" s="140"/>
      <c r="AU1502" s="140"/>
      <c r="AV1502" s="140"/>
      <c r="AW1502" s="140"/>
      <c r="AX1502" s="140"/>
      <c r="AY1502" s="140"/>
      <c r="AZ1502" s="140"/>
      <c r="BA1502" s="140"/>
      <c r="BB1502" s="140"/>
      <c r="BC1502" s="140"/>
      <c r="BD1502" s="140"/>
      <c r="BE1502" s="140"/>
      <c r="BF1502" s="140"/>
      <c r="BG1502" s="140"/>
      <c r="BH1502" s="140"/>
      <c r="BI1502" s="140"/>
      <c r="BJ1502" s="140"/>
    </row>
    <row r="1503" spans="20:62">
      <c r="T1503" s="140"/>
      <c r="U1503" s="140"/>
      <c r="V1503" s="140"/>
      <c r="W1503" s="140"/>
      <c r="X1503" s="140"/>
      <c r="Y1503" s="140"/>
      <c r="Z1503" s="140"/>
      <c r="AA1503" s="140"/>
      <c r="AB1503" s="140"/>
      <c r="AC1503" s="140"/>
      <c r="AD1503" s="140"/>
      <c r="AE1503" s="140"/>
      <c r="AF1503" s="140"/>
      <c r="AG1503" s="140"/>
      <c r="AH1503" s="140"/>
      <c r="AI1503" s="140"/>
      <c r="AJ1503" s="140"/>
      <c r="AK1503" s="140"/>
      <c r="AL1503" s="140"/>
      <c r="AM1503" s="140"/>
      <c r="AN1503" s="140"/>
      <c r="AO1503" s="140"/>
      <c r="AP1503" s="140"/>
      <c r="AQ1503" s="140"/>
      <c r="AR1503" s="140"/>
      <c r="AS1503" s="140"/>
      <c r="AT1503" s="140"/>
      <c r="AU1503" s="140"/>
      <c r="AV1503" s="140"/>
      <c r="AW1503" s="140"/>
      <c r="AX1503" s="140"/>
      <c r="AY1503" s="140"/>
      <c r="AZ1503" s="140"/>
      <c r="BA1503" s="140"/>
      <c r="BB1503" s="140"/>
      <c r="BC1503" s="140"/>
      <c r="BD1503" s="140"/>
      <c r="BE1503" s="140"/>
      <c r="BF1503" s="140"/>
      <c r="BG1503" s="140"/>
      <c r="BH1503" s="140"/>
      <c r="BI1503" s="140"/>
      <c r="BJ1503" s="140"/>
    </row>
    <row r="1504" spans="20:62">
      <c r="T1504" s="140"/>
      <c r="U1504" s="140"/>
      <c r="V1504" s="140"/>
      <c r="W1504" s="140"/>
      <c r="X1504" s="140"/>
      <c r="Y1504" s="140"/>
      <c r="Z1504" s="140"/>
      <c r="AA1504" s="140"/>
      <c r="AB1504" s="140"/>
      <c r="AC1504" s="140"/>
      <c r="AD1504" s="140"/>
      <c r="AE1504" s="140"/>
      <c r="AF1504" s="140"/>
      <c r="AG1504" s="140"/>
      <c r="AH1504" s="140"/>
      <c r="AI1504" s="140"/>
      <c r="AJ1504" s="140"/>
      <c r="AK1504" s="140"/>
      <c r="AL1504" s="140"/>
      <c r="AM1504" s="140"/>
      <c r="AN1504" s="140"/>
      <c r="AO1504" s="140"/>
      <c r="AP1504" s="140"/>
      <c r="AQ1504" s="140"/>
      <c r="AR1504" s="140"/>
      <c r="AS1504" s="140"/>
      <c r="AT1504" s="140"/>
      <c r="AU1504" s="140"/>
      <c r="AV1504" s="140"/>
      <c r="AW1504" s="140"/>
      <c r="AX1504" s="140"/>
      <c r="AY1504" s="140"/>
      <c r="AZ1504" s="140"/>
      <c r="BA1504" s="140"/>
      <c r="BB1504" s="140"/>
      <c r="BC1504" s="140"/>
      <c r="BD1504" s="140"/>
      <c r="BE1504" s="140"/>
      <c r="BF1504" s="140"/>
      <c r="BG1504" s="140"/>
      <c r="BH1504" s="140"/>
      <c r="BI1504" s="140"/>
      <c r="BJ1504" s="140"/>
    </row>
    <row r="1505" spans="20:62">
      <c r="T1505" s="140"/>
      <c r="U1505" s="140"/>
      <c r="V1505" s="140"/>
      <c r="W1505" s="140"/>
      <c r="X1505" s="140"/>
      <c r="Y1505" s="140"/>
      <c r="Z1505" s="140"/>
      <c r="AA1505" s="140"/>
      <c r="AB1505" s="140"/>
      <c r="AC1505" s="140"/>
      <c r="AD1505" s="140"/>
      <c r="AE1505" s="140"/>
      <c r="AF1505" s="140"/>
      <c r="AG1505" s="140"/>
      <c r="AH1505" s="140"/>
      <c r="AI1505" s="140"/>
      <c r="AJ1505" s="140"/>
      <c r="AK1505" s="140"/>
      <c r="AL1505" s="140"/>
      <c r="AM1505" s="140"/>
      <c r="AN1505" s="140"/>
      <c r="AO1505" s="140"/>
      <c r="AP1505" s="140"/>
      <c r="AQ1505" s="140"/>
      <c r="AR1505" s="140"/>
      <c r="AS1505" s="140"/>
      <c r="AT1505" s="140"/>
      <c r="AU1505" s="140"/>
      <c r="AV1505" s="140"/>
      <c r="AW1505" s="140"/>
      <c r="AX1505" s="140"/>
      <c r="AY1505" s="140"/>
      <c r="AZ1505" s="140"/>
      <c r="BA1505" s="140"/>
      <c r="BB1505" s="140"/>
      <c r="BC1505" s="140"/>
      <c r="BD1505" s="140"/>
      <c r="BE1505" s="140"/>
      <c r="BF1505" s="140"/>
      <c r="BG1505" s="140"/>
      <c r="BH1505" s="140"/>
      <c r="BI1505" s="140"/>
      <c r="BJ1505" s="140"/>
    </row>
    <row r="1506" spans="20:62">
      <c r="T1506" s="140"/>
      <c r="U1506" s="140"/>
      <c r="V1506" s="140"/>
      <c r="W1506" s="140"/>
      <c r="X1506" s="140"/>
      <c r="Y1506" s="140"/>
      <c r="Z1506" s="140"/>
      <c r="AA1506" s="140"/>
      <c r="AB1506" s="140"/>
      <c r="AC1506" s="140"/>
      <c r="AD1506" s="140"/>
      <c r="AE1506" s="140"/>
      <c r="AF1506" s="140"/>
      <c r="AG1506" s="140"/>
      <c r="AH1506" s="140"/>
      <c r="AI1506" s="140"/>
      <c r="AJ1506" s="140"/>
      <c r="AK1506" s="140"/>
      <c r="AL1506" s="140"/>
      <c r="AM1506" s="140"/>
      <c r="AN1506" s="140"/>
      <c r="AO1506" s="140"/>
      <c r="AP1506" s="140"/>
      <c r="AQ1506" s="140"/>
      <c r="AR1506" s="140"/>
      <c r="AS1506" s="140"/>
      <c r="AT1506" s="140"/>
      <c r="AU1506" s="140"/>
      <c r="AV1506" s="140"/>
      <c r="AW1506" s="140"/>
      <c r="AX1506" s="140"/>
      <c r="AY1506" s="140"/>
      <c r="AZ1506" s="140"/>
      <c r="BA1506" s="140"/>
      <c r="BB1506" s="140"/>
      <c r="BC1506" s="140"/>
      <c r="BD1506" s="140"/>
      <c r="BE1506" s="140"/>
      <c r="BF1506" s="140"/>
      <c r="BG1506" s="140"/>
      <c r="BH1506" s="140"/>
      <c r="BI1506" s="140"/>
      <c r="BJ1506" s="140"/>
    </row>
    <row r="1507" spans="20:62">
      <c r="T1507" s="140"/>
      <c r="U1507" s="140"/>
      <c r="V1507" s="140"/>
      <c r="W1507" s="140"/>
      <c r="X1507" s="140"/>
      <c r="Y1507" s="140"/>
      <c r="Z1507" s="140"/>
      <c r="AA1507" s="140"/>
      <c r="AB1507" s="140"/>
      <c r="AC1507" s="140"/>
      <c r="AD1507" s="140"/>
      <c r="AE1507" s="140"/>
      <c r="AF1507" s="140"/>
      <c r="AG1507" s="140"/>
      <c r="AH1507" s="140"/>
      <c r="AI1507" s="140"/>
      <c r="AJ1507" s="140"/>
      <c r="AK1507" s="140"/>
      <c r="AL1507" s="140"/>
      <c r="AM1507" s="140"/>
      <c r="AN1507" s="140"/>
      <c r="AO1507" s="140"/>
      <c r="AP1507" s="140"/>
      <c r="AQ1507" s="140"/>
      <c r="AR1507" s="140"/>
      <c r="AS1507" s="140"/>
      <c r="AT1507" s="140"/>
      <c r="AU1507" s="140"/>
      <c r="AV1507" s="140"/>
      <c r="AW1507" s="140"/>
      <c r="AX1507" s="140"/>
      <c r="AY1507" s="140"/>
      <c r="AZ1507" s="140"/>
      <c r="BA1507" s="140"/>
      <c r="BB1507" s="140"/>
      <c r="BC1507" s="140"/>
      <c r="BD1507" s="140"/>
      <c r="BE1507" s="140"/>
      <c r="BF1507" s="140"/>
      <c r="BG1507" s="140"/>
      <c r="BH1507" s="140"/>
      <c r="BI1507" s="140"/>
      <c r="BJ1507" s="140"/>
    </row>
    <row r="1508" spans="20:62">
      <c r="T1508" s="140"/>
      <c r="U1508" s="140"/>
      <c r="V1508" s="140"/>
      <c r="W1508" s="140"/>
      <c r="X1508" s="140"/>
      <c r="Y1508" s="140"/>
      <c r="Z1508" s="140"/>
      <c r="AA1508" s="140"/>
      <c r="AB1508" s="140"/>
      <c r="AC1508" s="140"/>
      <c r="AD1508" s="140"/>
      <c r="AE1508" s="140"/>
      <c r="AF1508" s="140"/>
      <c r="AG1508" s="140"/>
      <c r="AH1508" s="140"/>
      <c r="AI1508" s="140"/>
      <c r="AJ1508" s="140"/>
      <c r="AK1508" s="140"/>
      <c r="AL1508" s="140"/>
      <c r="AM1508" s="140"/>
      <c r="AN1508" s="140"/>
      <c r="AO1508" s="140"/>
      <c r="AP1508" s="140"/>
      <c r="AQ1508" s="140"/>
      <c r="AR1508" s="140"/>
      <c r="AS1508" s="140"/>
      <c r="AT1508" s="140"/>
      <c r="AU1508" s="140"/>
      <c r="AV1508" s="140"/>
      <c r="AW1508" s="140"/>
      <c r="AX1508" s="140"/>
      <c r="AY1508" s="140"/>
      <c r="AZ1508" s="140"/>
      <c r="BA1508" s="140"/>
      <c r="BB1508" s="140"/>
      <c r="BC1508" s="140"/>
      <c r="BD1508" s="140"/>
      <c r="BE1508" s="140"/>
      <c r="BF1508" s="140"/>
      <c r="BG1508" s="140"/>
      <c r="BH1508" s="140"/>
      <c r="BI1508" s="140"/>
      <c r="BJ1508" s="140"/>
    </row>
    <row r="1509" spans="20:62">
      <c r="T1509" s="140"/>
      <c r="U1509" s="140"/>
      <c r="V1509" s="140"/>
      <c r="W1509" s="140"/>
      <c r="X1509" s="140"/>
      <c r="Y1509" s="140"/>
      <c r="Z1509" s="140"/>
      <c r="AA1509" s="140"/>
      <c r="AB1509" s="140"/>
      <c r="AC1509" s="140"/>
      <c r="AD1509" s="140"/>
      <c r="AE1509" s="140"/>
      <c r="AF1509" s="140"/>
      <c r="AG1509" s="140"/>
      <c r="AH1509" s="140"/>
      <c r="AI1509" s="140"/>
      <c r="AJ1509" s="140"/>
      <c r="AK1509" s="140"/>
      <c r="AL1509" s="140"/>
      <c r="AM1509" s="140"/>
      <c r="AN1509" s="140"/>
      <c r="AO1509" s="140"/>
      <c r="AP1509" s="140"/>
      <c r="AQ1509" s="140"/>
      <c r="AR1509" s="140"/>
      <c r="AS1509" s="140"/>
      <c r="AT1509" s="140"/>
      <c r="AU1509" s="140"/>
      <c r="AV1509" s="140"/>
      <c r="AW1509" s="140"/>
      <c r="AX1509" s="140"/>
      <c r="AY1509" s="140"/>
      <c r="AZ1509" s="140"/>
      <c r="BA1509" s="140"/>
      <c r="BB1509" s="140"/>
      <c r="BC1509" s="140"/>
      <c r="BD1509" s="140"/>
      <c r="BE1509" s="140"/>
      <c r="BF1509" s="140"/>
      <c r="BG1509" s="140"/>
      <c r="BH1509" s="140"/>
      <c r="BI1509" s="140"/>
      <c r="BJ1509" s="140"/>
    </row>
    <row r="1510" spans="20:62">
      <c r="T1510" s="140"/>
      <c r="U1510" s="140"/>
      <c r="V1510" s="140"/>
      <c r="W1510" s="140"/>
      <c r="X1510" s="140"/>
      <c r="Y1510" s="140"/>
      <c r="Z1510" s="140"/>
      <c r="AA1510" s="140"/>
      <c r="AB1510" s="140"/>
      <c r="AC1510" s="140"/>
      <c r="AD1510" s="140"/>
      <c r="AE1510" s="140"/>
      <c r="AF1510" s="140"/>
      <c r="AG1510" s="140"/>
      <c r="AH1510" s="140"/>
      <c r="AI1510" s="140"/>
      <c r="AJ1510" s="140"/>
      <c r="AK1510" s="140"/>
      <c r="AL1510" s="140"/>
      <c r="AM1510" s="140"/>
      <c r="AN1510" s="140"/>
      <c r="AO1510" s="140"/>
      <c r="AP1510" s="140"/>
      <c r="AQ1510" s="140"/>
      <c r="AR1510" s="140"/>
      <c r="AS1510" s="140"/>
      <c r="AT1510" s="140"/>
      <c r="AU1510" s="140"/>
      <c r="AV1510" s="140"/>
      <c r="AW1510" s="140"/>
      <c r="AX1510" s="140"/>
      <c r="AY1510" s="140"/>
      <c r="AZ1510" s="140"/>
      <c r="BA1510" s="140"/>
      <c r="BB1510" s="140"/>
      <c r="BC1510" s="140"/>
      <c r="BD1510" s="140"/>
      <c r="BE1510" s="140"/>
      <c r="BF1510" s="140"/>
      <c r="BG1510" s="140"/>
      <c r="BH1510" s="140"/>
      <c r="BI1510" s="140"/>
      <c r="BJ1510" s="140"/>
    </row>
    <row r="1511" spans="20:62">
      <c r="T1511" s="140"/>
      <c r="U1511" s="140"/>
      <c r="V1511" s="140"/>
      <c r="W1511" s="140"/>
      <c r="X1511" s="140"/>
      <c r="Y1511" s="140"/>
      <c r="Z1511" s="140"/>
      <c r="AA1511" s="140"/>
      <c r="AB1511" s="140"/>
      <c r="AC1511" s="140"/>
      <c r="AD1511" s="140"/>
      <c r="AE1511" s="140"/>
      <c r="AF1511" s="140"/>
      <c r="AG1511" s="140"/>
      <c r="AH1511" s="140"/>
      <c r="AI1511" s="140"/>
      <c r="AJ1511" s="140"/>
      <c r="AK1511" s="140"/>
      <c r="AL1511" s="140"/>
      <c r="AM1511" s="140"/>
      <c r="AN1511" s="140"/>
      <c r="AO1511" s="140"/>
      <c r="AP1511" s="140"/>
      <c r="AQ1511" s="140"/>
      <c r="AR1511" s="140"/>
      <c r="AS1511" s="140"/>
      <c r="AT1511" s="140"/>
      <c r="AU1511" s="140"/>
      <c r="AV1511" s="140"/>
      <c r="AW1511" s="140"/>
      <c r="AX1511" s="140"/>
      <c r="AY1511" s="140"/>
      <c r="AZ1511" s="140"/>
      <c r="BA1511" s="140"/>
      <c r="BB1511" s="140"/>
      <c r="BC1511" s="140"/>
      <c r="BD1511" s="140"/>
      <c r="BE1511" s="140"/>
      <c r="BF1511" s="140"/>
      <c r="BG1511" s="140"/>
      <c r="BH1511" s="140"/>
      <c r="BI1511" s="140"/>
      <c r="BJ1511" s="140"/>
    </row>
    <row r="1512" spans="20:62">
      <c r="T1512" s="140"/>
      <c r="U1512" s="140"/>
      <c r="V1512" s="140"/>
      <c r="W1512" s="140"/>
      <c r="X1512" s="140"/>
      <c r="Y1512" s="140"/>
      <c r="Z1512" s="140"/>
      <c r="AA1512" s="140"/>
      <c r="AB1512" s="140"/>
      <c r="AC1512" s="140"/>
      <c r="AD1512" s="140"/>
      <c r="AE1512" s="140"/>
      <c r="AF1512" s="140"/>
      <c r="AG1512" s="140"/>
      <c r="AH1512" s="140"/>
      <c r="AI1512" s="140"/>
      <c r="AJ1512" s="140"/>
      <c r="AK1512" s="140"/>
      <c r="AL1512" s="140"/>
      <c r="AM1512" s="140"/>
      <c r="AN1512" s="140"/>
      <c r="AO1512" s="140"/>
      <c r="AP1512" s="140"/>
      <c r="AQ1512" s="140"/>
      <c r="AR1512" s="140"/>
      <c r="AS1512" s="140"/>
      <c r="AT1512" s="140"/>
      <c r="AU1512" s="140"/>
      <c r="AV1512" s="140"/>
      <c r="AW1512" s="140"/>
      <c r="AX1512" s="140"/>
      <c r="AY1512" s="140"/>
      <c r="AZ1512" s="140"/>
      <c r="BA1512" s="140"/>
      <c r="BB1512" s="140"/>
      <c r="BC1512" s="140"/>
      <c r="BD1512" s="140"/>
      <c r="BE1512" s="140"/>
      <c r="BF1512" s="140"/>
      <c r="BG1512" s="140"/>
      <c r="BH1512" s="140"/>
      <c r="BI1512" s="140"/>
      <c r="BJ1512" s="140"/>
    </row>
    <row r="1513" spans="20:62">
      <c r="T1513" s="140"/>
      <c r="U1513" s="140"/>
      <c r="V1513" s="140"/>
      <c r="W1513" s="140"/>
      <c r="X1513" s="140"/>
      <c r="Y1513" s="140"/>
      <c r="Z1513" s="140"/>
      <c r="AA1513" s="140"/>
      <c r="AB1513" s="140"/>
      <c r="AC1513" s="140"/>
      <c r="AD1513" s="140"/>
      <c r="AE1513" s="140"/>
      <c r="AF1513" s="140"/>
      <c r="AG1513" s="140"/>
      <c r="AH1513" s="140"/>
      <c r="AI1513" s="140"/>
      <c r="AJ1513" s="140"/>
      <c r="AK1513" s="140"/>
      <c r="AL1513" s="140"/>
      <c r="AM1513" s="140"/>
      <c r="AN1513" s="140"/>
      <c r="AO1513" s="140"/>
      <c r="AP1513" s="140"/>
      <c r="AQ1513" s="140"/>
      <c r="AR1513" s="140"/>
      <c r="AS1513" s="140"/>
      <c r="AT1513" s="140"/>
      <c r="AU1513" s="140"/>
      <c r="AV1513" s="140"/>
      <c r="AW1513" s="140"/>
      <c r="AX1513" s="140"/>
      <c r="AY1513" s="140"/>
      <c r="AZ1513" s="140"/>
      <c r="BA1513" s="140"/>
      <c r="BB1513" s="140"/>
      <c r="BC1513" s="140"/>
      <c r="BD1513" s="140"/>
      <c r="BE1513" s="140"/>
      <c r="BF1513" s="140"/>
      <c r="BG1513" s="140"/>
      <c r="BH1513" s="140"/>
      <c r="BI1513" s="140"/>
      <c r="BJ1513" s="140"/>
    </row>
    <row r="1514" spans="20:62">
      <c r="T1514" s="140"/>
      <c r="U1514" s="140"/>
      <c r="V1514" s="140"/>
      <c r="W1514" s="140"/>
      <c r="X1514" s="140"/>
      <c r="Y1514" s="140"/>
      <c r="Z1514" s="140"/>
      <c r="AA1514" s="140"/>
      <c r="AB1514" s="140"/>
      <c r="AC1514" s="140"/>
      <c r="AD1514" s="140"/>
      <c r="AE1514" s="140"/>
      <c r="AF1514" s="140"/>
      <c r="AG1514" s="140"/>
      <c r="AH1514" s="140"/>
      <c r="AI1514" s="140"/>
      <c r="AJ1514" s="140"/>
      <c r="AK1514" s="140"/>
      <c r="AL1514" s="140"/>
      <c r="AM1514" s="140"/>
      <c r="AN1514" s="140"/>
      <c r="AO1514" s="140"/>
      <c r="AP1514" s="140"/>
      <c r="AQ1514" s="140"/>
      <c r="AR1514" s="140"/>
      <c r="AS1514" s="140"/>
      <c r="AT1514" s="140"/>
      <c r="AU1514" s="140"/>
      <c r="AV1514" s="140"/>
      <c r="AW1514" s="140"/>
      <c r="AX1514" s="140"/>
      <c r="AY1514" s="140"/>
      <c r="AZ1514" s="140"/>
      <c r="BA1514" s="140"/>
      <c r="BB1514" s="140"/>
      <c r="BC1514" s="140"/>
      <c r="BD1514" s="140"/>
      <c r="BE1514" s="140"/>
      <c r="BF1514" s="140"/>
      <c r="BG1514" s="140"/>
      <c r="BH1514" s="140"/>
      <c r="BI1514" s="140"/>
      <c r="BJ1514" s="140"/>
    </row>
    <row r="1515" spans="20:62">
      <c r="T1515" s="140"/>
      <c r="U1515" s="140"/>
      <c r="V1515" s="140"/>
      <c r="W1515" s="140"/>
      <c r="X1515" s="140"/>
      <c r="Y1515" s="140"/>
      <c r="Z1515" s="140"/>
      <c r="AA1515" s="140"/>
      <c r="AB1515" s="140"/>
      <c r="AC1515" s="140"/>
      <c r="AD1515" s="140"/>
      <c r="AE1515" s="140"/>
      <c r="AF1515" s="140"/>
      <c r="AG1515" s="140"/>
      <c r="AH1515" s="140"/>
      <c r="AI1515" s="140"/>
      <c r="AJ1515" s="140"/>
      <c r="AK1515" s="140"/>
      <c r="AL1515" s="140"/>
      <c r="AM1515" s="140"/>
      <c r="AN1515" s="140"/>
      <c r="AO1515" s="140"/>
      <c r="AP1515" s="140"/>
      <c r="AQ1515" s="140"/>
      <c r="AR1515" s="140"/>
      <c r="AS1515" s="140"/>
      <c r="AT1515" s="140"/>
      <c r="AU1515" s="140"/>
      <c r="AV1515" s="140"/>
      <c r="AW1515" s="140"/>
      <c r="AX1515" s="140"/>
      <c r="AY1515" s="140"/>
      <c r="AZ1515" s="140"/>
      <c r="BA1515" s="140"/>
      <c r="BB1515" s="140"/>
      <c r="BC1515" s="140"/>
      <c r="BD1515" s="140"/>
      <c r="BE1515" s="140"/>
      <c r="BF1515" s="140"/>
      <c r="BG1515" s="140"/>
      <c r="BH1515" s="140"/>
      <c r="BI1515" s="140"/>
      <c r="BJ1515" s="140"/>
    </row>
    <row r="1516" spans="20:62">
      <c r="T1516" s="140"/>
      <c r="U1516" s="140"/>
      <c r="V1516" s="140"/>
      <c r="W1516" s="140"/>
      <c r="X1516" s="140"/>
      <c r="Y1516" s="140"/>
      <c r="Z1516" s="140"/>
      <c r="AA1516" s="140"/>
      <c r="AB1516" s="140"/>
      <c r="AC1516" s="140"/>
      <c r="AD1516" s="140"/>
      <c r="AE1516" s="140"/>
      <c r="AF1516" s="140"/>
      <c r="AG1516" s="140"/>
      <c r="AH1516" s="140"/>
      <c r="AI1516" s="140"/>
      <c r="AJ1516" s="140"/>
      <c r="AK1516" s="140"/>
      <c r="AL1516" s="140"/>
      <c r="AM1516" s="140"/>
      <c r="AN1516" s="140"/>
      <c r="AO1516" s="140"/>
      <c r="AP1516" s="140"/>
      <c r="AQ1516" s="140"/>
      <c r="AR1516" s="140"/>
      <c r="AS1516" s="140"/>
      <c r="AT1516" s="140"/>
      <c r="AU1516" s="140"/>
      <c r="AV1516" s="140"/>
      <c r="AW1516" s="140"/>
      <c r="AX1516" s="140"/>
      <c r="AY1516" s="140"/>
      <c r="AZ1516" s="140"/>
      <c r="BA1516" s="140"/>
      <c r="BB1516" s="140"/>
      <c r="BC1516" s="140"/>
      <c r="BD1516" s="140"/>
      <c r="BE1516" s="140"/>
      <c r="BF1516" s="140"/>
      <c r="BG1516" s="140"/>
      <c r="BH1516" s="140"/>
      <c r="BI1516" s="140"/>
      <c r="BJ1516" s="140"/>
    </row>
    <row r="1517" spans="20:62">
      <c r="T1517" s="140"/>
      <c r="U1517" s="140"/>
      <c r="V1517" s="140"/>
      <c r="W1517" s="140"/>
      <c r="X1517" s="140"/>
      <c r="Y1517" s="140"/>
      <c r="Z1517" s="140"/>
      <c r="AA1517" s="140"/>
      <c r="AB1517" s="140"/>
      <c r="AC1517" s="140"/>
      <c r="AD1517" s="140"/>
      <c r="AE1517" s="140"/>
      <c r="AF1517" s="140"/>
      <c r="AG1517" s="140"/>
      <c r="AH1517" s="140"/>
      <c r="AI1517" s="140"/>
      <c r="AJ1517" s="140"/>
      <c r="AK1517" s="140"/>
      <c r="AL1517" s="140"/>
      <c r="AM1517" s="140"/>
      <c r="AN1517" s="140"/>
      <c r="AO1517" s="140"/>
      <c r="AP1517" s="140"/>
      <c r="AQ1517" s="140"/>
      <c r="AR1517" s="140"/>
      <c r="AS1517" s="140"/>
      <c r="AT1517" s="140"/>
      <c r="AU1517" s="140"/>
      <c r="AV1517" s="140"/>
      <c r="AW1517" s="140"/>
      <c r="AX1517" s="140"/>
      <c r="AY1517" s="140"/>
      <c r="AZ1517" s="140"/>
      <c r="BA1517" s="140"/>
      <c r="BB1517" s="140"/>
      <c r="BC1517" s="140"/>
      <c r="BD1517" s="140"/>
      <c r="BE1517" s="140"/>
      <c r="BF1517" s="140"/>
      <c r="BG1517" s="140"/>
      <c r="BH1517" s="140"/>
      <c r="BI1517" s="140"/>
      <c r="BJ1517" s="140"/>
    </row>
    <row r="1518" spans="20:62">
      <c r="T1518" s="140"/>
      <c r="U1518" s="140"/>
      <c r="V1518" s="140"/>
      <c r="W1518" s="140"/>
      <c r="X1518" s="140"/>
      <c r="Y1518" s="140"/>
      <c r="Z1518" s="140"/>
      <c r="AA1518" s="140"/>
      <c r="AB1518" s="140"/>
      <c r="AC1518" s="140"/>
      <c r="AD1518" s="140"/>
      <c r="AE1518" s="140"/>
      <c r="AF1518" s="140"/>
      <c r="AG1518" s="140"/>
      <c r="AH1518" s="140"/>
      <c r="AI1518" s="140"/>
      <c r="AJ1518" s="140"/>
      <c r="AK1518" s="140"/>
      <c r="AL1518" s="140"/>
      <c r="AM1518" s="140"/>
      <c r="AN1518" s="140"/>
      <c r="AO1518" s="140"/>
      <c r="AP1518" s="140"/>
      <c r="AQ1518" s="140"/>
      <c r="AR1518" s="140"/>
      <c r="AS1518" s="140"/>
      <c r="AT1518" s="140"/>
      <c r="AU1518" s="140"/>
      <c r="AV1518" s="140"/>
      <c r="AW1518" s="140"/>
      <c r="AX1518" s="140"/>
      <c r="AY1518" s="140"/>
      <c r="AZ1518" s="140"/>
      <c r="BA1518" s="140"/>
      <c r="BB1518" s="140"/>
      <c r="BC1518" s="140"/>
      <c r="BD1518" s="140"/>
      <c r="BE1518" s="140"/>
      <c r="BF1518" s="140"/>
      <c r="BG1518" s="140"/>
      <c r="BH1518" s="140"/>
      <c r="BI1518" s="140"/>
      <c r="BJ1518" s="140"/>
    </row>
    <row r="1519" spans="20:62">
      <c r="T1519" s="140"/>
      <c r="U1519" s="140"/>
      <c r="V1519" s="140"/>
      <c r="W1519" s="140"/>
      <c r="X1519" s="140"/>
      <c r="Y1519" s="140"/>
      <c r="Z1519" s="140"/>
      <c r="AA1519" s="140"/>
      <c r="AB1519" s="140"/>
      <c r="AC1519" s="140"/>
      <c r="AD1519" s="140"/>
      <c r="AE1519" s="140"/>
      <c r="AF1519" s="140"/>
      <c r="AG1519" s="140"/>
      <c r="AH1519" s="140"/>
      <c r="AI1519" s="140"/>
      <c r="AJ1519" s="140"/>
      <c r="AK1519" s="140"/>
      <c r="AL1519" s="140"/>
      <c r="AM1519" s="140"/>
      <c r="AN1519" s="140"/>
      <c r="AO1519" s="140"/>
      <c r="AP1519" s="140"/>
      <c r="AQ1519" s="140"/>
      <c r="AR1519" s="140"/>
      <c r="AS1519" s="140"/>
      <c r="AT1519" s="140"/>
      <c r="AU1519" s="140"/>
      <c r="AV1519" s="140"/>
      <c r="AW1519" s="140"/>
      <c r="AX1519" s="140"/>
      <c r="AY1519" s="140"/>
      <c r="AZ1519" s="140"/>
      <c r="BA1519" s="140"/>
      <c r="BB1519" s="140"/>
      <c r="BC1519" s="140"/>
      <c r="BD1519" s="140"/>
      <c r="BE1519" s="140"/>
      <c r="BF1519" s="140"/>
      <c r="BG1519" s="140"/>
      <c r="BH1519" s="140"/>
      <c r="BI1519" s="140"/>
      <c r="BJ1519" s="140"/>
    </row>
    <row r="1520" spans="20:62">
      <c r="T1520" s="140"/>
      <c r="U1520" s="140"/>
      <c r="V1520" s="140"/>
      <c r="W1520" s="140"/>
      <c r="X1520" s="140"/>
      <c r="Y1520" s="140"/>
      <c r="Z1520" s="140"/>
      <c r="AA1520" s="140"/>
      <c r="AB1520" s="140"/>
      <c r="AC1520" s="140"/>
      <c r="AD1520" s="140"/>
      <c r="AE1520" s="140"/>
      <c r="AF1520" s="140"/>
      <c r="AG1520" s="140"/>
      <c r="AH1520" s="140"/>
      <c r="AI1520" s="140"/>
      <c r="AJ1520" s="140"/>
      <c r="AK1520" s="140"/>
      <c r="AL1520" s="140"/>
      <c r="AM1520" s="140"/>
      <c r="AN1520" s="140"/>
      <c r="AO1520" s="140"/>
      <c r="AP1520" s="140"/>
      <c r="AQ1520" s="140"/>
      <c r="AR1520" s="140"/>
      <c r="AS1520" s="140"/>
      <c r="AT1520" s="140"/>
      <c r="AU1520" s="140"/>
      <c r="AV1520" s="140"/>
      <c r="AW1520" s="140"/>
      <c r="AX1520" s="140"/>
      <c r="AY1520" s="140"/>
      <c r="AZ1520" s="140"/>
      <c r="BA1520" s="140"/>
      <c r="BB1520" s="140"/>
      <c r="BC1520" s="140"/>
      <c r="BD1520" s="140"/>
      <c r="BE1520" s="140"/>
      <c r="BF1520" s="140"/>
      <c r="BG1520" s="140"/>
      <c r="BH1520" s="140"/>
      <c r="BI1520" s="140"/>
      <c r="BJ1520" s="140"/>
    </row>
    <row r="1521" spans="20:62">
      <c r="T1521" s="140"/>
      <c r="U1521" s="140"/>
      <c r="V1521" s="140"/>
      <c r="W1521" s="140"/>
      <c r="X1521" s="140"/>
      <c r="Y1521" s="140"/>
      <c r="Z1521" s="140"/>
      <c r="AA1521" s="140"/>
      <c r="AB1521" s="140"/>
      <c r="AC1521" s="140"/>
      <c r="AD1521" s="140"/>
      <c r="AE1521" s="140"/>
      <c r="AF1521" s="140"/>
      <c r="AG1521" s="140"/>
      <c r="AH1521" s="140"/>
      <c r="AI1521" s="140"/>
      <c r="AJ1521" s="140"/>
      <c r="AK1521" s="140"/>
      <c r="AL1521" s="140"/>
      <c r="AM1521" s="140"/>
      <c r="AN1521" s="140"/>
      <c r="AO1521" s="140"/>
      <c r="AP1521" s="140"/>
      <c r="AQ1521" s="140"/>
      <c r="AR1521" s="140"/>
      <c r="AS1521" s="140"/>
      <c r="AT1521" s="140"/>
      <c r="AU1521" s="140"/>
      <c r="AV1521" s="140"/>
      <c r="AW1521" s="140"/>
      <c r="AX1521" s="140"/>
      <c r="AY1521" s="140"/>
      <c r="AZ1521" s="140"/>
      <c r="BA1521" s="140"/>
      <c r="BB1521" s="140"/>
      <c r="BC1521" s="140"/>
      <c r="BD1521" s="140"/>
      <c r="BE1521" s="140"/>
      <c r="BF1521" s="140"/>
      <c r="BG1521" s="140"/>
      <c r="BH1521" s="140"/>
      <c r="BI1521" s="140"/>
      <c r="BJ1521" s="140"/>
    </row>
    <row r="1522" spans="20:62">
      <c r="T1522" s="140"/>
      <c r="U1522" s="140"/>
      <c r="V1522" s="140"/>
      <c r="W1522" s="140"/>
      <c r="X1522" s="140"/>
      <c r="Y1522" s="140"/>
      <c r="Z1522" s="140"/>
      <c r="AA1522" s="140"/>
      <c r="AB1522" s="140"/>
      <c r="AC1522" s="140"/>
      <c r="AD1522" s="140"/>
      <c r="AE1522" s="140"/>
      <c r="AF1522" s="140"/>
      <c r="AG1522" s="140"/>
      <c r="AH1522" s="140"/>
      <c r="AI1522" s="140"/>
      <c r="AJ1522" s="140"/>
      <c r="AK1522" s="140"/>
      <c r="AL1522" s="140"/>
      <c r="AM1522" s="140"/>
      <c r="AN1522" s="140"/>
      <c r="AO1522" s="140"/>
      <c r="AP1522" s="140"/>
      <c r="AQ1522" s="140"/>
      <c r="AR1522" s="140"/>
      <c r="AS1522" s="140"/>
      <c r="AT1522" s="140"/>
      <c r="AU1522" s="140"/>
      <c r="AV1522" s="140"/>
      <c r="AW1522" s="140"/>
      <c r="AX1522" s="140"/>
      <c r="AY1522" s="140"/>
      <c r="AZ1522" s="140"/>
      <c r="BA1522" s="140"/>
      <c r="BB1522" s="140"/>
      <c r="BC1522" s="140"/>
      <c r="BD1522" s="140"/>
      <c r="BE1522" s="140"/>
      <c r="BF1522" s="140"/>
      <c r="BG1522" s="140"/>
      <c r="BH1522" s="140"/>
      <c r="BI1522" s="140"/>
      <c r="BJ1522" s="140"/>
    </row>
    <row r="1523" spans="20:62">
      <c r="T1523" s="140"/>
      <c r="U1523" s="140"/>
      <c r="V1523" s="140"/>
      <c r="W1523" s="140"/>
      <c r="X1523" s="140"/>
      <c r="Y1523" s="140"/>
      <c r="Z1523" s="140"/>
      <c r="AA1523" s="140"/>
      <c r="AB1523" s="140"/>
      <c r="AC1523" s="140"/>
      <c r="AD1523" s="140"/>
      <c r="AE1523" s="140"/>
      <c r="AF1523" s="140"/>
      <c r="AG1523" s="140"/>
      <c r="AH1523" s="140"/>
      <c r="AI1523" s="140"/>
      <c r="AJ1523" s="140"/>
      <c r="AK1523" s="140"/>
      <c r="AL1523" s="140"/>
      <c r="AM1523" s="140"/>
      <c r="AN1523" s="140"/>
      <c r="AO1523" s="140"/>
      <c r="AP1523" s="140"/>
      <c r="AQ1523" s="140"/>
      <c r="AR1523" s="140"/>
      <c r="AS1523" s="140"/>
      <c r="AT1523" s="140"/>
      <c r="AU1523" s="140"/>
      <c r="AV1523" s="140"/>
      <c r="AW1523" s="140"/>
      <c r="AX1523" s="140"/>
      <c r="AY1523" s="140"/>
      <c r="AZ1523" s="140"/>
      <c r="BA1523" s="140"/>
      <c r="BB1523" s="140"/>
      <c r="BC1523" s="140"/>
      <c r="BD1523" s="140"/>
      <c r="BE1523" s="140"/>
      <c r="BF1523" s="140"/>
      <c r="BG1523" s="140"/>
      <c r="BH1523" s="140"/>
      <c r="BI1523" s="140"/>
      <c r="BJ1523" s="140"/>
    </row>
    <row r="1524" spans="20:62">
      <c r="T1524" s="140"/>
      <c r="U1524" s="140"/>
      <c r="V1524" s="140"/>
      <c r="W1524" s="140"/>
      <c r="X1524" s="140"/>
      <c r="Y1524" s="140"/>
      <c r="Z1524" s="140"/>
      <c r="AA1524" s="140"/>
      <c r="AB1524" s="140"/>
      <c r="AC1524" s="140"/>
      <c r="AD1524" s="140"/>
      <c r="AE1524" s="140"/>
      <c r="AF1524" s="140"/>
      <c r="AG1524" s="140"/>
      <c r="AH1524" s="140"/>
      <c r="AI1524" s="140"/>
      <c r="AJ1524" s="140"/>
      <c r="AK1524" s="140"/>
      <c r="AL1524" s="140"/>
      <c r="AM1524" s="140"/>
      <c r="AN1524" s="140"/>
      <c r="AO1524" s="140"/>
      <c r="AP1524" s="140"/>
      <c r="AQ1524" s="140"/>
      <c r="AR1524" s="140"/>
      <c r="AS1524" s="140"/>
      <c r="AT1524" s="140"/>
      <c r="AU1524" s="140"/>
      <c r="AV1524" s="140"/>
      <c r="AW1524" s="140"/>
      <c r="AX1524" s="140"/>
      <c r="AY1524" s="140"/>
      <c r="AZ1524" s="140"/>
      <c r="BA1524" s="140"/>
      <c r="BB1524" s="140"/>
      <c r="BC1524" s="140"/>
      <c r="BD1524" s="140"/>
      <c r="BE1524" s="140"/>
      <c r="BF1524" s="140"/>
      <c r="BG1524" s="140"/>
      <c r="BH1524" s="140"/>
      <c r="BI1524" s="140"/>
      <c r="BJ1524" s="140"/>
    </row>
    <row r="1525" spans="20:62">
      <c r="T1525" s="140"/>
      <c r="U1525" s="140"/>
      <c r="V1525" s="140"/>
      <c r="W1525" s="140"/>
      <c r="X1525" s="140"/>
      <c r="Y1525" s="140"/>
      <c r="Z1525" s="140"/>
      <c r="AA1525" s="140"/>
      <c r="AB1525" s="140"/>
      <c r="AC1525" s="140"/>
      <c r="AD1525" s="140"/>
      <c r="AE1525" s="140"/>
      <c r="AF1525" s="140"/>
      <c r="AG1525" s="140"/>
      <c r="AH1525" s="140"/>
      <c r="AI1525" s="140"/>
      <c r="AJ1525" s="140"/>
      <c r="AK1525" s="140"/>
      <c r="AL1525" s="140"/>
      <c r="AM1525" s="140"/>
      <c r="AN1525" s="140"/>
      <c r="AO1525" s="140"/>
      <c r="AP1525" s="140"/>
      <c r="AQ1525" s="140"/>
      <c r="AR1525" s="140"/>
      <c r="AS1525" s="140"/>
      <c r="AT1525" s="140"/>
      <c r="AU1525" s="140"/>
      <c r="AV1525" s="140"/>
      <c r="AW1525" s="140"/>
      <c r="AX1525" s="140"/>
      <c r="AY1525" s="140"/>
      <c r="AZ1525" s="140"/>
      <c r="BA1525" s="140"/>
      <c r="BB1525" s="140"/>
      <c r="BC1525" s="140"/>
      <c r="BD1525" s="140"/>
      <c r="BE1525" s="140"/>
      <c r="BF1525" s="140"/>
      <c r="BG1525" s="140"/>
      <c r="BH1525" s="140"/>
      <c r="BI1525" s="140"/>
      <c r="BJ1525" s="140"/>
    </row>
    <row r="1526" spans="20:62">
      <c r="T1526" s="140"/>
      <c r="U1526" s="140"/>
      <c r="V1526" s="140"/>
      <c r="W1526" s="140"/>
      <c r="X1526" s="140"/>
      <c r="Y1526" s="140"/>
      <c r="Z1526" s="140"/>
      <c r="AA1526" s="140"/>
      <c r="AB1526" s="140"/>
      <c r="AC1526" s="140"/>
      <c r="AD1526" s="140"/>
      <c r="AE1526" s="140"/>
      <c r="AF1526" s="140"/>
      <c r="AG1526" s="140"/>
      <c r="AH1526" s="140"/>
      <c r="AI1526" s="140"/>
      <c r="AJ1526" s="140"/>
      <c r="AK1526" s="140"/>
      <c r="AL1526" s="140"/>
      <c r="AM1526" s="140"/>
      <c r="AN1526" s="140"/>
      <c r="AO1526" s="140"/>
      <c r="AP1526" s="140"/>
      <c r="AQ1526" s="140"/>
      <c r="AR1526" s="140"/>
      <c r="AS1526" s="140"/>
      <c r="AT1526" s="140"/>
      <c r="AU1526" s="140"/>
      <c r="AV1526" s="140"/>
      <c r="AW1526" s="140"/>
      <c r="AX1526" s="140"/>
      <c r="AY1526" s="140"/>
      <c r="AZ1526" s="140"/>
      <c r="BA1526" s="140"/>
      <c r="BB1526" s="140"/>
      <c r="BC1526" s="140"/>
      <c r="BD1526" s="140"/>
      <c r="BE1526" s="140"/>
      <c r="BF1526" s="140"/>
      <c r="BG1526" s="140"/>
      <c r="BH1526" s="140"/>
      <c r="BI1526" s="140"/>
      <c r="BJ1526" s="140"/>
    </row>
    <row r="1527" spans="20:62">
      <c r="T1527" s="140"/>
      <c r="U1527" s="140"/>
      <c r="V1527" s="140"/>
      <c r="W1527" s="140"/>
      <c r="X1527" s="140"/>
      <c r="Y1527" s="140"/>
      <c r="Z1527" s="140"/>
      <c r="AA1527" s="140"/>
      <c r="AB1527" s="140"/>
      <c r="AC1527" s="140"/>
      <c r="AD1527" s="140"/>
      <c r="AE1527" s="140"/>
      <c r="AF1527" s="140"/>
      <c r="AG1527" s="140"/>
      <c r="AH1527" s="140"/>
      <c r="AI1527" s="140"/>
      <c r="AJ1527" s="140"/>
      <c r="AK1527" s="140"/>
      <c r="AL1527" s="140"/>
      <c r="AM1527" s="140"/>
      <c r="AN1527" s="140"/>
      <c r="AO1527" s="140"/>
      <c r="AP1527" s="140"/>
      <c r="AQ1527" s="140"/>
      <c r="AR1527" s="140"/>
      <c r="AS1527" s="140"/>
      <c r="AT1527" s="140"/>
      <c r="AU1527" s="140"/>
      <c r="AV1527" s="140"/>
      <c r="AW1527" s="140"/>
      <c r="AX1527" s="140"/>
      <c r="AY1527" s="140"/>
      <c r="AZ1527" s="140"/>
      <c r="BA1527" s="140"/>
      <c r="BB1527" s="140"/>
      <c r="BC1527" s="140"/>
      <c r="BD1527" s="140"/>
      <c r="BE1527" s="140"/>
      <c r="BF1527" s="140"/>
      <c r="BG1527" s="140"/>
      <c r="BH1527" s="140"/>
      <c r="BI1527" s="140"/>
      <c r="BJ1527" s="140"/>
    </row>
    <row r="1528" spans="20:62">
      <c r="T1528" s="140"/>
      <c r="U1528" s="140"/>
      <c r="V1528" s="140"/>
      <c r="W1528" s="140"/>
      <c r="X1528" s="140"/>
      <c r="Y1528" s="140"/>
      <c r="Z1528" s="140"/>
      <c r="AA1528" s="140"/>
      <c r="AB1528" s="140"/>
      <c r="AC1528" s="140"/>
      <c r="AD1528" s="140"/>
      <c r="AE1528" s="140"/>
      <c r="AF1528" s="140"/>
      <c r="AG1528" s="140"/>
      <c r="AH1528" s="140"/>
      <c r="AI1528" s="140"/>
      <c r="AJ1528" s="140"/>
      <c r="AK1528" s="140"/>
      <c r="AL1528" s="140"/>
      <c r="AM1528" s="140"/>
      <c r="AN1528" s="140"/>
      <c r="AO1528" s="140"/>
      <c r="AP1528" s="140"/>
      <c r="AQ1528" s="140"/>
      <c r="AR1528" s="140"/>
      <c r="AS1528" s="140"/>
      <c r="AT1528" s="140"/>
      <c r="AU1528" s="140"/>
      <c r="AV1528" s="140"/>
      <c r="AW1528" s="140"/>
      <c r="AX1528" s="140"/>
      <c r="AY1528" s="140"/>
      <c r="AZ1528" s="140"/>
      <c r="BA1528" s="140"/>
      <c r="BB1528" s="140"/>
      <c r="BC1528" s="140"/>
      <c r="BD1528" s="140"/>
      <c r="BE1528" s="140"/>
      <c r="BF1528" s="140"/>
      <c r="BG1528" s="140"/>
      <c r="BH1528" s="140"/>
      <c r="BI1528" s="140"/>
      <c r="BJ1528" s="140"/>
    </row>
    <row r="1529" spans="20:62">
      <c r="T1529" s="140"/>
      <c r="U1529" s="140"/>
      <c r="V1529" s="140"/>
      <c r="W1529" s="140"/>
      <c r="X1529" s="140"/>
      <c r="Y1529" s="140"/>
      <c r="Z1529" s="140"/>
      <c r="AA1529" s="140"/>
      <c r="AB1529" s="140"/>
      <c r="AC1529" s="140"/>
      <c r="AD1529" s="140"/>
      <c r="AE1529" s="140"/>
      <c r="AF1529" s="140"/>
      <c r="AG1529" s="140"/>
      <c r="AH1529" s="140"/>
      <c r="AI1529" s="140"/>
      <c r="AJ1529" s="140"/>
      <c r="AK1529" s="140"/>
      <c r="AL1529" s="140"/>
      <c r="AM1529" s="140"/>
      <c r="AN1529" s="140"/>
      <c r="AO1529" s="140"/>
      <c r="AP1529" s="140"/>
      <c r="AQ1529" s="140"/>
      <c r="AR1529" s="140"/>
      <c r="AS1529" s="140"/>
      <c r="AT1529" s="140"/>
      <c r="AU1529" s="140"/>
      <c r="AV1529" s="140"/>
      <c r="AW1529" s="140"/>
      <c r="AX1529" s="140"/>
      <c r="AY1529" s="140"/>
      <c r="AZ1529" s="140"/>
      <c r="BA1529" s="140"/>
      <c r="BB1529" s="140"/>
      <c r="BC1529" s="140"/>
      <c r="BD1529" s="140"/>
      <c r="BE1529" s="140"/>
      <c r="BF1529" s="140"/>
      <c r="BG1529" s="140"/>
      <c r="BH1529" s="140"/>
      <c r="BI1529" s="140"/>
      <c r="BJ1529" s="140"/>
    </row>
    <row r="1530" spans="20:62">
      <c r="T1530" s="140"/>
      <c r="U1530" s="140"/>
      <c r="V1530" s="140"/>
      <c r="W1530" s="140"/>
      <c r="X1530" s="140"/>
      <c r="Y1530" s="140"/>
      <c r="Z1530" s="140"/>
      <c r="AA1530" s="140"/>
      <c r="AB1530" s="140"/>
      <c r="AC1530" s="140"/>
      <c r="AD1530" s="140"/>
      <c r="AE1530" s="140"/>
      <c r="AF1530" s="140"/>
      <c r="AG1530" s="140"/>
      <c r="AH1530" s="140"/>
      <c r="AI1530" s="140"/>
      <c r="AJ1530" s="140"/>
      <c r="AK1530" s="140"/>
      <c r="AL1530" s="140"/>
      <c r="AM1530" s="140"/>
      <c r="AN1530" s="140"/>
      <c r="AO1530" s="140"/>
      <c r="AP1530" s="140"/>
      <c r="AQ1530" s="140"/>
      <c r="AR1530" s="140"/>
      <c r="AS1530" s="140"/>
      <c r="AT1530" s="140"/>
      <c r="AU1530" s="140"/>
      <c r="AV1530" s="140"/>
      <c r="AW1530" s="140"/>
      <c r="AX1530" s="140"/>
      <c r="AY1530" s="140"/>
      <c r="AZ1530" s="140"/>
      <c r="BA1530" s="140"/>
      <c r="BB1530" s="140"/>
      <c r="BC1530" s="140"/>
      <c r="BD1530" s="140"/>
      <c r="BE1530" s="140"/>
      <c r="BF1530" s="140"/>
      <c r="BG1530" s="140"/>
      <c r="BH1530" s="140"/>
      <c r="BI1530" s="140"/>
      <c r="BJ1530" s="140"/>
    </row>
    <row r="1531" spans="20:62">
      <c r="T1531" s="140"/>
      <c r="U1531" s="140"/>
      <c r="V1531" s="140"/>
      <c r="W1531" s="140"/>
      <c r="X1531" s="140"/>
      <c r="Y1531" s="140"/>
      <c r="Z1531" s="140"/>
      <c r="AA1531" s="140"/>
      <c r="AB1531" s="140"/>
      <c r="AC1531" s="140"/>
      <c r="AD1531" s="140"/>
      <c r="AE1531" s="140"/>
      <c r="AF1531" s="140"/>
      <c r="AG1531" s="140"/>
      <c r="AH1531" s="140"/>
      <c r="AI1531" s="140"/>
      <c r="AJ1531" s="140"/>
      <c r="AK1531" s="140"/>
      <c r="AL1531" s="140"/>
      <c r="AM1531" s="140"/>
      <c r="AN1531" s="140"/>
      <c r="AO1531" s="140"/>
      <c r="AP1531" s="140"/>
      <c r="AQ1531" s="140"/>
      <c r="AR1531" s="140"/>
      <c r="AS1531" s="140"/>
      <c r="AT1531" s="140"/>
      <c r="AU1531" s="140"/>
      <c r="AV1531" s="140"/>
      <c r="AW1531" s="140"/>
      <c r="AX1531" s="140"/>
      <c r="AY1531" s="140"/>
      <c r="AZ1531" s="140"/>
      <c r="BA1531" s="140"/>
      <c r="BB1531" s="140"/>
      <c r="BC1531" s="140"/>
      <c r="BD1531" s="140"/>
      <c r="BE1531" s="140"/>
      <c r="BF1531" s="140"/>
      <c r="BG1531" s="140"/>
      <c r="BH1531" s="140"/>
      <c r="BI1531" s="140"/>
      <c r="BJ1531" s="140"/>
    </row>
    <row r="1532" spans="20:62">
      <c r="T1532" s="140"/>
      <c r="U1532" s="140"/>
      <c r="V1532" s="140"/>
      <c r="W1532" s="140"/>
      <c r="X1532" s="140"/>
      <c r="Y1532" s="140"/>
      <c r="Z1532" s="140"/>
      <c r="AA1532" s="140"/>
      <c r="AB1532" s="140"/>
      <c r="AC1532" s="140"/>
      <c r="AD1532" s="140"/>
      <c r="AE1532" s="140"/>
      <c r="AF1532" s="140"/>
      <c r="AG1532" s="140"/>
      <c r="AH1532" s="140"/>
      <c r="AI1532" s="140"/>
      <c r="AJ1532" s="140"/>
      <c r="AK1532" s="140"/>
      <c r="AL1532" s="140"/>
      <c r="AM1532" s="140"/>
      <c r="AN1532" s="140"/>
      <c r="AO1532" s="140"/>
      <c r="AP1532" s="140"/>
      <c r="AQ1532" s="140"/>
      <c r="AR1532" s="140"/>
      <c r="AS1532" s="140"/>
      <c r="AT1532" s="140"/>
      <c r="AU1532" s="140"/>
      <c r="AV1532" s="140"/>
      <c r="AW1532" s="140"/>
      <c r="AX1532" s="140"/>
      <c r="AY1532" s="140"/>
      <c r="AZ1532" s="140"/>
      <c r="BA1532" s="140"/>
      <c r="BB1532" s="140"/>
      <c r="BC1532" s="140"/>
      <c r="BD1532" s="140"/>
      <c r="BE1532" s="140"/>
      <c r="BF1532" s="140"/>
      <c r="BG1532" s="140"/>
      <c r="BH1532" s="140"/>
      <c r="BI1532" s="140"/>
      <c r="BJ1532" s="140"/>
    </row>
    <row r="1533" spans="20:62">
      <c r="T1533" s="140"/>
      <c r="U1533" s="140"/>
      <c r="V1533" s="140"/>
      <c r="W1533" s="140"/>
      <c r="X1533" s="140"/>
      <c r="Y1533" s="140"/>
      <c r="Z1533" s="140"/>
      <c r="AA1533" s="140"/>
      <c r="AB1533" s="140"/>
      <c r="AC1533" s="140"/>
      <c r="AD1533" s="140"/>
      <c r="AE1533" s="140"/>
      <c r="AF1533" s="140"/>
      <c r="AG1533" s="140"/>
      <c r="AH1533" s="140"/>
      <c r="AI1533" s="140"/>
      <c r="AJ1533" s="140"/>
      <c r="AK1533" s="140"/>
      <c r="AL1533" s="140"/>
      <c r="AM1533" s="140"/>
      <c r="AN1533" s="140"/>
      <c r="AO1533" s="140"/>
      <c r="AP1533" s="140"/>
      <c r="AQ1533" s="140"/>
      <c r="AR1533" s="140"/>
      <c r="AS1533" s="140"/>
      <c r="AT1533" s="140"/>
      <c r="AU1533" s="140"/>
      <c r="AV1533" s="140"/>
      <c r="AW1533" s="140"/>
      <c r="AX1533" s="140"/>
      <c r="AY1533" s="140"/>
      <c r="AZ1533" s="140"/>
      <c r="BA1533" s="140"/>
      <c r="BB1533" s="140"/>
      <c r="BC1533" s="140"/>
      <c r="BD1533" s="140"/>
      <c r="BE1533" s="140"/>
      <c r="BF1533" s="140"/>
      <c r="BG1533" s="140"/>
      <c r="BH1533" s="140"/>
      <c r="BI1533" s="140"/>
      <c r="BJ1533" s="140"/>
    </row>
    <row r="1534" spans="20:62">
      <c r="T1534" s="140"/>
      <c r="U1534" s="140"/>
      <c r="V1534" s="140"/>
      <c r="W1534" s="140"/>
      <c r="X1534" s="140"/>
      <c r="Y1534" s="140"/>
      <c r="Z1534" s="140"/>
      <c r="AA1534" s="140"/>
      <c r="AB1534" s="140"/>
      <c r="AC1534" s="140"/>
      <c r="AD1534" s="140"/>
      <c r="AE1534" s="140"/>
      <c r="AF1534" s="140"/>
      <c r="AG1534" s="140"/>
      <c r="AH1534" s="140"/>
      <c r="AI1534" s="140"/>
      <c r="AJ1534" s="140"/>
      <c r="AK1534" s="140"/>
      <c r="AL1534" s="140"/>
      <c r="AM1534" s="140"/>
      <c r="AN1534" s="140"/>
      <c r="AO1534" s="140"/>
      <c r="AP1534" s="140"/>
      <c r="AQ1534" s="140"/>
      <c r="AR1534" s="140"/>
      <c r="AS1534" s="140"/>
      <c r="AT1534" s="140"/>
      <c r="AU1534" s="140"/>
      <c r="AV1534" s="140"/>
      <c r="AW1534" s="140"/>
      <c r="AX1534" s="140"/>
      <c r="AY1534" s="140"/>
      <c r="AZ1534" s="140"/>
      <c r="BA1534" s="140"/>
      <c r="BB1534" s="140"/>
      <c r="BC1534" s="140"/>
      <c r="BD1534" s="140"/>
      <c r="BE1534" s="140"/>
      <c r="BF1534" s="140"/>
      <c r="BG1534" s="140"/>
      <c r="BH1534" s="140"/>
      <c r="BI1534" s="140"/>
      <c r="BJ1534" s="140"/>
    </row>
    <row r="1535" spans="20:62">
      <c r="T1535" s="140"/>
      <c r="U1535" s="140"/>
      <c r="V1535" s="140"/>
      <c r="W1535" s="140"/>
      <c r="X1535" s="140"/>
      <c r="Y1535" s="140"/>
      <c r="Z1535" s="140"/>
      <c r="AA1535" s="140"/>
      <c r="AB1535" s="140"/>
      <c r="AC1535" s="140"/>
      <c r="AD1535" s="140"/>
      <c r="AE1535" s="140"/>
      <c r="AF1535" s="140"/>
      <c r="AG1535" s="140"/>
      <c r="AH1535" s="140"/>
      <c r="AI1535" s="140"/>
      <c r="AJ1535" s="140"/>
      <c r="AK1535" s="140"/>
      <c r="AL1535" s="140"/>
      <c r="AM1535" s="140"/>
      <c r="AN1535" s="140"/>
      <c r="AO1535" s="140"/>
      <c r="AP1535" s="140"/>
      <c r="AQ1535" s="140"/>
      <c r="AR1535" s="140"/>
      <c r="AS1535" s="140"/>
      <c r="AT1535" s="140"/>
      <c r="AU1535" s="140"/>
      <c r="AV1535" s="140"/>
      <c r="AW1535" s="140"/>
      <c r="AX1535" s="140"/>
      <c r="AY1535" s="140"/>
      <c r="AZ1535" s="140"/>
      <c r="BA1535" s="140"/>
      <c r="BB1535" s="140"/>
      <c r="BC1535" s="140"/>
      <c r="BD1535" s="140"/>
      <c r="BE1535" s="140"/>
      <c r="BF1535" s="140"/>
      <c r="BG1535" s="140"/>
      <c r="BH1535" s="140"/>
      <c r="BI1535" s="140"/>
      <c r="BJ1535" s="140"/>
    </row>
    <row r="1536" spans="20:62">
      <c r="T1536" s="140"/>
      <c r="U1536" s="140"/>
      <c r="V1536" s="140"/>
      <c r="W1536" s="140"/>
      <c r="X1536" s="140"/>
      <c r="Y1536" s="140"/>
      <c r="Z1536" s="140"/>
      <c r="AA1536" s="140"/>
      <c r="AB1536" s="140"/>
      <c r="AC1536" s="140"/>
      <c r="AD1536" s="140"/>
      <c r="AE1536" s="140"/>
      <c r="AF1536" s="140"/>
      <c r="AG1536" s="140"/>
      <c r="AH1536" s="140"/>
      <c r="AI1536" s="140"/>
      <c r="AJ1536" s="140"/>
      <c r="AK1536" s="140"/>
      <c r="AL1536" s="140"/>
      <c r="AM1536" s="140"/>
      <c r="AN1536" s="140"/>
      <c r="AO1536" s="140"/>
      <c r="AP1536" s="140"/>
      <c r="AQ1536" s="140"/>
      <c r="AR1536" s="140"/>
      <c r="AS1536" s="140"/>
      <c r="AT1536" s="140"/>
      <c r="AU1536" s="140"/>
      <c r="AV1536" s="140"/>
      <c r="AW1536" s="140"/>
      <c r="AX1536" s="140"/>
      <c r="AY1536" s="140"/>
      <c r="AZ1536" s="140"/>
      <c r="BA1536" s="140"/>
      <c r="BB1536" s="140"/>
      <c r="BC1536" s="140"/>
      <c r="BD1536" s="140"/>
      <c r="BE1536" s="140"/>
      <c r="BF1536" s="140"/>
      <c r="BG1536" s="140"/>
      <c r="BH1536" s="140"/>
      <c r="BI1536" s="140"/>
      <c r="BJ1536" s="140"/>
    </row>
    <row r="1537" spans="20:62">
      <c r="T1537" s="140"/>
      <c r="U1537" s="140"/>
      <c r="V1537" s="140"/>
      <c r="W1537" s="140"/>
      <c r="X1537" s="140"/>
      <c r="Y1537" s="140"/>
      <c r="Z1537" s="140"/>
      <c r="AA1537" s="140"/>
      <c r="AB1537" s="140"/>
      <c r="AC1537" s="140"/>
      <c r="AD1537" s="140"/>
      <c r="AE1537" s="140"/>
      <c r="AF1537" s="140"/>
      <c r="AG1537" s="140"/>
      <c r="AH1537" s="140"/>
      <c r="AI1537" s="140"/>
      <c r="AJ1537" s="140"/>
      <c r="AK1537" s="140"/>
      <c r="AL1537" s="140"/>
      <c r="AM1537" s="140"/>
      <c r="AN1537" s="140"/>
      <c r="AO1537" s="140"/>
      <c r="AP1537" s="140"/>
      <c r="AQ1537" s="140"/>
      <c r="AR1537" s="140"/>
      <c r="AS1537" s="140"/>
      <c r="AT1537" s="140"/>
      <c r="AU1537" s="140"/>
      <c r="AV1537" s="140"/>
      <c r="AW1537" s="140"/>
      <c r="AX1537" s="140"/>
      <c r="AY1537" s="140"/>
      <c r="AZ1537" s="140"/>
      <c r="BA1537" s="140"/>
      <c r="BB1537" s="140"/>
      <c r="BC1537" s="140"/>
      <c r="BD1537" s="140"/>
      <c r="BE1537" s="140"/>
      <c r="BF1537" s="140"/>
      <c r="BG1537" s="140"/>
      <c r="BH1537" s="140"/>
      <c r="BI1537" s="140"/>
      <c r="BJ1537" s="140"/>
    </row>
    <row r="1538" spans="20:62">
      <c r="T1538" s="140"/>
      <c r="U1538" s="140"/>
      <c r="V1538" s="140"/>
      <c r="W1538" s="140"/>
      <c r="X1538" s="140"/>
      <c r="Y1538" s="140"/>
      <c r="Z1538" s="140"/>
      <c r="AA1538" s="140"/>
      <c r="AB1538" s="140"/>
      <c r="AC1538" s="140"/>
      <c r="AD1538" s="140"/>
      <c r="AE1538" s="140"/>
      <c r="AF1538" s="140"/>
      <c r="AG1538" s="140"/>
      <c r="AH1538" s="140"/>
      <c r="AI1538" s="140"/>
      <c r="AJ1538" s="140"/>
      <c r="AK1538" s="140"/>
      <c r="AL1538" s="140"/>
      <c r="AM1538" s="140"/>
      <c r="AN1538" s="140"/>
      <c r="AO1538" s="140"/>
      <c r="AP1538" s="140"/>
      <c r="AQ1538" s="140"/>
      <c r="AR1538" s="140"/>
      <c r="AS1538" s="140"/>
      <c r="AT1538" s="140"/>
      <c r="AU1538" s="140"/>
      <c r="AV1538" s="140"/>
      <c r="AW1538" s="140"/>
      <c r="AX1538" s="140"/>
      <c r="AY1538" s="140"/>
      <c r="AZ1538" s="140"/>
      <c r="BA1538" s="140"/>
      <c r="BB1538" s="140"/>
      <c r="BC1538" s="140"/>
      <c r="BD1538" s="140"/>
      <c r="BE1538" s="140"/>
      <c r="BF1538" s="140"/>
      <c r="BG1538" s="140"/>
      <c r="BH1538" s="140"/>
      <c r="BI1538" s="140"/>
      <c r="BJ1538" s="140"/>
    </row>
    <row r="1539" spans="20:62">
      <c r="T1539" s="140"/>
      <c r="U1539" s="140"/>
      <c r="V1539" s="140"/>
      <c r="W1539" s="140"/>
      <c r="X1539" s="140"/>
      <c r="Y1539" s="140"/>
      <c r="Z1539" s="140"/>
      <c r="AA1539" s="140"/>
      <c r="AB1539" s="140"/>
      <c r="AC1539" s="140"/>
      <c r="AD1539" s="140"/>
      <c r="AE1539" s="140"/>
      <c r="AF1539" s="140"/>
      <c r="AG1539" s="140"/>
      <c r="AH1539" s="140"/>
      <c r="AI1539" s="140"/>
      <c r="AJ1539" s="140"/>
      <c r="AK1539" s="140"/>
      <c r="AL1539" s="140"/>
      <c r="AM1539" s="140"/>
      <c r="AN1539" s="140"/>
      <c r="AO1539" s="140"/>
      <c r="AP1539" s="140"/>
      <c r="AQ1539" s="140"/>
      <c r="AR1539" s="140"/>
      <c r="AS1539" s="140"/>
      <c r="AT1539" s="140"/>
      <c r="AU1539" s="140"/>
      <c r="AV1539" s="140"/>
      <c r="AW1539" s="140"/>
      <c r="AX1539" s="140"/>
      <c r="AY1539" s="140"/>
      <c r="AZ1539" s="140"/>
      <c r="BA1539" s="140"/>
      <c r="BB1539" s="140"/>
      <c r="BC1539" s="140"/>
      <c r="BD1539" s="140"/>
      <c r="BE1539" s="140"/>
      <c r="BF1539" s="140"/>
      <c r="BG1539" s="140"/>
      <c r="BH1539" s="140"/>
      <c r="BI1539" s="140"/>
      <c r="BJ1539" s="140"/>
    </row>
    <row r="1540" spans="20:62">
      <c r="T1540" s="140"/>
      <c r="U1540" s="140"/>
      <c r="V1540" s="140"/>
      <c r="W1540" s="140"/>
      <c r="X1540" s="140"/>
      <c r="Y1540" s="140"/>
      <c r="Z1540" s="140"/>
      <c r="AA1540" s="140"/>
      <c r="AB1540" s="140"/>
      <c r="AC1540" s="140"/>
      <c r="AD1540" s="140"/>
      <c r="AE1540" s="140"/>
      <c r="AF1540" s="140"/>
      <c r="AG1540" s="140"/>
      <c r="AH1540" s="140"/>
      <c r="AI1540" s="140"/>
      <c r="AJ1540" s="140"/>
      <c r="AK1540" s="140"/>
      <c r="AL1540" s="140"/>
      <c r="AM1540" s="140"/>
      <c r="AN1540" s="140"/>
      <c r="AO1540" s="140"/>
      <c r="AP1540" s="140"/>
      <c r="AQ1540" s="140"/>
      <c r="AR1540" s="140"/>
      <c r="AS1540" s="140"/>
      <c r="AT1540" s="140"/>
      <c r="AU1540" s="140"/>
      <c r="AV1540" s="140"/>
      <c r="AW1540" s="140"/>
      <c r="AX1540" s="140"/>
      <c r="AY1540" s="140"/>
      <c r="AZ1540" s="140"/>
      <c r="BA1540" s="140"/>
      <c r="BB1540" s="140"/>
      <c r="BC1540" s="140"/>
      <c r="BD1540" s="140"/>
      <c r="BE1540" s="140"/>
      <c r="BF1540" s="140"/>
      <c r="BG1540" s="140"/>
      <c r="BH1540" s="140"/>
      <c r="BI1540" s="140"/>
      <c r="BJ1540" s="140"/>
    </row>
    <row r="1541" spans="20:62">
      <c r="T1541" s="140"/>
      <c r="U1541" s="140"/>
      <c r="V1541" s="140"/>
      <c r="W1541" s="140"/>
      <c r="X1541" s="140"/>
      <c r="Y1541" s="140"/>
      <c r="Z1541" s="140"/>
      <c r="AA1541" s="140"/>
      <c r="AB1541" s="140"/>
      <c r="AC1541" s="140"/>
      <c r="AD1541" s="140"/>
      <c r="AE1541" s="140"/>
      <c r="AF1541" s="140"/>
      <c r="AG1541" s="140"/>
      <c r="AH1541" s="140"/>
      <c r="AI1541" s="140"/>
      <c r="AJ1541" s="140"/>
      <c r="AK1541" s="140"/>
      <c r="AL1541" s="140"/>
      <c r="AM1541" s="140"/>
      <c r="AN1541" s="140"/>
      <c r="AO1541" s="140"/>
      <c r="AP1541" s="140"/>
      <c r="AQ1541" s="140"/>
      <c r="AR1541" s="140"/>
      <c r="AS1541" s="140"/>
      <c r="AT1541" s="140"/>
      <c r="AU1541" s="140"/>
      <c r="AV1541" s="140"/>
      <c r="AW1541" s="140"/>
      <c r="AX1541" s="140"/>
      <c r="AY1541" s="140"/>
      <c r="AZ1541" s="140"/>
      <c r="BA1541" s="140"/>
      <c r="BB1541" s="140"/>
      <c r="BC1541" s="140"/>
      <c r="BD1541" s="140"/>
      <c r="BE1541" s="140"/>
      <c r="BF1541" s="140"/>
      <c r="BG1541" s="140"/>
      <c r="BH1541" s="140"/>
      <c r="BI1541" s="140"/>
      <c r="BJ1541" s="140"/>
    </row>
    <row r="1542" spans="20:62">
      <c r="T1542" s="140"/>
      <c r="U1542" s="140"/>
      <c r="V1542" s="140"/>
      <c r="W1542" s="140"/>
      <c r="X1542" s="140"/>
      <c r="Y1542" s="140"/>
      <c r="Z1542" s="140"/>
      <c r="AA1542" s="140"/>
      <c r="AB1542" s="140"/>
      <c r="AC1542" s="140"/>
      <c r="AD1542" s="140"/>
      <c r="AE1542" s="140"/>
      <c r="AF1542" s="140"/>
      <c r="AG1542" s="140"/>
      <c r="AH1542" s="140"/>
      <c r="AI1542" s="140"/>
      <c r="AJ1542" s="140"/>
      <c r="AK1542" s="140"/>
      <c r="AL1542" s="140"/>
      <c r="AM1542" s="140"/>
      <c r="AN1542" s="140"/>
      <c r="AO1542" s="140"/>
      <c r="AP1542" s="140"/>
      <c r="AQ1542" s="140"/>
      <c r="AR1542" s="140"/>
      <c r="AS1542" s="140"/>
      <c r="AT1542" s="140"/>
      <c r="AU1542" s="140"/>
      <c r="AV1542" s="140"/>
      <c r="AW1542" s="140"/>
      <c r="AX1542" s="140"/>
      <c r="AY1542" s="140"/>
      <c r="AZ1542" s="140"/>
      <c r="BA1542" s="140"/>
      <c r="BB1542" s="140"/>
      <c r="BC1542" s="140"/>
      <c r="BD1542" s="140"/>
      <c r="BE1542" s="140"/>
      <c r="BF1542" s="140"/>
      <c r="BG1542" s="140"/>
      <c r="BH1542" s="140"/>
      <c r="BI1542" s="140"/>
      <c r="BJ1542" s="140"/>
    </row>
    <row r="1543" spans="20:62">
      <c r="T1543" s="140"/>
      <c r="U1543" s="140"/>
      <c r="V1543" s="140"/>
      <c r="W1543" s="140"/>
      <c r="X1543" s="140"/>
      <c r="Y1543" s="140"/>
      <c r="Z1543" s="140"/>
      <c r="AA1543" s="140"/>
      <c r="AB1543" s="140"/>
      <c r="AC1543" s="140"/>
      <c r="AD1543" s="140"/>
      <c r="AE1543" s="140"/>
      <c r="AF1543" s="140"/>
      <c r="AG1543" s="140"/>
      <c r="AH1543" s="140"/>
      <c r="AI1543" s="140"/>
      <c r="AJ1543" s="140"/>
      <c r="AK1543" s="140"/>
      <c r="AL1543" s="140"/>
      <c r="AM1543" s="140"/>
      <c r="AN1543" s="140"/>
      <c r="AO1543" s="140"/>
      <c r="AP1543" s="140"/>
      <c r="AQ1543" s="140"/>
      <c r="AR1543" s="140"/>
      <c r="AS1543" s="140"/>
      <c r="AT1543" s="140"/>
      <c r="AU1543" s="140"/>
      <c r="AV1543" s="140"/>
      <c r="AW1543" s="140"/>
      <c r="AX1543" s="140"/>
      <c r="AY1543" s="140"/>
      <c r="AZ1543" s="140"/>
      <c r="BA1543" s="140"/>
      <c r="BB1543" s="140"/>
      <c r="BC1543" s="140"/>
      <c r="BD1543" s="140"/>
      <c r="BE1543" s="140"/>
      <c r="BF1543" s="140"/>
      <c r="BG1543" s="140"/>
      <c r="BH1543" s="140"/>
      <c r="BI1543" s="140"/>
      <c r="BJ1543" s="140"/>
    </row>
    <row r="1544" spans="20:62">
      <c r="T1544" s="140"/>
      <c r="U1544" s="140"/>
      <c r="V1544" s="140"/>
      <c r="W1544" s="140"/>
      <c r="X1544" s="140"/>
      <c r="Y1544" s="140"/>
      <c r="Z1544" s="140"/>
      <c r="AA1544" s="140"/>
      <c r="AB1544" s="140"/>
      <c r="AC1544" s="140"/>
      <c r="AD1544" s="140"/>
      <c r="AE1544" s="140"/>
      <c r="AF1544" s="140"/>
      <c r="AG1544" s="140"/>
      <c r="AH1544" s="140"/>
      <c r="AI1544" s="140"/>
      <c r="AJ1544" s="140"/>
      <c r="AK1544" s="140"/>
      <c r="AL1544" s="140"/>
      <c r="AM1544" s="140"/>
      <c r="AN1544" s="140"/>
      <c r="AO1544" s="140"/>
      <c r="AP1544" s="140"/>
      <c r="AQ1544" s="140"/>
      <c r="AR1544" s="140"/>
      <c r="AS1544" s="140"/>
      <c r="AT1544" s="140"/>
      <c r="AU1544" s="140"/>
      <c r="AV1544" s="140"/>
      <c r="AW1544" s="140"/>
      <c r="AX1544" s="140"/>
      <c r="AY1544" s="140"/>
      <c r="AZ1544" s="140"/>
      <c r="BA1544" s="140"/>
      <c r="BB1544" s="140"/>
      <c r="BC1544" s="140"/>
      <c r="BD1544" s="140"/>
      <c r="BE1544" s="140"/>
      <c r="BF1544" s="140"/>
      <c r="BG1544" s="140"/>
      <c r="BH1544" s="140"/>
      <c r="BI1544" s="140"/>
      <c r="BJ1544" s="140"/>
    </row>
    <row r="1545" spans="20:62">
      <c r="T1545" s="140"/>
      <c r="U1545" s="140"/>
      <c r="V1545" s="140"/>
      <c r="W1545" s="140"/>
      <c r="X1545" s="140"/>
      <c r="Y1545" s="140"/>
      <c r="Z1545" s="140"/>
      <c r="AA1545" s="140"/>
      <c r="AB1545" s="140"/>
      <c r="AC1545" s="140"/>
      <c r="AD1545" s="140"/>
      <c r="AE1545" s="140"/>
      <c r="AF1545" s="140"/>
      <c r="AG1545" s="140"/>
      <c r="AH1545" s="140"/>
      <c r="AI1545" s="140"/>
      <c r="AJ1545" s="140"/>
      <c r="AK1545" s="140"/>
      <c r="AL1545" s="140"/>
      <c r="AM1545" s="140"/>
      <c r="AN1545" s="140"/>
      <c r="AO1545" s="140"/>
      <c r="AP1545" s="140"/>
      <c r="AQ1545" s="140"/>
      <c r="AR1545" s="140"/>
      <c r="AS1545" s="140"/>
      <c r="AT1545" s="140"/>
      <c r="AU1545" s="140"/>
      <c r="AV1545" s="140"/>
      <c r="AW1545" s="140"/>
      <c r="AX1545" s="140"/>
      <c r="AY1545" s="140"/>
      <c r="AZ1545" s="140"/>
      <c r="BA1545" s="140"/>
      <c r="BB1545" s="140"/>
      <c r="BC1545" s="140"/>
      <c r="BD1545" s="140"/>
      <c r="BE1545" s="140"/>
      <c r="BF1545" s="140"/>
      <c r="BG1545" s="140"/>
      <c r="BH1545" s="140"/>
      <c r="BI1545" s="140"/>
      <c r="BJ1545" s="140"/>
    </row>
    <row r="1546" spans="20:62">
      <c r="T1546" s="140"/>
      <c r="U1546" s="140"/>
      <c r="V1546" s="140"/>
      <c r="W1546" s="140"/>
      <c r="X1546" s="140"/>
      <c r="Y1546" s="140"/>
      <c r="Z1546" s="140"/>
      <c r="AA1546" s="140"/>
      <c r="AB1546" s="140"/>
      <c r="AC1546" s="140"/>
      <c r="AD1546" s="140"/>
      <c r="AE1546" s="140"/>
      <c r="AF1546" s="140"/>
      <c r="AG1546" s="140"/>
      <c r="AH1546" s="140"/>
      <c r="AI1546" s="140"/>
      <c r="AJ1546" s="140"/>
      <c r="AK1546" s="140"/>
      <c r="AL1546" s="140"/>
      <c r="AM1546" s="140"/>
      <c r="AN1546" s="140"/>
      <c r="AO1546" s="140"/>
      <c r="AP1546" s="140"/>
      <c r="AQ1546" s="140"/>
      <c r="AR1546" s="140"/>
      <c r="AS1546" s="140"/>
      <c r="AT1546" s="140"/>
      <c r="AU1546" s="140"/>
      <c r="AV1546" s="140"/>
      <c r="AW1546" s="140"/>
      <c r="AX1546" s="140"/>
      <c r="AY1546" s="140"/>
      <c r="AZ1546" s="140"/>
      <c r="BA1546" s="140"/>
      <c r="BB1546" s="140"/>
      <c r="BC1546" s="140"/>
      <c r="BD1546" s="140"/>
      <c r="BE1546" s="140"/>
      <c r="BF1546" s="140"/>
      <c r="BG1546" s="140"/>
      <c r="BH1546" s="140"/>
      <c r="BI1546" s="140"/>
      <c r="BJ1546" s="140"/>
    </row>
    <row r="1547" spans="20:62">
      <c r="T1547" s="140"/>
      <c r="U1547" s="140"/>
      <c r="V1547" s="140"/>
      <c r="W1547" s="140"/>
      <c r="X1547" s="140"/>
      <c r="Y1547" s="140"/>
      <c r="Z1547" s="140"/>
      <c r="AA1547" s="140"/>
      <c r="AB1547" s="140"/>
      <c r="AC1547" s="140"/>
      <c r="AD1547" s="140"/>
      <c r="AE1547" s="140"/>
      <c r="AF1547" s="140"/>
      <c r="AG1547" s="140"/>
      <c r="AH1547" s="140"/>
      <c r="AI1547" s="140"/>
      <c r="AJ1547" s="140"/>
      <c r="AK1547" s="140"/>
      <c r="AL1547" s="140"/>
      <c r="AM1547" s="140"/>
      <c r="AN1547" s="140"/>
      <c r="AO1547" s="140"/>
      <c r="AP1547" s="140"/>
      <c r="AQ1547" s="140"/>
      <c r="AR1547" s="140"/>
      <c r="AS1547" s="140"/>
      <c r="AT1547" s="140"/>
      <c r="AU1547" s="140"/>
      <c r="AV1547" s="140"/>
      <c r="AW1547" s="140"/>
      <c r="AX1547" s="140"/>
      <c r="AY1547" s="140"/>
      <c r="AZ1547" s="140"/>
      <c r="BA1547" s="140"/>
      <c r="BB1547" s="140"/>
      <c r="BC1547" s="140"/>
      <c r="BD1547" s="140"/>
      <c r="BE1547" s="140"/>
      <c r="BF1547" s="140"/>
      <c r="BG1547" s="140"/>
      <c r="BH1547" s="140"/>
      <c r="BI1547" s="140"/>
      <c r="BJ1547" s="140"/>
    </row>
    <row r="1548" spans="20:62">
      <c r="T1548" s="140"/>
      <c r="U1548" s="140"/>
      <c r="V1548" s="140"/>
      <c r="W1548" s="140"/>
      <c r="X1548" s="140"/>
      <c r="Y1548" s="140"/>
      <c r="Z1548" s="140"/>
      <c r="AA1548" s="140"/>
      <c r="AB1548" s="140"/>
      <c r="AC1548" s="140"/>
      <c r="AD1548" s="140"/>
      <c r="AE1548" s="140"/>
      <c r="AF1548" s="140"/>
      <c r="AG1548" s="140"/>
      <c r="AH1548" s="140"/>
      <c r="AI1548" s="140"/>
      <c r="AJ1548" s="140"/>
      <c r="AK1548" s="140"/>
      <c r="AL1548" s="140"/>
      <c r="AM1548" s="140"/>
      <c r="AN1548" s="140"/>
      <c r="AO1548" s="140"/>
      <c r="AP1548" s="140"/>
      <c r="AQ1548" s="140"/>
      <c r="AR1548" s="140"/>
      <c r="AS1548" s="140"/>
      <c r="AT1548" s="140"/>
      <c r="AU1548" s="140"/>
      <c r="AV1548" s="140"/>
      <c r="AW1548" s="140"/>
      <c r="AX1548" s="140"/>
      <c r="AY1548" s="140"/>
      <c r="AZ1548" s="140"/>
      <c r="BA1548" s="140"/>
      <c r="BB1548" s="140"/>
      <c r="BC1548" s="140"/>
      <c r="BD1548" s="140"/>
      <c r="BE1548" s="140"/>
      <c r="BF1548" s="140"/>
      <c r="BG1548" s="140"/>
      <c r="BH1548" s="140"/>
      <c r="BI1548" s="140"/>
      <c r="BJ1548" s="140"/>
    </row>
    <row r="1549" spans="20:62">
      <c r="T1549" s="140"/>
      <c r="U1549" s="140"/>
      <c r="V1549" s="140"/>
      <c r="W1549" s="140"/>
      <c r="X1549" s="140"/>
      <c r="Y1549" s="140"/>
      <c r="Z1549" s="140"/>
      <c r="AA1549" s="140"/>
      <c r="AB1549" s="140"/>
      <c r="AC1549" s="140"/>
      <c r="AD1549" s="140"/>
      <c r="AE1549" s="140"/>
      <c r="AF1549" s="140"/>
      <c r="AG1549" s="140"/>
      <c r="AH1549" s="140"/>
      <c r="AI1549" s="140"/>
      <c r="AJ1549" s="140"/>
      <c r="AK1549" s="140"/>
      <c r="AL1549" s="140"/>
      <c r="AM1549" s="140"/>
      <c r="AN1549" s="140"/>
      <c r="AO1549" s="140"/>
      <c r="AP1549" s="140"/>
      <c r="AQ1549" s="140"/>
      <c r="AR1549" s="140"/>
      <c r="AS1549" s="140"/>
      <c r="AT1549" s="140"/>
      <c r="AU1549" s="140"/>
      <c r="AV1549" s="140"/>
      <c r="AW1549" s="140"/>
      <c r="AX1549" s="140"/>
      <c r="AY1549" s="140"/>
      <c r="AZ1549" s="140"/>
      <c r="BA1549" s="140"/>
      <c r="BB1549" s="140"/>
      <c r="BC1549" s="140"/>
      <c r="BD1549" s="140"/>
      <c r="BE1549" s="140"/>
      <c r="BF1549" s="140"/>
      <c r="BG1549" s="140"/>
      <c r="BH1549" s="140"/>
      <c r="BI1549" s="140"/>
      <c r="BJ1549" s="140"/>
    </row>
    <row r="1550" spans="20:62">
      <c r="T1550" s="140"/>
      <c r="U1550" s="140"/>
      <c r="V1550" s="140"/>
      <c r="W1550" s="140"/>
      <c r="X1550" s="140"/>
      <c r="Y1550" s="140"/>
      <c r="Z1550" s="140"/>
      <c r="AA1550" s="140"/>
      <c r="AB1550" s="140"/>
      <c r="AC1550" s="140"/>
      <c r="AD1550" s="140"/>
      <c r="AE1550" s="140"/>
      <c r="AF1550" s="140"/>
      <c r="AG1550" s="140"/>
      <c r="AH1550" s="140"/>
      <c r="AI1550" s="140"/>
      <c r="AJ1550" s="140"/>
      <c r="AK1550" s="140"/>
      <c r="AL1550" s="140"/>
      <c r="AM1550" s="140"/>
      <c r="AN1550" s="140"/>
      <c r="AO1550" s="140"/>
      <c r="AP1550" s="140"/>
      <c r="AQ1550" s="140"/>
      <c r="AR1550" s="140"/>
      <c r="AS1550" s="140"/>
      <c r="AT1550" s="140"/>
      <c r="AU1550" s="140"/>
      <c r="AV1550" s="140"/>
      <c r="AW1550" s="140"/>
      <c r="AX1550" s="140"/>
      <c r="AY1550" s="140"/>
      <c r="AZ1550" s="140"/>
      <c r="BA1550" s="140"/>
      <c r="BB1550" s="140"/>
      <c r="BC1550" s="140"/>
      <c r="BD1550" s="140"/>
      <c r="BE1550" s="140"/>
      <c r="BF1550" s="140"/>
      <c r="BG1550" s="140"/>
      <c r="BH1550" s="140"/>
      <c r="BI1550" s="140"/>
      <c r="BJ1550" s="140"/>
    </row>
    <row r="1551" spans="20:62">
      <c r="T1551" s="140"/>
      <c r="U1551" s="140"/>
      <c r="V1551" s="140"/>
      <c r="W1551" s="140"/>
      <c r="X1551" s="140"/>
      <c r="Y1551" s="140"/>
      <c r="Z1551" s="140"/>
      <c r="AA1551" s="140"/>
      <c r="AB1551" s="140"/>
      <c r="AC1551" s="140"/>
      <c r="AD1551" s="140"/>
      <c r="AE1551" s="140"/>
      <c r="AF1551" s="140"/>
      <c r="AG1551" s="140"/>
      <c r="AH1551" s="140"/>
      <c r="AI1551" s="140"/>
      <c r="AJ1551" s="140"/>
      <c r="AK1551" s="140"/>
      <c r="AL1551" s="140"/>
      <c r="AM1551" s="140"/>
      <c r="AN1551" s="140"/>
      <c r="AO1551" s="140"/>
      <c r="AP1551" s="140"/>
      <c r="AQ1551" s="140"/>
      <c r="AR1551" s="140"/>
      <c r="AS1551" s="140"/>
      <c r="AT1551" s="140"/>
      <c r="AU1551" s="140"/>
      <c r="AV1551" s="140"/>
      <c r="AW1551" s="140"/>
      <c r="AX1551" s="140"/>
      <c r="AY1551" s="140"/>
      <c r="AZ1551" s="140"/>
      <c r="BA1551" s="140"/>
      <c r="BB1551" s="140"/>
      <c r="BC1551" s="140"/>
      <c r="BD1551" s="140"/>
      <c r="BE1551" s="140"/>
      <c r="BF1551" s="140"/>
      <c r="BG1551" s="140"/>
      <c r="BH1551" s="140"/>
      <c r="BI1551" s="140"/>
      <c r="BJ1551" s="140"/>
    </row>
    <row r="1552" spans="20:62">
      <c r="T1552" s="140"/>
      <c r="U1552" s="140"/>
      <c r="V1552" s="140"/>
      <c r="W1552" s="140"/>
      <c r="X1552" s="140"/>
      <c r="Y1552" s="140"/>
      <c r="Z1552" s="140"/>
      <c r="AA1552" s="140"/>
      <c r="AB1552" s="140"/>
      <c r="AC1552" s="140"/>
      <c r="AD1552" s="140"/>
      <c r="AE1552" s="140"/>
      <c r="AF1552" s="140"/>
      <c r="AG1552" s="140"/>
      <c r="AH1552" s="140"/>
      <c r="AI1552" s="140"/>
      <c r="AJ1552" s="140"/>
      <c r="AK1552" s="140"/>
      <c r="AL1552" s="140"/>
      <c r="AM1552" s="140"/>
      <c r="AN1552" s="140"/>
      <c r="AO1552" s="140"/>
      <c r="AP1552" s="140"/>
      <c r="AQ1552" s="140"/>
      <c r="AR1552" s="140"/>
      <c r="AS1552" s="140"/>
      <c r="AT1552" s="140"/>
      <c r="AU1552" s="140"/>
      <c r="AV1552" s="140"/>
      <c r="AW1552" s="140"/>
      <c r="AX1552" s="140"/>
      <c r="AY1552" s="140"/>
      <c r="AZ1552" s="140"/>
      <c r="BA1552" s="140"/>
      <c r="BB1552" s="140"/>
      <c r="BC1552" s="140"/>
      <c r="BD1552" s="140"/>
      <c r="BE1552" s="140"/>
      <c r="BF1552" s="140"/>
      <c r="BG1552" s="140"/>
      <c r="BH1552" s="140"/>
      <c r="BI1552" s="140"/>
      <c r="BJ1552" s="140"/>
    </row>
    <row r="1553" spans="20:62">
      <c r="T1553" s="140"/>
      <c r="U1553" s="140"/>
      <c r="V1553" s="140"/>
      <c r="W1553" s="140"/>
      <c r="X1553" s="140"/>
      <c r="Y1553" s="140"/>
      <c r="Z1553" s="140"/>
      <c r="AA1553" s="140"/>
      <c r="AB1553" s="140"/>
      <c r="AC1553" s="140"/>
      <c r="AD1553" s="140"/>
      <c r="AE1553" s="140"/>
      <c r="AF1553" s="140"/>
      <c r="AG1553" s="140"/>
      <c r="AH1553" s="140"/>
      <c r="AI1553" s="140"/>
      <c r="AJ1553" s="140"/>
      <c r="AK1553" s="140"/>
      <c r="AL1553" s="140"/>
      <c r="AM1553" s="140"/>
      <c r="AN1553" s="140"/>
      <c r="AO1553" s="140"/>
      <c r="AP1553" s="140"/>
      <c r="AQ1553" s="140"/>
      <c r="AR1553" s="140"/>
      <c r="AS1553" s="140"/>
      <c r="AT1553" s="140"/>
      <c r="AU1553" s="140"/>
      <c r="AV1553" s="140"/>
      <c r="AW1553" s="140"/>
      <c r="AX1553" s="140"/>
      <c r="AY1553" s="140"/>
      <c r="AZ1553" s="140"/>
      <c r="BA1553" s="140"/>
      <c r="BB1553" s="140"/>
      <c r="BC1553" s="140"/>
      <c r="BD1553" s="140"/>
      <c r="BE1553" s="140"/>
      <c r="BF1553" s="140"/>
      <c r="BG1553" s="140"/>
      <c r="BH1553" s="140"/>
      <c r="BI1553" s="140"/>
      <c r="BJ1553" s="140"/>
    </row>
    <row r="1554" spans="20:62">
      <c r="T1554" s="140"/>
      <c r="U1554" s="140"/>
      <c r="V1554" s="140"/>
      <c r="W1554" s="140"/>
      <c r="X1554" s="140"/>
      <c r="Y1554" s="140"/>
      <c r="Z1554" s="140"/>
      <c r="AA1554" s="140"/>
      <c r="AB1554" s="140"/>
      <c r="AC1554" s="140"/>
      <c r="AD1554" s="140"/>
      <c r="AE1554" s="140"/>
      <c r="AF1554" s="140"/>
      <c r="AG1554" s="140"/>
      <c r="AH1554" s="140"/>
      <c r="AI1554" s="140"/>
      <c r="AJ1554" s="140"/>
      <c r="AK1554" s="140"/>
      <c r="AL1554" s="140"/>
      <c r="AM1554" s="140"/>
      <c r="AN1554" s="140"/>
      <c r="AO1554" s="140"/>
      <c r="AP1554" s="140"/>
      <c r="AQ1554" s="140"/>
      <c r="AR1554" s="140"/>
      <c r="AS1554" s="140"/>
      <c r="AT1554" s="140"/>
      <c r="AU1554" s="140"/>
      <c r="AV1554" s="140"/>
      <c r="AW1554" s="140"/>
      <c r="AX1554" s="140"/>
      <c r="AY1554" s="140"/>
      <c r="AZ1554" s="140"/>
      <c r="BA1554" s="140"/>
      <c r="BB1554" s="140"/>
      <c r="BC1554" s="140"/>
      <c r="BD1554" s="140"/>
      <c r="BE1554" s="140"/>
      <c r="BF1554" s="140"/>
      <c r="BG1554" s="140"/>
      <c r="BH1554" s="140"/>
      <c r="BI1554" s="140"/>
      <c r="BJ1554" s="140"/>
    </row>
    <row r="1555" spans="20:62">
      <c r="T1555" s="140"/>
      <c r="U1555" s="140"/>
      <c r="V1555" s="140"/>
      <c r="W1555" s="140"/>
      <c r="X1555" s="140"/>
      <c r="Y1555" s="140"/>
      <c r="Z1555" s="140"/>
      <c r="AA1555" s="140"/>
      <c r="AB1555" s="140"/>
      <c r="AC1555" s="140"/>
      <c r="AD1555" s="140"/>
      <c r="AE1555" s="140"/>
      <c r="AF1555" s="140"/>
      <c r="AG1555" s="140"/>
      <c r="AH1555" s="140"/>
      <c r="AI1555" s="140"/>
      <c r="AJ1555" s="140"/>
      <c r="AK1555" s="140"/>
      <c r="AL1555" s="140"/>
      <c r="AM1555" s="140"/>
      <c r="AN1555" s="140"/>
      <c r="AO1555" s="140"/>
      <c r="AP1555" s="140"/>
      <c r="AQ1555" s="140"/>
      <c r="AR1555" s="140"/>
      <c r="AS1555" s="140"/>
      <c r="AT1555" s="140"/>
      <c r="AU1555" s="140"/>
      <c r="AV1555" s="140"/>
      <c r="AW1555" s="140"/>
      <c r="AX1555" s="140"/>
      <c r="AY1555" s="140"/>
      <c r="AZ1555" s="140"/>
      <c r="BA1555" s="140"/>
      <c r="BB1555" s="140"/>
      <c r="BC1555" s="140"/>
      <c r="BD1555" s="140"/>
      <c r="BE1555" s="140"/>
      <c r="BF1555" s="140"/>
      <c r="BG1555" s="140"/>
      <c r="BH1555" s="140"/>
      <c r="BI1555" s="140"/>
      <c r="BJ1555" s="140"/>
    </row>
    <row r="1556" spans="20:62">
      <c r="T1556" s="140"/>
      <c r="U1556" s="140"/>
      <c r="V1556" s="140"/>
      <c r="W1556" s="140"/>
      <c r="X1556" s="140"/>
      <c r="Y1556" s="140"/>
      <c r="Z1556" s="140"/>
      <c r="AA1556" s="140"/>
      <c r="AB1556" s="140"/>
      <c r="AC1556" s="140"/>
      <c r="AD1556" s="140"/>
      <c r="AE1556" s="140"/>
      <c r="AF1556" s="140"/>
      <c r="AG1556" s="140"/>
      <c r="AH1556" s="140"/>
      <c r="AI1556" s="140"/>
      <c r="AJ1556" s="140"/>
      <c r="AK1556" s="140"/>
      <c r="AL1556" s="140"/>
      <c r="AM1556" s="140"/>
      <c r="AN1556" s="140"/>
      <c r="AO1556" s="140"/>
      <c r="AP1556" s="140"/>
      <c r="AQ1556" s="140"/>
      <c r="AR1556" s="140"/>
      <c r="AS1556" s="140"/>
      <c r="AT1556" s="140"/>
      <c r="AU1556" s="140"/>
      <c r="AV1556" s="140"/>
      <c r="AW1556" s="140"/>
      <c r="AX1556" s="140"/>
      <c r="AY1556" s="140"/>
      <c r="AZ1556" s="140"/>
      <c r="BA1556" s="140"/>
      <c r="BB1556" s="140"/>
      <c r="BC1556" s="140"/>
      <c r="BD1556" s="140"/>
      <c r="BE1556" s="140"/>
      <c r="BF1556" s="140"/>
      <c r="BG1556" s="140"/>
      <c r="BH1556" s="140"/>
      <c r="BI1556" s="140"/>
      <c r="BJ1556" s="140"/>
    </row>
    <row r="1557" spans="20:62">
      <c r="T1557" s="140"/>
      <c r="U1557" s="140"/>
      <c r="V1557" s="140"/>
      <c r="W1557" s="140"/>
      <c r="X1557" s="140"/>
      <c r="Y1557" s="140"/>
      <c r="Z1557" s="140"/>
      <c r="AA1557" s="140"/>
      <c r="AB1557" s="140"/>
      <c r="AC1557" s="140"/>
      <c r="AD1557" s="140"/>
      <c r="AE1557" s="140"/>
      <c r="AF1557" s="140"/>
      <c r="AG1557" s="140"/>
      <c r="AH1557" s="140"/>
      <c r="AI1557" s="140"/>
      <c r="AJ1557" s="140"/>
      <c r="AK1557" s="140"/>
      <c r="AL1557" s="140"/>
      <c r="AM1557" s="140"/>
      <c r="AN1557" s="140"/>
      <c r="AO1557" s="140"/>
      <c r="AP1557" s="140"/>
      <c r="AQ1557" s="140"/>
      <c r="AR1557" s="140"/>
      <c r="AS1557" s="140"/>
      <c r="AT1557" s="140"/>
      <c r="AU1557" s="140"/>
      <c r="AV1557" s="140"/>
      <c r="AW1557" s="140"/>
      <c r="AX1557" s="140"/>
      <c r="AY1557" s="140"/>
      <c r="AZ1557" s="140"/>
      <c r="BA1557" s="140"/>
      <c r="BB1557" s="140"/>
      <c r="BC1557" s="140"/>
      <c r="BD1557" s="140"/>
      <c r="BE1557" s="140"/>
      <c r="BF1557" s="140"/>
      <c r="BG1557" s="140"/>
      <c r="BH1557" s="140"/>
      <c r="BI1557" s="140"/>
      <c r="BJ1557" s="140"/>
    </row>
    <row r="1558" spans="20:62">
      <c r="T1558" s="140"/>
      <c r="U1558" s="140"/>
      <c r="V1558" s="140"/>
      <c r="W1558" s="140"/>
      <c r="X1558" s="140"/>
      <c r="Y1558" s="140"/>
      <c r="Z1558" s="140"/>
      <c r="AA1558" s="140"/>
      <c r="AB1558" s="140"/>
      <c r="AC1558" s="140"/>
      <c r="AD1558" s="140"/>
      <c r="AE1558" s="140"/>
      <c r="AF1558" s="140"/>
      <c r="AG1558" s="140"/>
      <c r="AH1558" s="140"/>
      <c r="AI1558" s="140"/>
      <c r="AJ1558" s="140"/>
      <c r="AK1558" s="140"/>
      <c r="AL1558" s="140"/>
      <c r="AM1558" s="140"/>
      <c r="AN1558" s="140"/>
      <c r="AO1558" s="140"/>
      <c r="AP1558" s="140"/>
      <c r="AQ1558" s="140"/>
      <c r="AR1558" s="140"/>
      <c r="AS1558" s="140"/>
      <c r="AT1558" s="140"/>
      <c r="AU1558" s="140"/>
      <c r="AV1558" s="140"/>
      <c r="AW1558" s="140"/>
      <c r="AX1558" s="140"/>
      <c r="AY1558" s="140"/>
      <c r="AZ1558" s="140"/>
      <c r="BA1558" s="140"/>
      <c r="BB1558" s="140"/>
      <c r="BC1558" s="140"/>
      <c r="BD1558" s="140"/>
      <c r="BE1558" s="140"/>
      <c r="BF1558" s="140"/>
      <c r="BG1558" s="140"/>
      <c r="BH1558" s="140"/>
      <c r="BI1558" s="140"/>
      <c r="BJ1558" s="140"/>
    </row>
    <row r="1559" spans="20:62">
      <c r="T1559" s="140"/>
      <c r="U1559" s="140"/>
      <c r="V1559" s="140"/>
      <c r="W1559" s="140"/>
      <c r="X1559" s="140"/>
      <c r="Y1559" s="140"/>
      <c r="Z1559" s="140"/>
      <c r="AA1559" s="140"/>
      <c r="AB1559" s="140"/>
      <c r="AC1559" s="140"/>
      <c r="AD1559" s="140"/>
      <c r="AE1559" s="140"/>
      <c r="AF1559" s="140"/>
      <c r="AG1559" s="140"/>
      <c r="AH1559" s="140"/>
      <c r="AI1559" s="140"/>
      <c r="AJ1559" s="140"/>
      <c r="AK1559" s="140"/>
      <c r="AL1559" s="140"/>
      <c r="AM1559" s="140"/>
      <c r="AN1559" s="140"/>
      <c r="AO1559" s="140"/>
      <c r="AP1559" s="140"/>
      <c r="AQ1559" s="140"/>
      <c r="AR1559" s="140"/>
      <c r="AS1559" s="140"/>
      <c r="AT1559" s="140"/>
      <c r="AU1559" s="140"/>
      <c r="AV1559" s="140"/>
      <c r="AW1559" s="140"/>
      <c r="AX1559" s="140"/>
      <c r="AY1559" s="140"/>
      <c r="AZ1559" s="140"/>
      <c r="BA1559" s="140"/>
      <c r="BB1559" s="140"/>
      <c r="BC1559" s="140"/>
      <c r="BD1559" s="140"/>
      <c r="BE1559" s="140"/>
      <c r="BF1559" s="140"/>
      <c r="BG1559" s="140"/>
      <c r="BH1559" s="140"/>
      <c r="BI1559" s="140"/>
      <c r="BJ1559" s="140"/>
    </row>
    <row r="1560" spans="20:62">
      <c r="T1560" s="140"/>
      <c r="U1560" s="140"/>
      <c r="V1560" s="140"/>
      <c r="W1560" s="140"/>
      <c r="X1560" s="140"/>
      <c r="Y1560" s="140"/>
      <c r="Z1560" s="140"/>
      <c r="AA1560" s="140"/>
      <c r="AB1560" s="140"/>
      <c r="AC1560" s="140"/>
      <c r="AD1560" s="140"/>
      <c r="AE1560" s="140"/>
      <c r="AF1560" s="140"/>
      <c r="AG1560" s="140"/>
      <c r="AH1560" s="140"/>
      <c r="AI1560" s="140"/>
      <c r="AJ1560" s="140"/>
      <c r="AK1560" s="140"/>
      <c r="AL1560" s="140"/>
      <c r="AM1560" s="140"/>
      <c r="AN1560" s="140"/>
      <c r="AO1560" s="140"/>
      <c r="AP1560" s="140"/>
      <c r="AQ1560" s="140"/>
      <c r="AR1560" s="140"/>
      <c r="AS1560" s="140"/>
      <c r="AT1560" s="140"/>
      <c r="AU1560" s="140"/>
      <c r="AV1560" s="140"/>
      <c r="AW1560" s="140"/>
      <c r="AX1560" s="140"/>
      <c r="AY1560" s="140"/>
      <c r="AZ1560" s="140"/>
      <c r="BA1560" s="140"/>
      <c r="BB1560" s="140"/>
      <c r="BC1560" s="140"/>
      <c r="BD1560" s="140"/>
      <c r="BE1560" s="140"/>
      <c r="BF1560" s="140"/>
      <c r="BG1560" s="140"/>
      <c r="BH1560" s="140"/>
      <c r="BI1560" s="140"/>
      <c r="BJ1560" s="140"/>
    </row>
    <row r="1561" spans="20:62">
      <c r="T1561" s="140"/>
      <c r="U1561" s="140"/>
      <c r="V1561" s="140"/>
      <c r="W1561" s="140"/>
      <c r="X1561" s="140"/>
      <c r="Y1561" s="140"/>
      <c r="Z1561" s="140"/>
      <c r="AA1561" s="140"/>
      <c r="AB1561" s="140"/>
      <c r="AC1561" s="140"/>
      <c r="AD1561" s="140"/>
      <c r="AE1561" s="140"/>
      <c r="AF1561" s="140"/>
      <c r="AG1561" s="140"/>
      <c r="AH1561" s="140"/>
      <c r="AI1561" s="140"/>
      <c r="AJ1561" s="140"/>
      <c r="AK1561" s="140"/>
      <c r="AL1561" s="140"/>
      <c r="AM1561" s="140"/>
      <c r="AN1561" s="140"/>
      <c r="AO1561" s="140"/>
      <c r="AP1561" s="140"/>
      <c r="AQ1561" s="140"/>
      <c r="AR1561" s="140"/>
      <c r="AS1561" s="140"/>
      <c r="AT1561" s="140"/>
      <c r="AU1561" s="140"/>
      <c r="AV1561" s="140"/>
      <c r="AW1561" s="140"/>
      <c r="AX1561" s="140"/>
      <c r="AY1561" s="140"/>
      <c r="AZ1561" s="140"/>
      <c r="BA1561" s="140"/>
      <c r="BB1561" s="140"/>
      <c r="BC1561" s="140"/>
      <c r="BD1561" s="140"/>
      <c r="BE1561" s="140"/>
      <c r="BF1561" s="140"/>
      <c r="BG1561" s="140"/>
      <c r="BH1561" s="140"/>
      <c r="BI1561" s="140"/>
      <c r="BJ1561" s="140"/>
    </row>
    <row r="1562" spans="20:62">
      <c r="T1562" s="140"/>
      <c r="U1562" s="140"/>
      <c r="V1562" s="140"/>
      <c r="W1562" s="140"/>
      <c r="X1562" s="140"/>
      <c r="Y1562" s="140"/>
      <c r="Z1562" s="140"/>
      <c r="AA1562" s="140"/>
      <c r="AB1562" s="140"/>
      <c r="AC1562" s="140"/>
      <c r="AD1562" s="140"/>
      <c r="AE1562" s="140"/>
      <c r="AF1562" s="140"/>
      <c r="AG1562" s="140"/>
      <c r="AH1562" s="140"/>
      <c r="AI1562" s="140"/>
      <c r="AJ1562" s="140"/>
      <c r="AK1562" s="140"/>
      <c r="AL1562" s="140"/>
      <c r="AM1562" s="140"/>
      <c r="AN1562" s="140"/>
      <c r="AO1562" s="140"/>
      <c r="AP1562" s="140"/>
      <c r="AQ1562" s="140"/>
      <c r="AR1562" s="140"/>
      <c r="AS1562" s="140"/>
      <c r="AT1562" s="140"/>
      <c r="AU1562" s="140"/>
      <c r="AV1562" s="140"/>
      <c r="AW1562" s="140"/>
      <c r="AX1562" s="140"/>
      <c r="AY1562" s="140"/>
      <c r="AZ1562" s="140"/>
      <c r="BA1562" s="140"/>
      <c r="BB1562" s="140"/>
      <c r="BC1562" s="140"/>
      <c r="BD1562" s="140"/>
      <c r="BE1562" s="140"/>
      <c r="BF1562" s="140"/>
      <c r="BG1562" s="140"/>
      <c r="BH1562" s="140"/>
      <c r="BI1562" s="140"/>
      <c r="BJ1562" s="140"/>
    </row>
    <row r="1563" spans="20:62">
      <c r="T1563" s="140"/>
      <c r="U1563" s="140"/>
      <c r="V1563" s="140"/>
      <c r="W1563" s="140"/>
      <c r="X1563" s="140"/>
      <c r="Y1563" s="140"/>
      <c r="Z1563" s="140"/>
      <c r="AA1563" s="140"/>
      <c r="AB1563" s="140"/>
      <c r="AC1563" s="140"/>
      <c r="AD1563" s="140"/>
      <c r="AE1563" s="140"/>
      <c r="AF1563" s="140"/>
      <c r="AG1563" s="140"/>
      <c r="AH1563" s="140"/>
      <c r="AI1563" s="140"/>
      <c r="AJ1563" s="140"/>
      <c r="AK1563" s="140"/>
      <c r="AL1563" s="140"/>
      <c r="AM1563" s="140"/>
      <c r="AN1563" s="140"/>
      <c r="AO1563" s="140"/>
      <c r="AP1563" s="140"/>
      <c r="AQ1563" s="140"/>
      <c r="AR1563" s="140"/>
      <c r="AS1563" s="140"/>
      <c r="AT1563" s="140"/>
      <c r="AU1563" s="140"/>
      <c r="AV1563" s="140"/>
      <c r="AW1563" s="140"/>
      <c r="AX1563" s="140"/>
      <c r="AY1563" s="140"/>
      <c r="AZ1563" s="140"/>
      <c r="BA1563" s="140"/>
      <c r="BB1563" s="140"/>
      <c r="BC1563" s="140"/>
      <c r="BD1563" s="140"/>
      <c r="BE1563" s="140"/>
      <c r="BF1563" s="140"/>
      <c r="BG1563" s="140"/>
      <c r="BH1563" s="140"/>
      <c r="BI1563" s="140"/>
      <c r="BJ1563" s="140"/>
    </row>
    <row r="1564" spans="20:62">
      <c r="T1564" s="140"/>
      <c r="U1564" s="140"/>
      <c r="V1564" s="140"/>
      <c r="W1564" s="140"/>
      <c r="X1564" s="140"/>
      <c r="Y1564" s="140"/>
      <c r="Z1564" s="140"/>
      <c r="AA1564" s="140"/>
      <c r="AB1564" s="140"/>
      <c r="AC1564" s="140"/>
      <c r="AD1564" s="140"/>
      <c r="AE1564" s="140"/>
      <c r="AF1564" s="140"/>
      <c r="AG1564" s="140"/>
      <c r="AH1564" s="140"/>
      <c r="AI1564" s="140"/>
      <c r="AJ1564" s="140"/>
      <c r="AK1564" s="140"/>
      <c r="AL1564" s="140"/>
      <c r="AM1564" s="140"/>
      <c r="AN1564" s="140"/>
      <c r="AO1564" s="140"/>
      <c r="AP1564" s="140"/>
      <c r="AQ1564" s="140"/>
      <c r="AR1564" s="140"/>
      <c r="AS1564" s="140"/>
      <c r="AT1564" s="140"/>
      <c r="AU1564" s="140"/>
      <c r="AV1564" s="140"/>
      <c r="AW1564" s="140"/>
      <c r="AX1564" s="140"/>
      <c r="AY1564" s="140"/>
      <c r="AZ1564" s="140"/>
      <c r="BA1564" s="140"/>
      <c r="BB1564" s="140"/>
      <c r="BC1564" s="140"/>
      <c r="BD1564" s="140"/>
      <c r="BE1564" s="140"/>
      <c r="BF1564" s="140"/>
      <c r="BG1564" s="140"/>
      <c r="BH1564" s="140"/>
      <c r="BI1564" s="140"/>
      <c r="BJ1564" s="140"/>
    </row>
    <row r="1565" spans="20:62">
      <c r="T1565" s="140"/>
      <c r="U1565" s="140"/>
      <c r="V1565" s="140"/>
      <c r="W1565" s="140"/>
      <c r="X1565" s="140"/>
      <c r="Y1565" s="140"/>
      <c r="Z1565" s="140"/>
      <c r="AA1565" s="140"/>
      <c r="AB1565" s="140"/>
      <c r="AC1565" s="140"/>
      <c r="AD1565" s="140"/>
      <c r="AE1565" s="140"/>
      <c r="AF1565" s="140"/>
      <c r="AG1565" s="140"/>
      <c r="AH1565" s="140"/>
      <c r="AI1565" s="140"/>
      <c r="AJ1565" s="140"/>
      <c r="AK1565" s="140"/>
      <c r="AL1565" s="140"/>
      <c r="AM1565" s="140"/>
      <c r="AN1565" s="140"/>
      <c r="AO1565" s="140"/>
      <c r="AP1565" s="140"/>
      <c r="AQ1565" s="140"/>
      <c r="AR1565" s="140"/>
      <c r="AS1565" s="140"/>
      <c r="AT1565" s="140"/>
      <c r="AU1565" s="140"/>
      <c r="AV1565" s="140"/>
      <c r="AW1565" s="140"/>
      <c r="AX1565" s="140"/>
      <c r="AY1565" s="140"/>
      <c r="AZ1565" s="140"/>
      <c r="BA1565" s="140"/>
      <c r="BB1565" s="140"/>
      <c r="BC1565" s="140"/>
      <c r="BD1565" s="140"/>
      <c r="BE1565" s="140"/>
      <c r="BF1565" s="140"/>
      <c r="BG1565" s="140"/>
      <c r="BH1565" s="140"/>
      <c r="BI1565" s="140"/>
      <c r="BJ1565" s="140"/>
    </row>
    <row r="1566" spans="20:62">
      <c r="T1566" s="140"/>
      <c r="U1566" s="140"/>
      <c r="V1566" s="140"/>
      <c r="W1566" s="140"/>
      <c r="X1566" s="140"/>
      <c r="Y1566" s="140"/>
      <c r="Z1566" s="140"/>
      <c r="AA1566" s="140"/>
      <c r="AB1566" s="140"/>
      <c r="AC1566" s="140"/>
      <c r="AD1566" s="140"/>
      <c r="AE1566" s="140"/>
      <c r="AF1566" s="140"/>
      <c r="AG1566" s="140"/>
      <c r="AH1566" s="140"/>
      <c r="AI1566" s="140"/>
      <c r="AJ1566" s="140"/>
      <c r="AK1566" s="140"/>
      <c r="AL1566" s="140"/>
      <c r="AM1566" s="140"/>
      <c r="AN1566" s="140"/>
      <c r="AO1566" s="140"/>
      <c r="AP1566" s="140"/>
      <c r="AQ1566" s="140"/>
      <c r="AR1566" s="140"/>
      <c r="AS1566" s="140"/>
      <c r="AT1566" s="140"/>
      <c r="AU1566" s="140"/>
      <c r="AV1566" s="140"/>
      <c r="AW1566" s="140"/>
      <c r="AX1566" s="140"/>
      <c r="AY1566" s="140"/>
      <c r="AZ1566" s="140"/>
      <c r="BA1566" s="140"/>
      <c r="BB1566" s="140"/>
      <c r="BC1566" s="140"/>
      <c r="BD1566" s="140"/>
      <c r="BE1566" s="140"/>
      <c r="BF1566" s="140"/>
      <c r="BG1566" s="140"/>
      <c r="BH1566" s="140"/>
      <c r="BI1566" s="140"/>
      <c r="BJ1566" s="140"/>
    </row>
    <row r="1567" spans="20:62">
      <c r="T1567" s="140"/>
      <c r="U1567" s="140"/>
      <c r="V1567" s="140"/>
      <c r="W1567" s="140"/>
      <c r="X1567" s="140"/>
      <c r="Y1567" s="140"/>
      <c r="Z1567" s="140"/>
      <c r="AA1567" s="140"/>
      <c r="AB1567" s="140"/>
      <c r="AC1567" s="140"/>
      <c r="AD1567" s="140"/>
      <c r="AE1567" s="140"/>
      <c r="AF1567" s="140"/>
      <c r="AG1567" s="140"/>
      <c r="AH1567" s="140"/>
      <c r="AI1567" s="140"/>
      <c r="AJ1567" s="140"/>
      <c r="AK1567" s="140"/>
      <c r="AL1567" s="140"/>
      <c r="AM1567" s="140"/>
      <c r="AN1567" s="140"/>
      <c r="AO1567" s="140"/>
      <c r="AP1567" s="140"/>
      <c r="AQ1567" s="140"/>
      <c r="AR1567" s="140"/>
      <c r="AS1567" s="140"/>
      <c r="AT1567" s="140"/>
      <c r="AU1567" s="140"/>
      <c r="AV1567" s="140"/>
      <c r="AW1567" s="140"/>
      <c r="AX1567" s="140"/>
      <c r="AY1567" s="140"/>
      <c r="AZ1567" s="140"/>
      <c r="BA1567" s="140"/>
      <c r="BB1567" s="140"/>
      <c r="BC1567" s="140"/>
      <c r="BD1567" s="140"/>
      <c r="BE1567" s="140"/>
      <c r="BF1567" s="140"/>
      <c r="BG1567" s="140"/>
      <c r="BH1567" s="140"/>
      <c r="BI1567" s="140"/>
      <c r="BJ1567" s="140"/>
    </row>
    <row r="1568" spans="20:62">
      <c r="T1568" s="140"/>
      <c r="U1568" s="140"/>
      <c r="V1568" s="140"/>
      <c r="W1568" s="140"/>
      <c r="X1568" s="140"/>
      <c r="Y1568" s="140"/>
      <c r="Z1568" s="140"/>
      <c r="AA1568" s="140"/>
      <c r="AB1568" s="140"/>
      <c r="AC1568" s="140"/>
      <c r="AD1568" s="140"/>
      <c r="AE1568" s="140"/>
      <c r="AF1568" s="140"/>
      <c r="AG1568" s="140"/>
      <c r="AH1568" s="140"/>
      <c r="AI1568" s="140"/>
      <c r="AJ1568" s="140"/>
      <c r="AK1568" s="140"/>
      <c r="AL1568" s="140"/>
      <c r="AM1568" s="140"/>
      <c r="AN1568" s="140"/>
      <c r="AO1568" s="140"/>
      <c r="AP1568" s="140"/>
      <c r="AQ1568" s="140"/>
      <c r="AR1568" s="140"/>
      <c r="AS1568" s="140"/>
      <c r="AT1568" s="140"/>
      <c r="AU1568" s="140"/>
      <c r="AV1568" s="140"/>
      <c r="AW1568" s="140"/>
      <c r="AX1568" s="140"/>
      <c r="AY1568" s="140"/>
      <c r="AZ1568" s="140"/>
      <c r="BA1568" s="140"/>
      <c r="BB1568" s="140"/>
      <c r="BC1568" s="140"/>
      <c r="BD1568" s="140"/>
      <c r="BE1568" s="140"/>
      <c r="BF1568" s="140"/>
      <c r="BG1568" s="140"/>
      <c r="BH1568" s="140"/>
      <c r="BI1568" s="140"/>
      <c r="BJ1568" s="140"/>
    </row>
    <row r="1569" spans="20:62">
      <c r="T1569" s="140"/>
      <c r="U1569" s="140"/>
      <c r="V1569" s="140"/>
      <c r="W1569" s="140"/>
      <c r="X1569" s="140"/>
      <c r="Y1569" s="140"/>
      <c r="Z1569" s="140"/>
      <c r="AA1569" s="140"/>
      <c r="AB1569" s="140"/>
      <c r="AC1569" s="140"/>
      <c r="AD1569" s="140"/>
      <c r="AE1569" s="140"/>
      <c r="AF1569" s="140"/>
      <c r="AG1569" s="140"/>
      <c r="AH1569" s="140"/>
      <c r="AI1569" s="140"/>
      <c r="AJ1569" s="140"/>
      <c r="AK1569" s="140"/>
      <c r="AL1569" s="140"/>
      <c r="AM1569" s="140"/>
      <c r="AN1569" s="140"/>
      <c r="AO1569" s="140"/>
      <c r="AP1569" s="140"/>
      <c r="AQ1569" s="140"/>
      <c r="AR1569" s="140"/>
      <c r="AS1569" s="140"/>
      <c r="AT1569" s="140"/>
      <c r="AU1569" s="140"/>
      <c r="AV1569" s="140"/>
      <c r="AW1569" s="140"/>
      <c r="AX1569" s="140"/>
      <c r="AY1569" s="140"/>
      <c r="AZ1569" s="140"/>
      <c r="BA1569" s="140"/>
      <c r="BB1569" s="140"/>
      <c r="BC1569" s="140"/>
      <c r="BD1569" s="140"/>
      <c r="BE1569" s="140"/>
      <c r="BF1569" s="140"/>
      <c r="BG1569" s="140"/>
      <c r="BH1569" s="140"/>
      <c r="BI1569" s="140"/>
      <c r="BJ1569" s="140"/>
    </row>
    <row r="1570" spans="20:62">
      <c r="T1570" s="140"/>
      <c r="U1570" s="140"/>
      <c r="V1570" s="140"/>
      <c r="W1570" s="140"/>
      <c r="X1570" s="140"/>
      <c r="Y1570" s="140"/>
      <c r="Z1570" s="140"/>
      <c r="AA1570" s="140"/>
      <c r="AB1570" s="140"/>
      <c r="AC1570" s="140"/>
      <c r="AD1570" s="140"/>
      <c r="AE1570" s="140"/>
      <c r="AF1570" s="140"/>
      <c r="AG1570" s="140"/>
      <c r="AH1570" s="140"/>
      <c r="AI1570" s="140"/>
      <c r="AJ1570" s="140"/>
      <c r="AK1570" s="140"/>
      <c r="AL1570" s="140"/>
      <c r="AM1570" s="140"/>
      <c r="AN1570" s="140"/>
      <c r="AO1570" s="140"/>
      <c r="AP1570" s="140"/>
      <c r="AQ1570" s="140"/>
      <c r="AR1570" s="140"/>
      <c r="AS1570" s="140"/>
      <c r="AT1570" s="140"/>
      <c r="AU1570" s="140"/>
      <c r="AV1570" s="140"/>
      <c r="AW1570" s="140"/>
      <c r="AX1570" s="140"/>
      <c r="AY1570" s="140"/>
      <c r="AZ1570" s="140"/>
      <c r="BA1570" s="140"/>
      <c r="BB1570" s="140"/>
      <c r="BC1570" s="140"/>
      <c r="BD1570" s="140"/>
      <c r="BE1570" s="140"/>
      <c r="BF1570" s="140"/>
      <c r="BG1570" s="140"/>
      <c r="BH1570" s="140"/>
      <c r="BI1570" s="140"/>
      <c r="BJ1570" s="140"/>
    </row>
    <row r="1571" spans="20:62">
      <c r="T1571" s="140"/>
      <c r="U1571" s="140"/>
      <c r="V1571" s="140"/>
      <c r="W1571" s="140"/>
      <c r="X1571" s="140"/>
      <c r="Y1571" s="140"/>
      <c r="Z1571" s="140"/>
      <c r="AA1571" s="140"/>
      <c r="AB1571" s="140"/>
      <c r="AC1571" s="140"/>
      <c r="AD1571" s="140"/>
      <c r="AE1571" s="140"/>
      <c r="AF1571" s="140"/>
      <c r="AG1571" s="140"/>
      <c r="AH1571" s="140"/>
      <c r="AI1571" s="140"/>
      <c r="AJ1571" s="140"/>
      <c r="AK1571" s="140"/>
      <c r="AL1571" s="140"/>
      <c r="AM1571" s="140"/>
      <c r="AN1571" s="140"/>
      <c r="AO1571" s="140"/>
      <c r="AP1571" s="140"/>
      <c r="AQ1571" s="140"/>
      <c r="AR1571" s="140"/>
      <c r="AS1571" s="140"/>
      <c r="AT1571" s="140"/>
      <c r="AU1571" s="140"/>
      <c r="AV1571" s="140"/>
      <c r="AW1571" s="140"/>
      <c r="AX1571" s="140"/>
      <c r="AY1571" s="140"/>
      <c r="AZ1571" s="140"/>
      <c r="BA1571" s="140"/>
      <c r="BB1571" s="140"/>
      <c r="BC1571" s="140"/>
      <c r="BD1571" s="140"/>
      <c r="BE1571" s="140"/>
      <c r="BF1571" s="140"/>
      <c r="BG1571" s="140"/>
      <c r="BH1571" s="140"/>
      <c r="BI1571" s="140"/>
      <c r="BJ1571" s="140"/>
    </row>
    <row r="1572" spans="20:62">
      <c r="T1572" s="140"/>
      <c r="U1572" s="140"/>
      <c r="V1572" s="140"/>
      <c r="W1572" s="140"/>
      <c r="X1572" s="140"/>
      <c r="Y1572" s="140"/>
      <c r="Z1572" s="140"/>
      <c r="AA1572" s="140"/>
      <c r="AB1572" s="140"/>
      <c r="AC1572" s="140"/>
      <c r="AD1572" s="140"/>
      <c r="AE1572" s="140"/>
      <c r="AF1572" s="140"/>
      <c r="AG1572" s="140"/>
      <c r="AH1572" s="140"/>
      <c r="AI1572" s="140"/>
      <c r="AJ1572" s="140"/>
      <c r="AK1572" s="140"/>
      <c r="AL1572" s="140"/>
      <c r="AM1572" s="140"/>
      <c r="AN1572" s="140"/>
      <c r="AO1572" s="140"/>
      <c r="AP1572" s="140"/>
      <c r="AQ1572" s="140"/>
      <c r="AR1572" s="140"/>
      <c r="AS1572" s="140"/>
      <c r="AT1572" s="140"/>
      <c r="AU1572" s="140"/>
      <c r="AV1572" s="140"/>
      <c r="AW1572" s="140"/>
      <c r="AX1572" s="140"/>
      <c r="AY1572" s="140"/>
      <c r="AZ1572" s="140"/>
      <c r="BA1572" s="140"/>
      <c r="BB1572" s="140"/>
      <c r="BC1572" s="140"/>
      <c r="BD1572" s="140"/>
      <c r="BE1572" s="140"/>
      <c r="BF1572" s="140"/>
      <c r="BG1572" s="140"/>
      <c r="BH1572" s="140"/>
      <c r="BI1572" s="140"/>
      <c r="BJ1572" s="140"/>
    </row>
    <row r="1573" spans="20:62">
      <c r="T1573" s="140"/>
      <c r="U1573" s="140"/>
      <c r="V1573" s="140"/>
      <c r="W1573" s="140"/>
      <c r="X1573" s="140"/>
      <c r="Y1573" s="140"/>
      <c r="Z1573" s="140"/>
      <c r="AA1573" s="140"/>
      <c r="AB1573" s="140"/>
      <c r="AC1573" s="140"/>
      <c r="AD1573" s="140"/>
      <c r="AE1573" s="140"/>
      <c r="AF1573" s="140"/>
      <c r="AG1573" s="140"/>
      <c r="AH1573" s="140"/>
      <c r="AI1573" s="140"/>
      <c r="AJ1573" s="140"/>
      <c r="AK1573" s="140"/>
      <c r="AL1573" s="140"/>
      <c r="AM1573" s="140"/>
      <c r="AN1573" s="140"/>
      <c r="AO1573" s="140"/>
      <c r="AP1573" s="140"/>
      <c r="AQ1573" s="140"/>
      <c r="AR1573" s="140"/>
      <c r="AS1573" s="140"/>
      <c r="AT1573" s="140"/>
      <c r="AU1573" s="140"/>
      <c r="AV1573" s="140"/>
      <c r="AW1573" s="140"/>
      <c r="AX1573" s="140"/>
      <c r="AY1573" s="140"/>
      <c r="AZ1573" s="140"/>
      <c r="BA1573" s="140"/>
      <c r="BB1573" s="140"/>
      <c r="BC1573" s="140"/>
      <c r="BD1573" s="140"/>
      <c r="BE1573" s="140"/>
      <c r="BF1573" s="140"/>
      <c r="BG1573" s="140"/>
      <c r="BH1573" s="140"/>
      <c r="BI1573" s="140"/>
      <c r="BJ1573" s="140"/>
    </row>
    <row r="1574" spans="20:62">
      <c r="T1574" s="140"/>
      <c r="U1574" s="140"/>
      <c r="V1574" s="140"/>
      <c r="W1574" s="140"/>
      <c r="X1574" s="140"/>
      <c r="Y1574" s="140"/>
      <c r="Z1574" s="140"/>
      <c r="AA1574" s="140"/>
      <c r="AB1574" s="140"/>
      <c r="AC1574" s="140"/>
      <c r="AD1574" s="140"/>
      <c r="AE1574" s="140"/>
      <c r="AF1574" s="140"/>
      <c r="AG1574" s="140"/>
      <c r="AH1574" s="140"/>
      <c r="AI1574" s="140"/>
      <c r="AJ1574" s="140"/>
      <c r="AK1574" s="140"/>
      <c r="AL1574" s="140"/>
      <c r="AM1574" s="140"/>
      <c r="AN1574" s="140"/>
      <c r="AO1574" s="140"/>
      <c r="AP1574" s="140"/>
      <c r="AQ1574" s="140"/>
      <c r="AR1574" s="140"/>
      <c r="AS1574" s="140"/>
      <c r="AT1574" s="140"/>
      <c r="AU1574" s="140"/>
      <c r="AV1574" s="140"/>
      <c r="AW1574" s="140"/>
      <c r="AX1574" s="140"/>
      <c r="AY1574" s="140"/>
      <c r="AZ1574" s="140"/>
      <c r="BA1574" s="140"/>
      <c r="BB1574" s="140"/>
      <c r="BC1574" s="140"/>
      <c r="BD1574" s="140"/>
      <c r="BE1574" s="140"/>
      <c r="BF1574" s="140"/>
      <c r="BG1574" s="140"/>
      <c r="BH1574" s="140"/>
      <c r="BI1574" s="140"/>
      <c r="BJ1574" s="140"/>
    </row>
    <row r="1575" spans="20:62">
      <c r="T1575" s="140"/>
      <c r="U1575" s="140"/>
      <c r="V1575" s="140"/>
      <c r="W1575" s="140"/>
      <c r="X1575" s="140"/>
      <c r="Y1575" s="140"/>
      <c r="Z1575" s="140"/>
      <c r="AA1575" s="140"/>
      <c r="AB1575" s="140"/>
      <c r="AC1575" s="140"/>
      <c r="AD1575" s="140"/>
      <c r="AE1575" s="140"/>
      <c r="AF1575" s="140"/>
      <c r="AG1575" s="140"/>
      <c r="AH1575" s="140"/>
      <c r="AI1575" s="140"/>
      <c r="AJ1575" s="140"/>
      <c r="AK1575" s="140"/>
      <c r="AL1575" s="140"/>
      <c r="AM1575" s="140"/>
      <c r="AN1575" s="140"/>
      <c r="AO1575" s="140"/>
      <c r="AP1575" s="140"/>
      <c r="AQ1575" s="140"/>
      <c r="AR1575" s="140"/>
      <c r="AS1575" s="140"/>
      <c r="AT1575" s="140"/>
      <c r="AU1575" s="140"/>
      <c r="AV1575" s="140"/>
      <c r="AW1575" s="140"/>
      <c r="AX1575" s="140"/>
      <c r="AY1575" s="140"/>
      <c r="AZ1575" s="140"/>
      <c r="BA1575" s="140"/>
      <c r="BB1575" s="140"/>
      <c r="BC1575" s="140"/>
      <c r="BD1575" s="140"/>
      <c r="BE1575" s="140"/>
      <c r="BF1575" s="140"/>
      <c r="BG1575" s="140"/>
      <c r="BH1575" s="140"/>
      <c r="BI1575" s="140"/>
      <c r="BJ1575" s="140"/>
    </row>
    <row r="1576" spans="20:62">
      <c r="T1576" s="140"/>
      <c r="U1576" s="140"/>
      <c r="V1576" s="140"/>
      <c r="W1576" s="140"/>
      <c r="X1576" s="140"/>
      <c r="Y1576" s="140"/>
      <c r="Z1576" s="140"/>
      <c r="AA1576" s="140"/>
      <c r="AB1576" s="140"/>
      <c r="AC1576" s="140"/>
      <c r="AD1576" s="140"/>
      <c r="AE1576" s="140"/>
      <c r="AF1576" s="140"/>
      <c r="AG1576" s="140"/>
      <c r="AH1576" s="140"/>
      <c r="AI1576" s="140"/>
      <c r="AJ1576" s="140"/>
      <c r="AK1576" s="140"/>
      <c r="AL1576" s="140"/>
      <c r="AM1576" s="140"/>
      <c r="AN1576" s="140"/>
      <c r="AO1576" s="140"/>
      <c r="AP1576" s="140"/>
      <c r="AQ1576" s="140"/>
      <c r="AR1576" s="140"/>
      <c r="AS1576" s="140"/>
      <c r="AT1576" s="140"/>
      <c r="AU1576" s="140"/>
      <c r="AV1576" s="140"/>
      <c r="AW1576" s="140"/>
      <c r="AX1576" s="140"/>
      <c r="AY1576" s="140"/>
      <c r="AZ1576" s="140"/>
      <c r="BA1576" s="140"/>
      <c r="BB1576" s="140"/>
      <c r="BC1576" s="140"/>
      <c r="BD1576" s="140"/>
      <c r="BE1576" s="140"/>
      <c r="BF1576" s="140"/>
      <c r="BG1576" s="140"/>
      <c r="BH1576" s="140"/>
      <c r="BI1576" s="140"/>
      <c r="BJ1576" s="140"/>
    </row>
    <row r="1577" spans="20:62">
      <c r="T1577" s="140"/>
      <c r="U1577" s="140"/>
      <c r="V1577" s="140"/>
      <c r="W1577" s="140"/>
      <c r="X1577" s="140"/>
      <c r="Y1577" s="140"/>
      <c r="Z1577" s="140"/>
      <c r="AA1577" s="140"/>
      <c r="AB1577" s="140"/>
      <c r="AC1577" s="140"/>
      <c r="AD1577" s="140"/>
      <c r="AE1577" s="140"/>
      <c r="AF1577" s="140"/>
      <c r="AG1577" s="140"/>
      <c r="AH1577" s="140"/>
      <c r="AI1577" s="140"/>
      <c r="AJ1577" s="140"/>
      <c r="AK1577" s="140"/>
      <c r="AL1577" s="140"/>
      <c r="AM1577" s="140"/>
      <c r="AN1577" s="140"/>
      <c r="AO1577" s="140"/>
      <c r="AP1577" s="140"/>
      <c r="AQ1577" s="140"/>
      <c r="AR1577" s="140"/>
      <c r="AS1577" s="140"/>
      <c r="AT1577" s="140"/>
      <c r="AU1577" s="140"/>
      <c r="AV1577" s="140"/>
      <c r="AW1577" s="140"/>
      <c r="AX1577" s="140"/>
      <c r="AY1577" s="140"/>
      <c r="AZ1577" s="140"/>
      <c r="BA1577" s="140"/>
      <c r="BB1577" s="140"/>
      <c r="BC1577" s="140"/>
      <c r="BD1577" s="140"/>
      <c r="BE1577" s="140"/>
      <c r="BF1577" s="140"/>
      <c r="BG1577" s="140"/>
      <c r="BH1577" s="140"/>
      <c r="BI1577" s="140"/>
      <c r="BJ1577" s="140"/>
    </row>
    <row r="1578" spans="20:62">
      <c r="T1578" s="140"/>
      <c r="U1578" s="140"/>
      <c r="V1578" s="140"/>
      <c r="W1578" s="140"/>
      <c r="X1578" s="140"/>
      <c r="Y1578" s="140"/>
      <c r="Z1578" s="140"/>
      <c r="AA1578" s="140"/>
      <c r="AB1578" s="140"/>
      <c r="AC1578" s="140"/>
      <c r="AD1578" s="140"/>
      <c r="AE1578" s="140"/>
      <c r="AF1578" s="140"/>
      <c r="AG1578" s="140"/>
      <c r="AH1578" s="140"/>
      <c r="AI1578" s="140"/>
      <c r="AJ1578" s="140"/>
      <c r="AK1578" s="140"/>
      <c r="AL1578" s="140"/>
      <c r="AM1578" s="140"/>
      <c r="AN1578" s="140"/>
      <c r="AO1578" s="140"/>
      <c r="AP1578" s="140"/>
      <c r="AQ1578" s="140"/>
      <c r="AR1578" s="140"/>
      <c r="AS1578" s="140"/>
      <c r="AT1578" s="140"/>
      <c r="AU1578" s="140"/>
      <c r="AV1578" s="140"/>
      <c r="AW1578" s="140"/>
      <c r="AX1578" s="140"/>
      <c r="AY1578" s="140"/>
      <c r="AZ1578" s="140"/>
      <c r="BA1578" s="140"/>
      <c r="BB1578" s="140"/>
      <c r="BC1578" s="140"/>
      <c r="BD1578" s="140"/>
      <c r="BE1578" s="140"/>
      <c r="BF1578" s="140"/>
      <c r="BG1578" s="140"/>
      <c r="BH1578" s="140"/>
      <c r="BI1578" s="140"/>
      <c r="BJ1578" s="140"/>
    </row>
    <row r="1579" spans="20:62">
      <c r="T1579" s="140"/>
      <c r="U1579" s="140"/>
      <c r="V1579" s="140"/>
      <c r="W1579" s="140"/>
      <c r="X1579" s="140"/>
      <c r="Y1579" s="140"/>
      <c r="Z1579" s="140"/>
      <c r="AA1579" s="140"/>
      <c r="AB1579" s="140"/>
      <c r="AC1579" s="140"/>
      <c r="AD1579" s="140"/>
      <c r="AE1579" s="140"/>
      <c r="AF1579" s="140"/>
      <c r="AG1579" s="140"/>
      <c r="AH1579" s="140"/>
      <c r="AI1579" s="140"/>
      <c r="AJ1579" s="140"/>
      <c r="AK1579" s="140"/>
      <c r="AL1579" s="140"/>
      <c r="AM1579" s="140"/>
      <c r="AN1579" s="140"/>
      <c r="AO1579" s="140"/>
      <c r="AP1579" s="140"/>
      <c r="AQ1579" s="140"/>
      <c r="AR1579" s="140"/>
      <c r="AS1579" s="140"/>
      <c r="AT1579" s="140"/>
      <c r="AU1579" s="140"/>
      <c r="AV1579" s="140"/>
      <c r="AW1579" s="140"/>
      <c r="AX1579" s="140"/>
      <c r="AY1579" s="140"/>
      <c r="AZ1579" s="140"/>
      <c r="BA1579" s="140"/>
      <c r="BB1579" s="140"/>
      <c r="BC1579" s="140"/>
      <c r="BD1579" s="140"/>
      <c r="BE1579" s="140"/>
      <c r="BF1579" s="140"/>
      <c r="BG1579" s="140"/>
      <c r="BH1579" s="140"/>
      <c r="BI1579" s="140"/>
      <c r="BJ1579" s="140"/>
    </row>
    <row r="1580" spans="20:62">
      <c r="T1580" s="140"/>
      <c r="U1580" s="140"/>
      <c r="V1580" s="140"/>
      <c r="W1580" s="140"/>
      <c r="X1580" s="140"/>
      <c r="Y1580" s="140"/>
      <c r="Z1580" s="140"/>
      <c r="AA1580" s="140"/>
      <c r="AB1580" s="140"/>
      <c r="AC1580" s="140"/>
      <c r="AD1580" s="140"/>
      <c r="AE1580" s="140"/>
      <c r="AF1580" s="140"/>
      <c r="AG1580" s="140"/>
      <c r="AH1580" s="140"/>
      <c r="AI1580" s="140"/>
      <c r="AJ1580" s="140"/>
      <c r="AK1580" s="140"/>
      <c r="AL1580" s="140"/>
      <c r="AM1580" s="140"/>
      <c r="AN1580" s="140"/>
      <c r="AO1580" s="140"/>
      <c r="AP1580" s="140"/>
      <c r="AQ1580" s="140"/>
      <c r="AR1580" s="140"/>
      <c r="AS1580" s="140"/>
      <c r="AT1580" s="140"/>
      <c r="AU1580" s="140"/>
      <c r="AV1580" s="140"/>
      <c r="AW1580" s="140"/>
      <c r="AX1580" s="140"/>
      <c r="AY1580" s="140"/>
      <c r="AZ1580" s="140"/>
      <c r="BA1580" s="140"/>
      <c r="BB1580" s="140"/>
      <c r="BC1580" s="140"/>
      <c r="BD1580" s="140"/>
      <c r="BE1580" s="140"/>
      <c r="BF1580" s="140"/>
      <c r="BG1580" s="140"/>
      <c r="BH1580" s="140"/>
      <c r="BI1580" s="140"/>
      <c r="BJ1580" s="140"/>
    </row>
    <row r="1581" spans="20:62">
      <c r="T1581" s="140"/>
      <c r="U1581" s="140"/>
      <c r="V1581" s="140"/>
      <c r="W1581" s="140"/>
      <c r="X1581" s="140"/>
      <c r="Y1581" s="140"/>
      <c r="Z1581" s="140"/>
      <c r="AA1581" s="140"/>
      <c r="AB1581" s="140"/>
      <c r="AC1581" s="140"/>
      <c r="AD1581" s="140"/>
      <c r="AE1581" s="140"/>
      <c r="AF1581" s="140"/>
      <c r="AG1581" s="140"/>
      <c r="AH1581" s="140"/>
      <c r="AI1581" s="140"/>
      <c r="AJ1581" s="140"/>
      <c r="AK1581" s="140"/>
      <c r="AL1581" s="140"/>
      <c r="AM1581" s="140"/>
      <c r="AN1581" s="140"/>
      <c r="AO1581" s="140"/>
      <c r="AP1581" s="140"/>
      <c r="AQ1581" s="140"/>
      <c r="AR1581" s="140"/>
      <c r="AS1581" s="140"/>
      <c r="AT1581" s="140"/>
      <c r="AU1581" s="140"/>
      <c r="AV1581" s="140"/>
      <c r="AW1581" s="140"/>
      <c r="AX1581" s="140"/>
      <c r="AY1581" s="140"/>
      <c r="AZ1581" s="140"/>
      <c r="BA1581" s="140"/>
      <c r="BB1581" s="140"/>
      <c r="BC1581" s="140"/>
      <c r="BD1581" s="140"/>
      <c r="BE1581" s="140"/>
      <c r="BF1581" s="140"/>
      <c r="BG1581" s="140"/>
      <c r="BH1581" s="140"/>
      <c r="BI1581" s="140"/>
      <c r="BJ1581" s="140"/>
    </row>
    <row r="1582" spans="20:62">
      <c r="T1582" s="140"/>
      <c r="U1582" s="140"/>
      <c r="V1582" s="140"/>
      <c r="W1582" s="140"/>
      <c r="X1582" s="140"/>
      <c r="Y1582" s="140"/>
      <c r="Z1582" s="140"/>
      <c r="AA1582" s="140"/>
      <c r="AB1582" s="140"/>
      <c r="AC1582" s="140"/>
      <c r="AD1582" s="140"/>
      <c r="AE1582" s="140"/>
      <c r="AF1582" s="140"/>
      <c r="AG1582" s="140"/>
      <c r="AH1582" s="140"/>
      <c r="AI1582" s="140"/>
      <c r="AJ1582" s="140"/>
      <c r="AK1582" s="140"/>
      <c r="AL1582" s="140"/>
      <c r="AM1582" s="140"/>
      <c r="AN1582" s="140"/>
      <c r="AO1582" s="140"/>
      <c r="AP1582" s="140"/>
      <c r="AQ1582" s="140"/>
      <c r="AR1582" s="140"/>
      <c r="AS1582" s="140"/>
      <c r="AT1582" s="140"/>
      <c r="AU1582" s="140"/>
      <c r="AV1582" s="140"/>
      <c r="AW1582" s="140"/>
      <c r="AX1582" s="140"/>
      <c r="AY1582" s="140"/>
      <c r="AZ1582" s="140"/>
      <c r="BA1582" s="140"/>
      <c r="BB1582" s="140"/>
      <c r="BC1582" s="140"/>
      <c r="BD1582" s="140"/>
      <c r="BE1582" s="140"/>
      <c r="BF1582" s="140"/>
      <c r="BG1582" s="140"/>
      <c r="BH1582" s="140"/>
      <c r="BI1582" s="140"/>
      <c r="BJ1582" s="140"/>
    </row>
    <row r="1583" spans="20:62">
      <c r="T1583" s="140"/>
      <c r="U1583" s="140"/>
      <c r="V1583" s="140"/>
      <c r="W1583" s="140"/>
      <c r="X1583" s="140"/>
      <c r="Y1583" s="140"/>
      <c r="Z1583" s="140"/>
      <c r="AA1583" s="140"/>
      <c r="AB1583" s="140"/>
      <c r="AC1583" s="140"/>
      <c r="AD1583" s="140"/>
      <c r="AE1583" s="140"/>
      <c r="AF1583" s="140"/>
      <c r="AG1583" s="140"/>
      <c r="AH1583" s="140"/>
      <c r="AI1583" s="140"/>
      <c r="AJ1583" s="140"/>
      <c r="AK1583" s="140"/>
      <c r="AL1583" s="140"/>
      <c r="AM1583" s="140"/>
      <c r="AN1583" s="140"/>
      <c r="AO1583" s="140"/>
      <c r="AP1583" s="140"/>
      <c r="AQ1583" s="140"/>
      <c r="AR1583" s="140"/>
      <c r="AS1583" s="140"/>
      <c r="AT1583" s="140"/>
      <c r="AU1583" s="140"/>
      <c r="AV1583" s="140"/>
      <c r="AW1583" s="140"/>
      <c r="AX1583" s="140"/>
      <c r="AY1583" s="140"/>
      <c r="AZ1583" s="140"/>
      <c r="BA1583" s="140"/>
      <c r="BB1583" s="140"/>
      <c r="BC1583" s="140"/>
      <c r="BD1583" s="140"/>
      <c r="BE1583" s="140"/>
      <c r="BF1583" s="140"/>
      <c r="BG1583" s="140"/>
      <c r="BH1583" s="140"/>
      <c r="BI1583" s="140"/>
      <c r="BJ1583" s="140"/>
    </row>
    <row r="1584" spans="20:62">
      <c r="T1584" s="140"/>
      <c r="U1584" s="140"/>
      <c r="V1584" s="140"/>
      <c r="W1584" s="140"/>
      <c r="X1584" s="140"/>
      <c r="Y1584" s="140"/>
      <c r="Z1584" s="140"/>
      <c r="AA1584" s="140"/>
      <c r="AB1584" s="140"/>
      <c r="AC1584" s="140"/>
      <c r="AD1584" s="140"/>
      <c r="AE1584" s="140"/>
      <c r="AF1584" s="140"/>
      <c r="AG1584" s="140"/>
      <c r="AH1584" s="140"/>
      <c r="AI1584" s="140"/>
      <c r="AJ1584" s="140"/>
      <c r="AK1584" s="140"/>
      <c r="AL1584" s="140"/>
      <c r="AM1584" s="140"/>
      <c r="AN1584" s="140"/>
      <c r="AO1584" s="140"/>
      <c r="AP1584" s="140"/>
      <c r="AQ1584" s="140"/>
      <c r="AR1584" s="140"/>
      <c r="AS1584" s="140"/>
      <c r="AT1584" s="140"/>
      <c r="AU1584" s="140"/>
      <c r="AV1584" s="140"/>
      <c r="AW1584" s="140"/>
      <c r="AX1584" s="140"/>
      <c r="AY1584" s="140"/>
      <c r="AZ1584" s="140"/>
      <c r="BA1584" s="140"/>
      <c r="BB1584" s="140"/>
      <c r="BC1584" s="140"/>
      <c r="BD1584" s="140"/>
      <c r="BE1584" s="140"/>
      <c r="BF1584" s="140"/>
      <c r="BG1584" s="140"/>
      <c r="BH1584" s="140"/>
      <c r="BI1584" s="140"/>
      <c r="BJ1584" s="140"/>
    </row>
    <row r="1585" spans="20:62">
      <c r="T1585" s="140"/>
      <c r="U1585" s="140"/>
      <c r="V1585" s="140"/>
      <c r="W1585" s="140"/>
      <c r="X1585" s="140"/>
      <c r="Y1585" s="140"/>
      <c r="Z1585" s="140"/>
      <c r="AA1585" s="140"/>
      <c r="AB1585" s="140"/>
      <c r="AC1585" s="140"/>
      <c r="AD1585" s="140"/>
      <c r="AE1585" s="140"/>
      <c r="AF1585" s="140"/>
      <c r="AG1585" s="140"/>
      <c r="AH1585" s="140"/>
      <c r="AI1585" s="140"/>
      <c r="AJ1585" s="140"/>
      <c r="AK1585" s="140"/>
      <c r="AL1585" s="140"/>
      <c r="AM1585" s="140"/>
      <c r="AN1585" s="140"/>
      <c r="AO1585" s="140"/>
      <c r="AP1585" s="140"/>
      <c r="AQ1585" s="140"/>
      <c r="AR1585" s="140"/>
      <c r="AS1585" s="140"/>
      <c r="AT1585" s="140"/>
      <c r="AU1585" s="140"/>
      <c r="AV1585" s="140"/>
      <c r="AW1585" s="140"/>
      <c r="AX1585" s="140"/>
      <c r="AY1585" s="140"/>
      <c r="AZ1585" s="140"/>
      <c r="BA1585" s="140"/>
      <c r="BB1585" s="140"/>
      <c r="BC1585" s="140"/>
      <c r="BD1585" s="140"/>
      <c r="BE1585" s="140"/>
      <c r="BF1585" s="140"/>
      <c r="BG1585" s="140"/>
      <c r="BH1585" s="140"/>
      <c r="BI1585" s="140"/>
      <c r="BJ1585" s="140"/>
    </row>
    <row r="1586" spans="20:62">
      <c r="T1586" s="140"/>
      <c r="U1586" s="140"/>
      <c r="V1586" s="140"/>
      <c r="W1586" s="140"/>
      <c r="X1586" s="140"/>
      <c r="Y1586" s="140"/>
      <c r="Z1586" s="140"/>
      <c r="AA1586" s="140"/>
      <c r="AB1586" s="140"/>
      <c r="AC1586" s="140"/>
      <c r="AD1586" s="140"/>
      <c r="AE1586" s="140"/>
      <c r="AF1586" s="140"/>
      <c r="AG1586" s="140"/>
      <c r="AH1586" s="140"/>
      <c r="AI1586" s="140"/>
      <c r="AJ1586" s="140"/>
      <c r="AK1586" s="140"/>
      <c r="AL1586" s="140"/>
      <c r="AM1586" s="140"/>
      <c r="AN1586" s="140"/>
      <c r="AO1586" s="140"/>
      <c r="AP1586" s="140"/>
      <c r="AQ1586" s="140"/>
      <c r="AR1586" s="140"/>
      <c r="AS1586" s="140"/>
      <c r="AT1586" s="140"/>
      <c r="AU1586" s="140"/>
      <c r="AV1586" s="140"/>
      <c r="AW1586" s="140"/>
      <c r="AX1586" s="140"/>
      <c r="AY1586" s="140"/>
      <c r="AZ1586" s="140"/>
      <c r="BA1586" s="140"/>
      <c r="BB1586" s="140"/>
      <c r="BC1586" s="140"/>
      <c r="BD1586" s="140"/>
      <c r="BE1586" s="140"/>
      <c r="BF1586" s="140"/>
      <c r="BG1586" s="140"/>
      <c r="BH1586" s="140"/>
      <c r="BI1586" s="140"/>
      <c r="BJ1586" s="140"/>
    </row>
    <row r="1587" spans="20:62">
      <c r="T1587" s="140"/>
      <c r="U1587" s="140"/>
      <c r="V1587" s="140"/>
      <c r="W1587" s="140"/>
      <c r="X1587" s="140"/>
      <c r="Y1587" s="140"/>
      <c r="Z1587" s="140"/>
      <c r="AA1587" s="140"/>
      <c r="AB1587" s="140"/>
      <c r="AC1587" s="140"/>
      <c r="AD1587" s="140"/>
      <c r="AE1587" s="140"/>
      <c r="AF1587" s="140"/>
      <c r="AG1587" s="140"/>
      <c r="AH1587" s="140"/>
      <c r="AI1587" s="140"/>
      <c r="AJ1587" s="140"/>
      <c r="AK1587" s="140"/>
      <c r="AL1587" s="140"/>
      <c r="AM1587" s="140"/>
      <c r="AN1587" s="140"/>
      <c r="AO1587" s="140"/>
      <c r="AP1587" s="140"/>
      <c r="AQ1587" s="140"/>
      <c r="AR1587" s="140"/>
      <c r="AS1587" s="140"/>
      <c r="AT1587" s="140"/>
      <c r="AU1587" s="140"/>
      <c r="AV1587" s="140"/>
      <c r="AW1587" s="140"/>
      <c r="AX1587" s="140"/>
      <c r="AY1587" s="140"/>
      <c r="AZ1587" s="140"/>
      <c r="BA1587" s="140"/>
      <c r="BB1587" s="140"/>
      <c r="BC1587" s="140"/>
      <c r="BD1587" s="140"/>
      <c r="BE1587" s="140"/>
      <c r="BF1587" s="140"/>
      <c r="BG1587" s="140"/>
      <c r="BH1587" s="140"/>
      <c r="BI1587" s="140"/>
      <c r="BJ1587" s="140"/>
    </row>
    <row r="1588" spans="20:62">
      <c r="T1588" s="140"/>
      <c r="U1588" s="140"/>
      <c r="V1588" s="140"/>
      <c r="W1588" s="140"/>
      <c r="X1588" s="140"/>
      <c r="Y1588" s="140"/>
      <c r="Z1588" s="140"/>
      <c r="AA1588" s="140"/>
      <c r="AB1588" s="140"/>
      <c r="AC1588" s="140"/>
      <c r="AD1588" s="140"/>
      <c r="AE1588" s="140"/>
      <c r="AF1588" s="140"/>
      <c r="AG1588" s="140"/>
      <c r="AH1588" s="140"/>
      <c r="AI1588" s="140"/>
      <c r="AJ1588" s="140"/>
      <c r="AK1588" s="140"/>
      <c r="AL1588" s="140"/>
      <c r="AM1588" s="140"/>
      <c r="AN1588" s="140"/>
      <c r="AO1588" s="140"/>
      <c r="AP1588" s="140"/>
      <c r="AQ1588" s="140"/>
      <c r="AR1588" s="140"/>
      <c r="AS1588" s="140"/>
      <c r="AT1588" s="140"/>
      <c r="AU1588" s="140"/>
      <c r="AV1588" s="140"/>
      <c r="AW1588" s="140"/>
      <c r="AX1588" s="140"/>
      <c r="AY1588" s="140"/>
      <c r="AZ1588" s="140"/>
      <c r="BA1588" s="140"/>
      <c r="BB1588" s="140"/>
      <c r="BC1588" s="140"/>
      <c r="BD1588" s="140"/>
      <c r="BE1588" s="140"/>
      <c r="BF1588" s="140"/>
      <c r="BG1588" s="140"/>
      <c r="BH1588" s="140"/>
      <c r="BI1588" s="140"/>
      <c r="BJ1588" s="140"/>
    </row>
    <row r="1589" spans="20:62">
      <c r="T1589" s="140"/>
      <c r="U1589" s="140"/>
      <c r="V1589" s="140"/>
      <c r="W1589" s="140"/>
      <c r="X1589" s="140"/>
      <c r="Y1589" s="140"/>
      <c r="Z1589" s="140"/>
      <c r="AA1589" s="140"/>
      <c r="AB1589" s="140"/>
      <c r="AC1589" s="140"/>
      <c r="AD1589" s="140"/>
      <c r="AE1589" s="140"/>
      <c r="AF1589" s="140"/>
      <c r="AG1589" s="140"/>
      <c r="AH1589" s="140"/>
      <c r="AI1589" s="140"/>
      <c r="AJ1589" s="140"/>
      <c r="AK1589" s="140"/>
      <c r="AL1589" s="140"/>
      <c r="AM1589" s="140"/>
      <c r="AN1589" s="140"/>
      <c r="AO1589" s="140"/>
      <c r="AP1589" s="140"/>
      <c r="AQ1589" s="140"/>
      <c r="AR1589" s="140"/>
      <c r="AS1589" s="140"/>
      <c r="AT1589" s="140"/>
      <c r="AU1589" s="140"/>
      <c r="AV1589" s="140"/>
      <c r="AW1589" s="140"/>
      <c r="AX1589" s="140"/>
      <c r="AY1589" s="140"/>
      <c r="AZ1589" s="140"/>
      <c r="BA1589" s="140"/>
      <c r="BB1589" s="140"/>
      <c r="BC1589" s="140"/>
      <c r="BD1589" s="140"/>
      <c r="BE1589" s="140"/>
      <c r="BF1589" s="140"/>
      <c r="BG1589" s="140"/>
      <c r="BH1589" s="140"/>
      <c r="BI1589" s="140"/>
      <c r="BJ1589" s="140"/>
    </row>
    <row r="1590" spans="20:62">
      <c r="T1590" s="140"/>
      <c r="U1590" s="140"/>
      <c r="V1590" s="140"/>
      <c r="W1590" s="140"/>
      <c r="X1590" s="140"/>
      <c r="Y1590" s="140"/>
      <c r="Z1590" s="140"/>
      <c r="AA1590" s="140"/>
      <c r="AB1590" s="140"/>
      <c r="AC1590" s="140"/>
      <c r="AD1590" s="140"/>
      <c r="AE1590" s="140"/>
      <c r="AF1590" s="140"/>
      <c r="AG1590" s="140"/>
      <c r="AH1590" s="140"/>
      <c r="AI1590" s="140"/>
      <c r="AJ1590" s="140"/>
      <c r="AK1590" s="140"/>
      <c r="AL1590" s="140"/>
      <c r="AM1590" s="140"/>
      <c r="AN1590" s="140"/>
      <c r="AO1590" s="140"/>
      <c r="AP1590" s="140"/>
      <c r="AQ1590" s="140"/>
      <c r="AR1590" s="140"/>
      <c r="AS1590" s="140"/>
      <c r="AT1590" s="140"/>
      <c r="AU1590" s="140"/>
      <c r="AV1590" s="140"/>
      <c r="AW1590" s="140"/>
      <c r="AX1590" s="140"/>
      <c r="AY1590" s="140"/>
      <c r="AZ1590" s="140"/>
      <c r="BA1590" s="140"/>
      <c r="BB1590" s="140"/>
      <c r="BC1590" s="140"/>
      <c r="BD1590" s="140"/>
      <c r="BE1590" s="140"/>
      <c r="BF1590" s="140"/>
      <c r="BG1590" s="140"/>
      <c r="BH1590" s="140"/>
      <c r="BI1590" s="140"/>
      <c r="BJ1590" s="140"/>
    </row>
    <row r="1591" spans="20:62">
      <c r="T1591" s="140"/>
      <c r="U1591" s="140"/>
      <c r="V1591" s="140"/>
      <c r="W1591" s="140"/>
      <c r="X1591" s="140"/>
      <c r="Y1591" s="140"/>
      <c r="Z1591" s="140"/>
      <c r="AA1591" s="140"/>
      <c r="AB1591" s="140"/>
      <c r="AC1591" s="140"/>
      <c r="AD1591" s="140"/>
      <c r="AE1591" s="140"/>
      <c r="AF1591" s="140"/>
      <c r="AG1591" s="140"/>
      <c r="AH1591" s="140"/>
      <c r="AI1591" s="140"/>
      <c r="AJ1591" s="140"/>
      <c r="AK1591" s="140"/>
      <c r="AL1591" s="140"/>
      <c r="AM1591" s="140"/>
      <c r="AN1591" s="140"/>
      <c r="AO1591" s="140"/>
      <c r="AP1591" s="140"/>
      <c r="AQ1591" s="140"/>
      <c r="AR1591" s="140"/>
      <c r="AS1591" s="140"/>
      <c r="AT1591" s="140"/>
      <c r="AU1591" s="140"/>
      <c r="AV1591" s="140"/>
      <c r="AW1591" s="140"/>
      <c r="AX1591" s="140"/>
      <c r="AY1591" s="140"/>
      <c r="AZ1591" s="140"/>
      <c r="BA1591" s="140"/>
      <c r="BB1591" s="140"/>
      <c r="BC1591" s="140"/>
      <c r="BD1591" s="140"/>
      <c r="BE1591" s="140"/>
      <c r="BF1591" s="140"/>
      <c r="BG1591" s="140"/>
      <c r="BH1591" s="140"/>
      <c r="BI1591" s="140"/>
      <c r="BJ1591" s="140"/>
    </row>
    <row r="1592" spans="20:62">
      <c r="T1592" s="140"/>
      <c r="U1592" s="140"/>
      <c r="V1592" s="140"/>
      <c r="W1592" s="140"/>
      <c r="X1592" s="140"/>
      <c r="Y1592" s="140"/>
      <c r="Z1592" s="140"/>
      <c r="AA1592" s="140"/>
      <c r="AB1592" s="140"/>
      <c r="AC1592" s="140"/>
      <c r="AD1592" s="140"/>
      <c r="AE1592" s="140"/>
      <c r="AF1592" s="140"/>
      <c r="AG1592" s="140"/>
      <c r="AH1592" s="140"/>
      <c r="AI1592" s="140"/>
      <c r="AJ1592" s="140"/>
      <c r="AK1592" s="140"/>
      <c r="AL1592" s="140"/>
      <c r="AM1592" s="140"/>
      <c r="AN1592" s="140"/>
      <c r="AO1592" s="140"/>
      <c r="AP1592" s="140"/>
      <c r="AQ1592" s="140"/>
      <c r="AR1592" s="140"/>
      <c r="AS1592" s="140"/>
      <c r="AT1592" s="140"/>
      <c r="AU1592" s="140"/>
      <c r="AV1592" s="140"/>
      <c r="AW1592" s="140"/>
      <c r="AX1592" s="140"/>
      <c r="AY1592" s="140"/>
      <c r="AZ1592" s="140"/>
      <c r="BA1592" s="140"/>
      <c r="BB1592" s="140"/>
      <c r="BC1592" s="140"/>
      <c r="BD1592" s="140"/>
      <c r="BE1592" s="140"/>
      <c r="BF1592" s="140"/>
      <c r="BG1592" s="140"/>
      <c r="BH1592" s="140"/>
      <c r="BI1592" s="140"/>
      <c r="BJ1592" s="140"/>
    </row>
    <row r="1593" spans="20:62">
      <c r="T1593" s="140"/>
      <c r="U1593" s="140"/>
      <c r="V1593" s="140"/>
      <c r="W1593" s="140"/>
      <c r="X1593" s="140"/>
      <c r="Y1593" s="140"/>
      <c r="Z1593" s="140"/>
      <c r="AA1593" s="140"/>
      <c r="AB1593" s="140"/>
      <c r="AC1593" s="140"/>
      <c r="AD1593" s="140"/>
      <c r="AE1593" s="140"/>
      <c r="AF1593" s="140"/>
      <c r="AG1593" s="140"/>
      <c r="AH1593" s="140"/>
      <c r="AI1593" s="140"/>
      <c r="AJ1593" s="140"/>
      <c r="AK1593" s="140"/>
      <c r="AL1593" s="140"/>
      <c r="AM1593" s="140"/>
      <c r="AN1593" s="140"/>
      <c r="AO1593" s="140"/>
      <c r="AP1593" s="140"/>
      <c r="AQ1593" s="140"/>
      <c r="AR1593" s="140"/>
      <c r="AS1593" s="140"/>
      <c r="AT1593" s="140"/>
      <c r="AU1593" s="140"/>
      <c r="AV1593" s="140"/>
      <c r="AW1593" s="140"/>
      <c r="AX1593" s="140"/>
      <c r="AY1593" s="140"/>
      <c r="AZ1593" s="140"/>
      <c r="BA1593" s="140"/>
      <c r="BB1593" s="140"/>
      <c r="BC1593" s="140"/>
      <c r="BD1593" s="140"/>
      <c r="BE1593" s="140"/>
      <c r="BF1593" s="140"/>
      <c r="BG1593" s="140"/>
      <c r="BH1593" s="140"/>
      <c r="BI1593" s="140"/>
      <c r="BJ1593" s="140"/>
    </row>
    <row r="1594" spans="20:62">
      <c r="T1594" s="140"/>
      <c r="U1594" s="140"/>
      <c r="V1594" s="140"/>
      <c r="W1594" s="140"/>
      <c r="X1594" s="140"/>
      <c r="Y1594" s="140"/>
      <c r="Z1594" s="140"/>
      <c r="AA1594" s="140"/>
      <c r="AB1594" s="140"/>
      <c r="AC1594" s="140"/>
      <c r="AD1594" s="140"/>
      <c r="AE1594" s="140"/>
      <c r="AF1594" s="140"/>
      <c r="AG1594" s="140"/>
      <c r="AH1594" s="140"/>
      <c r="AI1594" s="140"/>
      <c r="AJ1594" s="140"/>
      <c r="AK1594" s="140"/>
      <c r="AL1594" s="140"/>
      <c r="AM1594" s="140"/>
      <c r="AN1594" s="140"/>
      <c r="AO1594" s="140"/>
      <c r="AP1594" s="140"/>
      <c r="AQ1594" s="140"/>
      <c r="AR1594" s="140"/>
      <c r="AS1594" s="140"/>
      <c r="AT1594" s="140"/>
      <c r="AU1594" s="140"/>
      <c r="AV1594" s="140"/>
      <c r="AW1594" s="140"/>
      <c r="AX1594" s="140"/>
      <c r="AY1594" s="140"/>
      <c r="AZ1594" s="140"/>
      <c r="BA1594" s="140"/>
      <c r="BB1594" s="140"/>
      <c r="BC1594" s="140"/>
      <c r="BD1594" s="140"/>
      <c r="BE1594" s="140"/>
      <c r="BF1594" s="140"/>
      <c r="BG1594" s="140"/>
      <c r="BH1594" s="140"/>
      <c r="BI1594" s="140"/>
      <c r="BJ1594" s="140"/>
    </row>
    <row r="1595" spans="20:62">
      <c r="T1595" s="140"/>
      <c r="U1595" s="140"/>
      <c r="V1595" s="140"/>
      <c r="W1595" s="140"/>
      <c r="X1595" s="140"/>
      <c r="Y1595" s="140"/>
      <c r="Z1595" s="140"/>
      <c r="AA1595" s="140"/>
      <c r="AB1595" s="140"/>
      <c r="AC1595" s="140"/>
      <c r="AD1595" s="140"/>
      <c r="AE1595" s="140"/>
      <c r="AF1595" s="140"/>
      <c r="AG1595" s="140"/>
      <c r="AH1595" s="140"/>
      <c r="AI1595" s="140"/>
      <c r="AJ1595" s="140"/>
      <c r="AK1595" s="140"/>
      <c r="AL1595" s="140"/>
      <c r="AM1595" s="140"/>
      <c r="AN1595" s="140"/>
      <c r="AO1595" s="140"/>
      <c r="AP1595" s="140"/>
      <c r="AQ1595" s="140"/>
      <c r="AR1595" s="140"/>
      <c r="AS1595" s="140"/>
      <c r="AT1595" s="140"/>
      <c r="AU1595" s="140"/>
      <c r="AV1595" s="140"/>
      <c r="AW1595" s="140"/>
      <c r="AX1595" s="140"/>
      <c r="AY1595" s="140"/>
      <c r="AZ1595" s="140"/>
      <c r="BA1595" s="140"/>
      <c r="BB1595" s="140"/>
      <c r="BC1595" s="140"/>
      <c r="BD1595" s="140"/>
      <c r="BE1595" s="140"/>
      <c r="BF1595" s="140"/>
      <c r="BG1595" s="140"/>
      <c r="BH1595" s="140"/>
      <c r="BI1595" s="140"/>
      <c r="BJ1595" s="140"/>
    </row>
    <row r="1596" spans="20:62">
      <c r="T1596" s="140"/>
      <c r="U1596" s="140"/>
      <c r="V1596" s="140"/>
      <c r="W1596" s="140"/>
      <c r="X1596" s="140"/>
      <c r="Y1596" s="140"/>
      <c r="Z1596" s="140"/>
      <c r="AA1596" s="140"/>
      <c r="AB1596" s="140"/>
      <c r="AC1596" s="140"/>
      <c r="AD1596" s="140"/>
      <c r="AE1596" s="140"/>
      <c r="AF1596" s="140"/>
      <c r="AG1596" s="140"/>
      <c r="AH1596" s="140"/>
      <c r="AI1596" s="140"/>
      <c r="AJ1596" s="140"/>
      <c r="AK1596" s="140"/>
      <c r="AL1596" s="140"/>
      <c r="AM1596" s="140"/>
      <c r="AN1596" s="140"/>
      <c r="AO1596" s="140"/>
      <c r="AP1596" s="140"/>
      <c r="AQ1596" s="140"/>
      <c r="AR1596" s="140"/>
      <c r="AS1596" s="140"/>
      <c r="AT1596" s="140"/>
      <c r="AU1596" s="140"/>
      <c r="AV1596" s="140"/>
      <c r="AW1596" s="140"/>
      <c r="AX1596" s="140"/>
      <c r="AY1596" s="140"/>
      <c r="AZ1596" s="140"/>
      <c r="BA1596" s="140"/>
      <c r="BB1596" s="140"/>
      <c r="BC1596" s="140"/>
      <c r="BD1596" s="140"/>
      <c r="BE1596" s="140"/>
      <c r="BF1596" s="140"/>
      <c r="BG1596" s="140"/>
      <c r="BH1596" s="140"/>
      <c r="BI1596" s="140"/>
      <c r="BJ1596" s="140"/>
    </row>
    <row r="1597" spans="20:62">
      <c r="T1597" s="140"/>
      <c r="U1597" s="140"/>
      <c r="V1597" s="140"/>
      <c r="W1597" s="140"/>
      <c r="X1597" s="140"/>
      <c r="Y1597" s="140"/>
      <c r="Z1597" s="140"/>
      <c r="AA1597" s="140"/>
      <c r="AB1597" s="140"/>
      <c r="AC1597" s="140"/>
      <c r="AD1597" s="140"/>
      <c r="AE1597" s="140"/>
      <c r="AF1597" s="140"/>
      <c r="AG1597" s="140"/>
      <c r="AH1597" s="140"/>
      <c r="AI1597" s="140"/>
      <c r="AJ1597" s="140"/>
      <c r="AK1597" s="140"/>
      <c r="AL1597" s="140"/>
      <c r="AM1597" s="140"/>
      <c r="AN1597" s="140"/>
      <c r="AO1597" s="140"/>
      <c r="AP1597" s="140"/>
      <c r="AQ1597" s="140"/>
      <c r="AR1597" s="140"/>
      <c r="AS1597" s="140"/>
      <c r="AT1597" s="140"/>
      <c r="AU1597" s="140"/>
      <c r="AV1597" s="140"/>
      <c r="AW1597" s="140"/>
      <c r="AX1597" s="140"/>
      <c r="AY1597" s="140"/>
      <c r="AZ1597" s="140"/>
      <c r="BA1597" s="140"/>
      <c r="BB1597" s="140"/>
      <c r="BC1597" s="140"/>
      <c r="BD1597" s="140"/>
      <c r="BE1597" s="140"/>
      <c r="BF1597" s="140"/>
      <c r="BG1597" s="140"/>
      <c r="BH1597" s="140"/>
      <c r="BI1597" s="140"/>
      <c r="BJ1597" s="140"/>
    </row>
    <row r="1598" spans="20:62">
      <c r="T1598" s="140"/>
      <c r="U1598" s="140"/>
      <c r="V1598" s="140"/>
      <c r="W1598" s="140"/>
      <c r="X1598" s="140"/>
      <c r="Y1598" s="140"/>
      <c r="Z1598" s="140"/>
      <c r="AA1598" s="140"/>
      <c r="AB1598" s="140"/>
      <c r="AC1598" s="140"/>
      <c r="AD1598" s="140"/>
      <c r="AE1598" s="140"/>
      <c r="AF1598" s="140"/>
      <c r="AG1598" s="140"/>
      <c r="AH1598" s="140"/>
      <c r="AI1598" s="140"/>
      <c r="AJ1598" s="140"/>
      <c r="AK1598" s="140"/>
      <c r="AL1598" s="140"/>
      <c r="AM1598" s="140"/>
      <c r="AN1598" s="140"/>
      <c r="AO1598" s="140"/>
      <c r="AP1598" s="140"/>
      <c r="AQ1598" s="140"/>
      <c r="AR1598" s="140"/>
      <c r="AS1598" s="140"/>
      <c r="AT1598" s="140"/>
      <c r="AU1598" s="140"/>
      <c r="AV1598" s="140"/>
      <c r="AW1598" s="140"/>
      <c r="AX1598" s="140"/>
      <c r="AY1598" s="140"/>
      <c r="AZ1598" s="140"/>
      <c r="BA1598" s="140"/>
      <c r="BB1598" s="140"/>
      <c r="BC1598" s="140"/>
      <c r="BD1598" s="140"/>
      <c r="BE1598" s="140"/>
      <c r="BF1598" s="140"/>
      <c r="BG1598" s="140"/>
      <c r="BH1598" s="140"/>
      <c r="BI1598" s="140"/>
      <c r="BJ1598" s="140"/>
    </row>
    <row r="1599" spans="20:62">
      <c r="T1599" s="140"/>
      <c r="U1599" s="140"/>
      <c r="V1599" s="140"/>
      <c r="W1599" s="140"/>
      <c r="X1599" s="140"/>
      <c r="Y1599" s="140"/>
      <c r="Z1599" s="140"/>
      <c r="AA1599" s="140"/>
      <c r="AB1599" s="140"/>
      <c r="AC1599" s="140"/>
      <c r="AD1599" s="140"/>
      <c r="AE1599" s="140"/>
      <c r="AF1599" s="140"/>
      <c r="AG1599" s="140"/>
      <c r="AH1599" s="140"/>
      <c r="AI1599" s="140"/>
      <c r="AJ1599" s="140"/>
      <c r="AK1599" s="140"/>
      <c r="AL1599" s="140"/>
      <c r="AM1599" s="140"/>
      <c r="AN1599" s="140"/>
      <c r="AO1599" s="140"/>
      <c r="AP1599" s="140"/>
      <c r="AQ1599" s="140"/>
      <c r="AR1599" s="140"/>
      <c r="AS1599" s="140"/>
      <c r="AT1599" s="140"/>
      <c r="AU1599" s="140"/>
      <c r="AV1599" s="140"/>
      <c r="AW1599" s="140"/>
      <c r="AX1599" s="140"/>
      <c r="AY1599" s="140"/>
      <c r="AZ1599" s="140"/>
      <c r="BA1599" s="140"/>
      <c r="BB1599" s="140"/>
      <c r="BC1599" s="140"/>
      <c r="BD1599" s="140"/>
      <c r="BE1599" s="140"/>
      <c r="BF1599" s="140"/>
      <c r="BG1599" s="140"/>
      <c r="BH1599" s="140"/>
      <c r="BI1599" s="140"/>
      <c r="BJ1599" s="140"/>
    </row>
    <row r="1600" spans="20:62">
      <c r="T1600" s="140"/>
      <c r="U1600" s="140"/>
      <c r="V1600" s="140"/>
      <c r="W1600" s="140"/>
      <c r="X1600" s="140"/>
      <c r="Y1600" s="140"/>
      <c r="Z1600" s="140"/>
      <c r="AA1600" s="140"/>
      <c r="AB1600" s="140"/>
      <c r="AC1600" s="140"/>
      <c r="AD1600" s="140"/>
      <c r="AE1600" s="140"/>
      <c r="AF1600" s="140"/>
      <c r="AG1600" s="140"/>
      <c r="AH1600" s="140"/>
      <c r="AI1600" s="140"/>
      <c r="AJ1600" s="140"/>
      <c r="AK1600" s="140"/>
      <c r="AL1600" s="140"/>
      <c r="AM1600" s="140"/>
      <c r="AN1600" s="140"/>
      <c r="AO1600" s="140"/>
      <c r="AP1600" s="140"/>
      <c r="AQ1600" s="140"/>
      <c r="AR1600" s="140"/>
      <c r="AS1600" s="140"/>
      <c r="AT1600" s="140"/>
      <c r="AU1600" s="140"/>
      <c r="AV1600" s="140"/>
      <c r="AW1600" s="140"/>
      <c r="AX1600" s="140"/>
      <c r="AY1600" s="140"/>
      <c r="AZ1600" s="140"/>
      <c r="BA1600" s="140"/>
      <c r="BB1600" s="140"/>
      <c r="BC1600" s="140"/>
      <c r="BD1600" s="140"/>
      <c r="BE1600" s="140"/>
      <c r="BF1600" s="140"/>
      <c r="BG1600" s="140"/>
      <c r="BH1600" s="140"/>
      <c r="BI1600" s="140"/>
      <c r="BJ1600" s="140"/>
    </row>
    <row r="1601" spans="20:62">
      <c r="T1601" s="140"/>
      <c r="U1601" s="140"/>
      <c r="V1601" s="140"/>
      <c r="W1601" s="140"/>
      <c r="X1601" s="140"/>
      <c r="Y1601" s="140"/>
      <c r="Z1601" s="140"/>
      <c r="AA1601" s="140"/>
      <c r="AB1601" s="140"/>
      <c r="AC1601" s="140"/>
      <c r="AD1601" s="140"/>
      <c r="AE1601" s="140"/>
      <c r="AF1601" s="140"/>
      <c r="AG1601" s="140"/>
      <c r="AH1601" s="140"/>
      <c r="AI1601" s="140"/>
      <c r="AJ1601" s="140"/>
      <c r="AK1601" s="140"/>
      <c r="AL1601" s="140"/>
      <c r="AM1601" s="140"/>
      <c r="AN1601" s="140"/>
      <c r="AO1601" s="140"/>
      <c r="AP1601" s="140"/>
      <c r="AQ1601" s="140"/>
      <c r="AR1601" s="140"/>
      <c r="AS1601" s="140"/>
      <c r="AT1601" s="140"/>
      <c r="AU1601" s="140"/>
      <c r="AV1601" s="140"/>
      <c r="AW1601" s="140"/>
      <c r="AX1601" s="140"/>
      <c r="AY1601" s="140"/>
      <c r="AZ1601" s="140"/>
      <c r="BA1601" s="140"/>
      <c r="BB1601" s="140"/>
      <c r="BC1601" s="140"/>
      <c r="BD1601" s="140"/>
      <c r="BE1601" s="140"/>
      <c r="BF1601" s="140"/>
      <c r="BG1601" s="140"/>
      <c r="BH1601" s="140"/>
      <c r="BI1601" s="140"/>
      <c r="BJ1601" s="140"/>
    </row>
    <row r="1602" spans="20:62">
      <c r="T1602" s="140"/>
      <c r="U1602" s="140"/>
      <c r="V1602" s="140"/>
      <c r="W1602" s="140"/>
      <c r="X1602" s="140"/>
      <c r="Y1602" s="140"/>
      <c r="Z1602" s="140"/>
      <c r="AA1602" s="140"/>
      <c r="AB1602" s="140"/>
      <c r="AC1602" s="140"/>
      <c r="AD1602" s="140"/>
      <c r="AE1602" s="140"/>
      <c r="AF1602" s="140"/>
      <c r="AG1602" s="140"/>
      <c r="AH1602" s="140"/>
      <c r="AI1602" s="140"/>
      <c r="AJ1602" s="140"/>
      <c r="AK1602" s="140"/>
      <c r="AL1602" s="140"/>
      <c r="AM1602" s="140"/>
      <c r="AN1602" s="140"/>
      <c r="AO1602" s="140"/>
      <c r="AP1602" s="140"/>
      <c r="AQ1602" s="140"/>
      <c r="AR1602" s="140"/>
      <c r="AS1602" s="140"/>
      <c r="AT1602" s="140"/>
      <c r="AU1602" s="140"/>
      <c r="AV1602" s="140"/>
      <c r="AW1602" s="140"/>
      <c r="AX1602" s="140"/>
      <c r="AY1602" s="140"/>
      <c r="AZ1602" s="140"/>
      <c r="BA1602" s="140"/>
      <c r="BB1602" s="140"/>
      <c r="BC1602" s="140"/>
      <c r="BD1602" s="140"/>
      <c r="BE1602" s="140"/>
      <c r="BF1602" s="140"/>
      <c r="BG1602" s="140"/>
      <c r="BH1602" s="140"/>
      <c r="BI1602" s="140"/>
      <c r="BJ1602" s="140"/>
    </row>
    <row r="1603" spans="20:62">
      <c r="T1603" s="140"/>
      <c r="U1603" s="140"/>
      <c r="V1603" s="140"/>
      <c r="W1603" s="140"/>
      <c r="X1603" s="140"/>
      <c r="Y1603" s="140"/>
      <c r="Z1603" s="140"/>
      <c r="AA1603" s="140"/>
      <c r="AB1603" s="140"/>
      <c r="AC1603" s="140"/>
      <c r="AD1603" s="140"/>
      <c r="AE1603" s="140"/>
      <c r="AF1603" s="140"/>
      <c r="AG1603" s="140"/>
      <c r="AH1603" s="140"/>
      <c r="AI1603" s="140"/>
      <c r="AJ1603" s="140"/>
      <c r="AK1603" s="140"/>
      <c r="AL1603" s="140"/>
      <c r="AM1603" s="140"/>
      <c r="AN1603" s="140"/>
      <c r="AO1603" s="140"/>
      <c r="AP1603" s="140"/>
      <c r="AQ1603" s="140"/>
      <c r="AR1603" s="140"/>
      <c r="AS1603" s="140"/>
      <c r="AT1603" s="140"/>
      <c r="AU1603" s="140"/>
      <c r="AV1603" s="140"/>
      <c r="AW1603" s="140"/>
      <c r="AX1603" s="140"/>
      <c r="AY1603" s="140"/>
      <c r="AZ1603" s="140"/>
      <c r="BA1603" s="140"/>
      <c r="BB1603" s="140"/>
      <c r="BC1603" s="140"/>
      <c r="BD1603" s="140"/>
      <c r="BE1603" s="140"/>
      <c r="BF1603" s="140"/>
      <c r="BG1603" s="140"/>
      <c r="BH1603" s="140"/>
      <c r="BI1603" s="140"/>
      <c r="BJ1603" s="140"/>
    </row>
    <row r="1604" spans="20:62">
      <c r="T1604" s="140"/>
      <c r="U1604" s="140"/>
      <c r="V1604" s="140"/>
      <c r="W1604" s="140"/>
      <c r="X1604" s="140"/>
      <c r="Y1604" s="140"/>
      <c r="Z1604" s="140"/>
      <c r="AA1604" s="140"/>
      <c r="AB1604" s="140"/>
      <c r="AC1604" s="140"/>
      <c r="AD1604" s="140"/>
      <c r="AE1604" s="140"/>
      <c r="AF1604" s="140"/>
      <c r="AG1604" s="140"/>
      <c r="AH1604" s="140"/>
      <c r="AI1604" s="140"/>
      <c r="AJ1604" s="140"/>
      <c r="AK1604" s="140"/>
      <c r="AL1604" s="140"/>
      <c r="AM1604" s="140"/>
      <c r="AN1604" s="140"/>
      <c r="AO1604" s="140"/>
      <c r="AP1604" s="140"/>
      <c r="AQ1604" s="140"/>
      <c r="AR1604" s="140"/>
      <c r="AS1604" s="140"/>
      <c r="AT1604" s="140"/>
      <c r="AU1604" s="140"/>
      <c r="AV1604" s="140"/>
      <c r="AW1604" s="140"/>
      <c r="AX1604" s="140"/>
      <c r="AY1604" s="140"/>
      <c r="AZ1604" s="140"/>
      <c r="BA1604" s="140"/>
      <c r="BB1604" s="140"/>
      <c r="BC1604" s="140"/>
      <c r="BD1604" s="140"/>
      <c r="BE1604" s="140"/>
      <c r="BF1604" s="140"/>
      <c r="BG1604" s="140"/>
      <c r="BH1604" s="140"/>
      <c r="BI1604" s="140"/>
      <c r="BJ1604" s="140"/>
    </row>
    <row r="1605" spans="20:62">
      <c r="T1605" s="140"/>
      <c r="U1605" s="140"/>
      <c r="V1605" s="140"/>
      <c r="W1605" s="140"/>
      <c r="X1605" s="140"/>
      <c r="Y1605" s="140"/>
      <c r="Z1605" s="140"/>
      <c r="AA1605" s="140"/>
      <c r="AB1605" s="140"/>
      <c r="AC1605" s="140"/>
      <c r="AD1605" s="140"/>
      <c r="AE1605" s="140"/>
      <c r="AF1605" s="140"/>
      <c r="AG1605" s="140"/>
      <c r="AH1605" s="140"/>
      <c r="AI1605" s="140"/>
      <c r="AJ1605" s="140"/>
      <c r="AK1605" s="140"/>
      <c r="AL1605" s="140"/>
      <c r="AM1605" s="140"/>
      <c r="AN1605" s="140"/>
      <c r="AO1605" s="140"/>
      <c r="AP1605" s="140"/>
      <c r="AQ1605" s="140"/>
      <c r="AR1605" s="140"/>
      <c r="AS1605" s="140"/>
      <c r="AT1605" s="140"/>
      <c r="AU1605" s="140"/>
      <c r="AV1605" s="140"/>
      <c r="AW1605" s="140"/>
      <c r="AX1605" s="140"/>
      <c r="AY1605" s="140"/>
      <c r="AZ1605" s="140"/>
      <c r="BA1605" s="140"/>
      <c r="BB1605" s="140"/>
      <c r="BC1605" s="140"/>
      <c r="BD1605" s="140"/>
      <c r="BE1605" s="140"/>
      <c r="BF1605" s="140"/>
      <c r="BG1605" s="140"/>
      <c r="BH1605" s="140"/>
      <c r="BI1605" s="140"/>
      <c r="BJ1605" s="140"/>
    </row>
    <row r="1606" spans="20:62">
      <c r="T1606" s="140"/>
      <c r="U1606" s="140"/>
      <c r="V1606" s="140"/>
      <c r="W1606" s="140"/>
      <c r="X1606" s="140"/>
      <c r="Y1606" s="140"/>
      <c r="Z1606" s="140"/>
      <c r="AA1606" s="140"/>
      <c r="AB1606" s="140"/>
      <c r="AC1606" s="140"/>
      <c r="AD1606" s="140"/>
      <c r="AE1606" s="140"/>
      <c r="AF1606" s="140"/>
      <c r="AG1606" s="140"/>
      <c r="AH1606" s="140"/>
      <c r="AI1606" s="140"/>
      <c r="AJ1606" s="140"/>
      <c r="AK1606" s="140"/>
      <c r="AL1606" s="140"/>
      <c r="AM1606" s="140"/>
      <c r="AN1606" s="140"/>
      <c r="AO1606" s="140"/>
      <c r="AP1606" s="140"/>
      <c r="AQ1606" s="140"/>
      <c r="AR1606" s="140"/>
      <c r="AS1606" s="140"/>
      <c r="AT1606" s="140"/>
      <c r="AU1606" s="140"/>
      <c r="AV1606" s="140"/>
      <c r="AW1606" s="140"/>
      <c r="AX1606" s="140"/>
      <c r="AY1606" s="140"/>
      <c r="AZ1606" s="140"/>
      <c r="BA1606" s="140"/>
      <c r="BB1606" s="140"/>
      <c r="BC1606" s="140"/>
      <c r="BD1606" s="140"/>
      <c r="BE1606" s="140"/>
      <c r="BF1606" s="140"/>
      <c r="BG1606" s="140"/>
      <c r="BH1606" s="140"/>
      <c r="BI1606" s="140"/>
      <c r="BJ1606" s="140"/>
    </row>
    <row r="1607" spans="20:62">
      <c r="T1607" s="140"/>
      <c r="U1607" s="140"/>
      <c r="V1607" s="140"/>
      <c r="W1607" s="140"/>
      <c r="X1607" s="140"/>
      <c r="Y1607" s="140"/>
      <c r="Z1607" s="140"/>
      <c r="AA1607" s="140"/>
      <c r="AB1607" s="140"/>
      <c r="AC1607" s="140"/>
      <c r="AD1607" s="140"/>
      <c r="AE1607" s="140"/>
      <c r="AF1607" s="140"/>
      <c r="AG1607" s="140"/>
      <c r="AH1607" s="140"/>
      <c r="AI1607" s="140"/>
      <c r="AJ1607" s="140"/>
      <c r="AK1607" s="140"/>
      <c r="AL1607" s="140"/>
      <c r="AM1607" s="140"/>
      <c r="AN1607" s="140"/>
      <c r="AO1607" s="140"/>
      <c r="AP1607" s="140"/>
      <c r="AQ1607" s="140"/>
      <c r="AR1607" s="140"/>
      <c r="AS1607" s="140"/>
      <c r="AT1607" s="140"/>
      <c r="AU1607" s="140"/>
      <c r="AV1607" s="140"/>
      <c r="AW1607" s="140"/>
      <c r="AX1607" s="140"/>
      <c r="AY1607" s="140"/>
      <c r="AZ1607" s="140"/>
      <c r="BA1607" s="140"/>
      <c r="BB1607" s="140"/>
      <c r="BC1607" s="140"/>
      <c r="BD1607" s="140"/>
      <c r="BE1607" s="140"/>
      <c r="BF1607" s="140"/>
      <c r="BG1607" s="140"/>
      <c r="BH1607" s="140"/>
      <c r="BI1607" s="140"/>
      <c r="BJ1607" s="140"/>
    </row>
    <row r="1608" spans="20:62">
      <c r="T1608" s="140"/>
      <c r="U1608" s="140"/>
      <c r="V1608" s="140"/>
      <c r="W1608" s="140"/>
      <c r="X1608" s="140"/>
      <c r="Y1608" s="140"/>
      <c r="Z1608" s="140"/>
      <c r="AA1608" s="140"/>
      <c r="AB1608" s="140"/>
      <c r="AC1608" s="140"/>
      <c r="AD1608" s="140"/>
      <c r="AE1608" s="140"/>
      <c r="AF1608" s="140"/>
      <c r="AG1608" s="140"/>
      <c r="AH1608" s="140"/>
      <c r="AI1608" s="140"/>
      <c r="AJ1608" s="140"/>
      <c r="AK1608" s="140"/>
      <c r="AL1608" s="140"/>
      <c r="AM1608" s="140"/>
      <c r="AN1608" s="140"/>
      <c r="AO1608" s="140"/>
      <c r="AP1608" s="140"/>
      <c r="AQ1608" s="140"/>
      <c r="AR1608" s="140"/>
      <c r="AS1608" s="140"/>
      <c r="AT1608" s="140"/>
      <c r="AU1608" s="140"/>
      <c r="AV1608" s="140"/>
      <c r="AW1608" s="140"/>
      <c r="AX1608" s="140"/>
      <c r="AY1608" s="140"/>
      <c r="AZ1608" s="140"/>
      <c r="BA1608" s="140"/>
      <c r="BB1608" s="140"/>
      <c r="BC1608" s="140"/>
      <c r="BD1608" s="140"/>
      <c r="BE1608" s="140"/>
      <c r="BF1608" s="140"/>
      <c r="BG1608" s="140"/>
      <c r="BH1608" s="140"/>
      <c r="BI1608" s="140"/>
      <c r="BJ1608" s="140"/>
    </row>
    <row r="1609" spans="20:62">
      <c r="T1609" s="140"/>
      <c r="U1609" s="140"/>
      <c r="V1609" s="140"/>
      <c r="W1609" s="140"/>
      <c r="X1609" s="140"/>
      <c r="Y1609" s="140"/>
      <c r="Z1609" s="140"/>
      <c r="AA1609" s="140"/>
      <c r="AB1609" s="140"/>
      <c r="AC1609" s="140"/>
      <c r="AD1609" s="140"/>
      <c r="AE1609" s="140"/>
      <c r="AF1609" s="140"/>
      <c r="AG1609" s="140"/>
      <c r="AH1609" s="140"/>
      <c r="AI1609" s="140"/>
      <c r="AJ1609" s="140"/>
      <c r="AK1609" s="140"/>
      <c r="AL1609" s="140"/>
      <c r="AM1609" s="140"/>
      <c r="AN1609" s="140"/>
      <c r="AO1609" s="140"/>
      <c r="AP1609" s="140"/>
      <c r="AQ1609" s="140"/>
      <c r="AR1609" s="140"/>
      <c r="AS1609" s="140"/>
      <c r="AT1609" s="140"/>
      <c r="AU1609" s="140"/>
      <c r="AV1609" s="140"/>
      <c r="AW1609" s="140"/>
      <c r="AX1609" s="140"/>
      <c r="AY1609" s="140"/>
      <c r="AZ1609" s="140"/>
      <c r="BA1609" s="140"/>
      <c r="BB1609" s="140"/>
      <c r="BC1609" s="140"/>
      <c r="BD1609" s="140"/>
      <c r="BE1609" s="140"/>
      <c r="BF1609" s="140"/>
      <c r="BG1609" s="140"/>
      <c r="BH1609" s="140"/>
      <c r="BI1609" s="140"/>
      <c r="BJ1609" s="140"/>
    </row>
    <row r="1610" spans="20:62">
      <c r="T1610" s="140"/>
      <c r="U1610" s="140"/>
      <c r="V1610" s="140"/>
      <c r="W1610" s="140"/>
      <c r="X1610" s="140"/>
      <c r="Y1610" s="140"/>
      <c r="Z1610" s="140"/>
      <c r="AA1610" s="140"/>
      <c r="AB1610" s="140"/>
      <c r="AC1610" s="140"/>
      <c r="AD1610" s="140"/>
      <c r="AE1610" s="140"/>
      <c r="AF1610" s="140"/>
      <c r="AG1610" s="140"/>
      <c r="AH1610" s="140"/>
      <c r="AI1610" s="140"/>
      <c r="AJ1610" s="140"/>
      <c r="AK1610" s="140"/>
      <c r="AL1610" s="140"/>
      <c r="AM1610" s="140"/>
      <c r="AN1610" s="140"/>
      <c r="AO1610" s="140"/>
      <c r="AP1610" s="140"/>
      <c r="AQ1610" s="140"/>
      <c r="AR1610" s="140"/>
      <c r="AS1610" s="140"/>
      <c r="AT1610" s="140"/>
      <c r="AU1610" s="140"/>
      <c r="AV1610" s="140"/>
      <c r="AW1610" s="140"/>
      <c r="AX1610" s="140"/>
      <c r="AY1610" s="140"/>
      <c r="AZ1610" s="140"/>
      <c r="BA1610" s="140"/>
      <c r="BB1610" s="140"/>
      <c r="BC1610" s="140"/>
      <c r="BD1610" s="140"/>
      <c r="BE1610" s="140"/>
      <c r="BF1610" s="140"/>
      <c r="BG1610" s="140"/>
      <c r="BH1610" s="140"/>
      <c r="BI1610" s="140"/>
      <c r="BJ1610" s="140"/>
    </row>
    <row r="1611" spans="20:62">
      <c r="T1611" s="140"/>
      <c r="U1611" s="140"/>
      <c r="V1611" s="140"/>
      <c r="W1611" s="140"/>
      <c r="X1611" s="140"/>
      <c r="Y1611" s="140"/>
      <c r="Z1611" s="140"/>
      <c r="AA1611" s="140"/>
      <c r="AB1611" s="140"/>
      <c r="AC1611" s="140"/>
      <c r="AD1611" s="140"/>
      <c r="AE1611" s="140"/>
      <c r="AF1611" s="140"/>
      <c r="AG1611" s="140"/>
      <c r="AH1611" s="140"/>
      <c r="AI1611" s="140"/>
      <c r="AJ1611" s="140"/>
      <c r="AK1611" s="140"/>
      <c r="AL1611" s="140"/>
      <c r="AM1611" s="140"/>
      <c r="AN1611" s="140"/>
      <c r="AO1611" s="140"/>
      <c r="AP1611" s="140"/>
      <c r="AQ1611" s="140"/>
      <c r="AR1611" s="140"/>
      <c r="AS1611" s="140"/>
      <c r="AT1611" s="140"/>
      <c r="AU1611" s="140"/>
      <c r="AV1611" s="140"/>
      <c r="AW1611" s="140"/>
      <c r="AX1611" s="140"/>
      <c r="AY1611" s="140"/>
      <c r="AZ1611" s="140"/>
      <c r="BA1611" s="140"/>
      <c r="BB1611" s="140"/>
      <c r="BC1611" s="140"/>
      <c r="BD1611" s="140"/>
      <c r="BE1611" s="140"/>
      <c r="BF1611" s="140"/>
      <c r="BG1611" s="140"/>
      <c r="BH1611" s="140"/>
      <c r="BI1611" s="140"/>
      <c r="BJ1611" s="140"/>
    </row>
    <row r="1612" spans="20:62">
      <c r="T1612" s="140"/>
      <c r="U1612" s="140"/>
      <c r="V1612" s="140"/>
      <c r="W1612" s="140"/>
      <c r="X1612" s="140"/>
      <c r="Y1612" s="140"/>
      <c r="Z1612" s="140"/>
      <c r="AA1612" s="140"/>
      <c r="AB1612" s="140"/>
      <c r="AC1612" s="140"/>
      <c r="AD1612" s="140"/>
      <c r="AE1612" s="140"/>
      <c r="AF1612" s="140"/>
      <c r="AG1612" s="140"/>
      <c r="AH1612" s="140"/>
      <c r="AI1612" s="140"/>
      <c r="AJ1612" s="140"/>
      <c r="AK1612" s="140"/>
      <c r="AL1612" s="140"/>
      <c r="AM1612" s="140"/>
      <c r="AN1612" s="140"/>
      <c r="AO1612" s="140"/>
      <c r="AP1612" s="140"/>
      <c r="AQ1612" s="140"/>
      <c r="AR1612" s="140"/>
      <c r="AS1612" s="140"/>
      <c r="AT1612" s="140"/>
      <c r="AU1612" s="140"/>
      <c r="AV1612" s="140"/>
      <c r="AW1612" s="140"/>
      <c r="AX1612" s="140"/>
      <c r="AY1612" s="140"/>
      <c r="AZ1612" s="140"/>
      <c r="BA1612" s="140"/>
      <c r="BB1612" s="140"/>
      <c r="BC1612" s="140"/>
      <c r="BD1612" s="140"/>
      <c r="BE1612" s="140"/>
      <c r="BF1612" s="140"/>
      <c r="BG1612" s="140"/>
      <c r="BH1612" s="140"/>
      <c r="BI1612" s="140"/>
      <c r="BJ1612" s="140"/>
    </row>
    <row r="1613" spans="20:62">
      <c r="T1613" s="140"/>
      <c r="U1613" s="140"/>
      <c r="V1613" s="140"/>
      <c r="W1613" s="140"/>
      <c r="X1613" s="140"/>
      <c r="Y1613" s="140"/>
      <c r="Z1613" s="140"/>
      <c r="AA1613" s="140"/>
      <c r="AB1613" s="140"/>
      <c r="AC1613" s="140"/>
      <c r="AD1613" s="140"/>
      <c r="AE1613" s="140"/>
      <c r="AF1613" s="140"/>
      <c r="AG1613" s="140"/>
      <c r="AH1613" s="140"/>
      <c r="AI1613" s="140"/>
      <c r="AJ1613" s="140"/>
      <c r="AK1613" s="140"/>
      <c r="AL1613" s="140"/>
      <c r="AM1613" s="140"/>
      <c r="AN1613" s="140"/>
      <c r="AO1613" s="140"/>
      <c r="AP1613" s="140"/>
      <c r="AQ1613" s="140"/>
      <c r="AR1613" s="140"/>
      <c r="AS1613" s="140"/>
      <c r="AT1613" s="140"/>
      <c r="AU1613" s="140"/>
      <c r="AV1613" s="140"/>
      <c r="AW1613" s="140"/>
      <c r="AX1613" s="140"/>
      <c r="AY1613" s="140"/>
      <c r="AZ1613" s="140"/>
      <c r="BA1613" s="140"/>
      <c r="BB1613" s="140"/>
      <c r="BC1613" s="140"/>
      <c r="BD1613" s="140"/>
      <c r="BE1613" s="140"/>
      <c r="BF1613" s="140"/>
      <c r="BG1613" s="140"/>
      <c r="BH1613" s="140"/>
      <c r="BI1613" s="140"/>
      <c r="BJ1613" s="140"/>
    </row>
    <row r="1614" spans="20:62">
      <c r="T1614" s="140"/>
      <c r="U1614" s="140"/>
      <c r="V1614" s="140"/>
      <c r="W1614" s="140"/>
      <c r="X1614" s="140"/>
      <c r="Y1614" s="140"/>
      <c r="Z1614" s="140"/>
      <c r="AA1614" s="140"/>
      <c r="AB1614" s="140"/>
      <c r="AC1614" s="140"/>
      <c r="AD1614" s="140"/>
      <c r="AE1614" s="140"/>
      <c r="AF1614" s="140"/>
      <c r="AG1614" s="140"/>
      <c r="AH1614" s="140"/>
      <c r="AI1614" s="140"/>
      <c r="AJ1614" s="140"/>
      <c r="AK1614" s="140"/>
      <c r="AL1614" s="140"/>
      <c r="AM1614" s="140"/>
      <c r="AN1614" s="140"/>
      <c r="AO1614" s="140"/>
      <c r="AP1614" s="140"/>
      <c r="AQ1614" s="140"/>
      <c r="AR1614" s="140"/>
      <c r="AS1614" s="140"/>
      <c r="AT1614" s="140"/>
      <c r="AU1614" s="140"/>
      <c r="AV1614" s="140"/>
      <c r="AW1614" s="140"/>
      <c r="AX1614" s="140"/>
      <c r="AY1614" s="140"/>
      <c r="AZ1614" s="140"/>
      <c r="BA1614" s="140"/>
      <c r="BB1614" s="140"/>
      <c r="BC1614" s="140"/>
      <c r="BD1614" s="140"/>
      <c r="BE1614" s="140"/>
      <c r="BF1614" s="140"/>
      <c r="BG1614" s="140"/>
      <c r="BH1614" s="140"/>
      <c r="BI1614" s="140"/>
      <c r="BJ1614" s="140"/>
    </row>
    <row r="1615" spans="20:62">
      <c r="T1615" s="140"/>
      <c r="U1615" s="140"/>
      <c r="V1615" s="140"/>
      <c r="W1615" s="140"/>
      <c r="X1615" s="140"/>
      <c r="Y1615" s="140"/>
      <c r="Z1615" s="140"/>
      <c r="AA1615" s="140"/>
      <c r="AB1615" s="140"/>
      <c r="AC1615" s="140"/>
      <c r="AD1615" s="140"/>
      <c r="AE1615" s="140"/>
      <c r="AF1615" s="140"/>
      <c r="AG1615" s="140"/>
      <c r="AH1615" s="140"/>
      <c r="AI1615" s="140"/>
      <c r="AJ1615" s="140"/>
      <c r="AK1615" s="140"/>
      <c r="AL1615" s="140"/>
      <c r="AM1615" s="140"/>
      <c r="AN1615" s="140"/>
      <c r="AO1615" s="140"/>
      <c r="AP1615" s="140"/>
      <c r="AQ1615" s="140"/>
      <c r="AR1615" s="140"/>
      <c r="AS1615" s="140"/>
      <c r="AT1615" s="140"/>
      <c r="AU1615" s="140"/>
      <c r="AV1615" s="140"/>
      <c r="AW1615" s="140"/>
      <c r="AX1615" s="140"/>
      <c r="AY1615" s="140"/>
      <c r="AZ1615" s="140"/>
      <c r="BA1615" s="140"/>
      <c r="BB1615" s="140"/>
      <c r="BC1615" s="140"/>
      <c r="BD1615" s="140"/>
      <c r="BE1615" s="140"/>
      <c r="BF1615" s="140"/>
      <c r="BG1615" s="140"/>
      <c r="BH1615" s="140"/>
      <c r="BI1615" s="140"/>
      <c r="BJ1615" s="140"/>
    </row>
    <row r="1616" spans="20:62">
      <c r="T1616" s="140"/>
      <c r="U1616" s="140"/>
      <c r="V1616" s="140"/>
      <c r="W1616" s="140"/>
      <c r="X1616" s="140"/>
      <c r="Y1616" s="140"/>
      <c r="Z1616" s="140"/>
      <c r="AA1616" s="140"/>
      <c r="AB1616" s="140"/>
      <c r="AC1616" s="140"/>
      <c r="AD1616" s="140"/>
      <c r="AE1616" s="140"/>
      <c r="AF1616" s="140"/>
      <c r="AG1616" s="140"/>
      <c r="AH1616" s="140"/>
      <c r="AI1616" s="140"/>
      <c r="AJ1616" s="140"/>
      <c r="AK1616" s="140"/>
      <c r="AL1616" s="140"/>
      <c r="AM1616" s="140"/>
      <c r="AN1616" s="140"/>
      <c r="AO1616" s="140"/>
      <c r="AP1616" s="140"/>
      <c r="AQ1616" s="140"/>
      <c r="AR1616" s="140"/>
      <c r="AS1616" s="140"/>
      <c r="AT1616" s="140"/>
      <c r="AU1616" s="140"/>
      <c r="AV1616" s="140"/>
      <c r="AW1616" s="140"/>
      <c r="AX1616" s="140"/>
      <c r="AY1616" s="140"/>
      <c r="AZ1616" s="140"/>
      <c r="BA1616" s="140"/>
      <c r="BB1616" s="140"/>
      <c r="BC1616" s="140"/>
      <c r="BD1616" s="140"/>
      <c r="BE1616" s="140"/>
      <c r="BF1616" s="140"/>
      <c r="BG1616" s="140"/>
      <c r="BH1616" s="140"/>
      <c r="BI1616" s="140"/>
      <c r="BJ1616" s="140"/>
    </row>
    <row r="1617" spans="20:62">
      <c r="T1617" s="140"/>
      <c r="U1617" s="140"/>
      <c r="V1617" s="140"/>
      <c r="W1617" s="140"/>
      <c r="X1617" s="140"/>
      <c r="Y1617" s="140"/>
      <c r="Z1617" s="140"/>
      <c r="AA1617" s="140"/>
      <c r="AB1617" s="140"/>
      <c r="AC1617" s="140"/>
      <c r="AD1617" s="140"/>
      <c r="AE1617" s="140"/>
      <c r="AF1617" s="140"/>
      <c r="AG1617" s="140"/>
      <c r="AH1617" s="140"/>
      <c r="AI1617" s="140"/>
      <c r="AJ1617" s="140"/>
      <c r="AK1617" s="140"/>
      <c r="AL1617" s="140"/>
      <c r="AM1617" s="140"/>
      <c r="AN1617" s="140"/>
      <c r="AO1617" s="140"/>
      <c r="AP1617" s="140"/>
      <c r="AQ1617" s="140"/>
      <c r="AR1617" s="140"/>
      <c r="AS1617" s="140"/>
      <c r="AT1617" s="140"/>
      <c r="AU1617" s="140"/>
      <c r="AV1617" s="140"/>
      <c r="AW1617" s="140"/>
      <c r="AX1617" s="140"/>
      <c r="AY1617" s="140"/>
      <c r="AZ1617" s="140"/>
      <c r="BA1617" s="140"/>
      <c r="BB1617" s="140"/>
      <c r="BC1617" s="140"/>
      <c r="BD1617" s="140"/>
      <c r="BE1617" s="140"/>
      <c r="BF1617" s="140"/>
      <c r="BG1617" s="140"/>
      <c r="BH1617" s="140"/>
      <c r="BI1617" s="140"/>
      <c r="BJ1617" s="140"/>
    </row>
    <row r="1618" spans="20:62">
      <c r="T1618" s="140"/>
      <c r="U1618" s="140"/>
      <c r="V1618" s="140"/>
      <c r="W1618" s="140"/>
      <c r="X1618" s="140"/>
      <c r="Y1618" s="140"/>
      <c r="Z1618" s="140"/>
      <c r="AA1618" s="140"/>
      <c r="AB1618" s="140"/>
      <c r="AC1618" s="140"/>
      <c r="AD1618" s="140"/>
      <c r="AE1618" s="140"/>
      <c r="AF1618" s="140"/>
      <c r="AG1618" s="140"/>
      <c r="AH1618" s="140"/>
      <c r="AI1618" s="140"/>
      <c r="AJ1618" s="140"/>
      <c r="AK1618" s="140"/>
      <c r="AL1618" s="140"/>
      <c r="AM1618" s="140"/>
      <c r="AN1618" s="140"/>
      <c r="AO1618" s="140"/>
      <c r="AP1618" s="140"/>
      <c r="AQ1618" s="140"/>
      <c r="AR1618" s="140"/>
      <c r="AS1618" s="140"/>
      <c r="AT1618" s="140"/>
      <c r="AU1618" s="140"/>
      <c r="AV1618" s="140"/>
      <c r="AW1618" s="140"/>
      <c r="AX1618" s="140"/>
      <c r="AY1618" s="140"/>
      <c r="AZ1618" s="140"/>
      <c r="BA1618" s="140"/>
      <c r="BB1618" s="140"/>
      <c r="BC1618" s="140"/>
      <c r="BD1618" s="140"/>
      <c r="BE1618" s="140"/>
      <c r="BF1618" s="140"/>
      <c r="BG1618" s="140"/>
      <c r="BH1618" s="140"/>
      <c r="BI1618" s="140"/>
      <c r="BJ1618" s="140"/>
    </row>
    <row r="1619" spans="20:62">
      <c r="T1619" s="140"/>
      <c r="U1619" s="140"/>
      <c r="V1619" s="140"/>
      <c r="W1619" s="140"/>
      <c r="X1619" s="140"/>
      <c r="Y1619" s="140"/>
      <c r="Z1619" s="140"/>
      <c r="AA1619" s="140"/>
      <c r="AB1619" s="140"/>
      <c r="AC1619" s="140"/>
      <c r="AD1619" s="140"/>
      <c r="AE1619" s="140"/>
      <c r="AF1619" s="140"/>
      <c r="AG1619" s="140"/>
      <c r="AH1619" s="140"/>
      <c r="AI1619" s="140"/>
      <c r="AJ1619" s="140"/>
      <c r="AK1619" s="140"/>
      <c r="AL1619" s="140"/>
      <c r="AM1619" s="140"/>
      <c r="AN1619" s="140"/>
      <c r="AO1619" s="140"/>
      <c r="AP1619" s="140"/>
      <c r="AQ1619" s="140"/>
      <c r="AR1619" s="140"/>
      <c r="AS1619" s="140"/>
      <c r="AT1619" s="140"/>
      <c r="AU1619" s="140"/>
      <c r="AV1619" s="140"/>
      <c r="AW1619" s="140"/>
      <c r="AX1619" s="140"/>
      <c r="AY1619" s="140"/>
      <c r="AZ1619" s="140"/>
      <c r="BA1619" s="140"/>
      <c r="BB1619" s="140"/>
      <c r="BC1619" s="140"/>
      <c r="BD1619" s="140"/>
      <c r="BE1619" s="140"/>
      <c r="BF1619" s="140"/>
      <c r="BG1619" s="140"/>
      <c r="BH1619" s="140"/>
      <c r="BI1619" s="140"/>
      <c r="BJ1619" s="140"/>
    </row>
    <row r="1620" spans="20:62">
      <c r="T1620" s="140"/>
      <c r="U1620" s="140"/>
      <c r="V1620" s="140"/>
      <c r="W1620" s="140"/>
      <c r="X1620" s="140"/>
      <c r="Y1620" s="140"/>
      <c r="Z1620" s="140"/>
      <c r="AA1620" s="140"/>
      <c r="AB1620" s="140"/>
      <c r="AC1620" s="140"/>
      <c r="AD1620" s="140"/>
      <c r="AE1620" s="140"/>
      <c r="AF1620" s="140"/>
      <c r="AG1620" s="140"/>
      <c r="AH1620" s="140"/>
      <c r="AI1620" s="140"/>
      <c r="AJ1620" s="140"/>
      <c r="AK1620" s="140"/>
      <c r="AL1620" s="140"/>
      <c r="AM1620" s="140"/>
      <c r="AN1620" s="140"/>
      <c r="AO1620" s="140"/>
      <c r="AP1620" s="140"/>
      <c r="AQ1620" s="140"/>
      <c r="AR1620" s="140"/>
      <c r="AS1620" s="140"/>
      <c r="AT1620" s="140"/>
      <c r="AU1620" s="140"/>
      <c r="AV1620" s="140"/>
      <c r="AW1620" s="140"/>
      <c r="AX1620" s="140"/>
      <c r="AY1620" s="140"/>
      <c r="AZ1620" s="140"/>
      <c r="BA1620" s="140"/>
      <c r="BB1620" s="140"/>
      <c r="BC1620" s="140"/>
      <c r="BD1620" s="140"/>
      <c r="BE1620" s="140"/>
      <c r="BF1620" s="140"/>
      <c r="BG1620" s="140"/>
      <c r="BH1620" s="140"/>
      <c r="BI1620" s="140"/>
      <c r="BJ1620" s="140"/>
    </row>
    <row r="1621" spans="20:62">
      <c r="T1621" s="140"/>
      <c r="U1621" s="140"/>
      <c r="V1621" s="140"/>
      <c r="W1621" s="140"/>
      <c r="X1621" s="140"/>
      <c r="Y1621" s="140"/>
      <c r="Z1621" s="140"/>
      <c r="AA1621" s="140"/>
      <c r="AB1621" s="140"/>
      <c r="AC1621" s="140"/>
      <c r="AD1621" s="140"/>
      <c r="AE1621" s="140"/>
      <c r="AF1621" s="140"/>
      <c r="AG1621" s="140"/>
      <c r="AH1621" s="140"/>
      <c r="AI1621" s="140"/>
      <c r="AJ1621" s="140"/>
      <c r="AK1621" s="140"/>
      <c r="AL1621" s="140"/>
      <c r="AM1621" s="140"/>
      <c r="AN1621" s="140"/>
      <c r="AO1621" s="140"/>
      <c r="AP1621" s="140"/>
      <c r="AQ1621" s="140"/>
      <c r="AR1621" s="140"/>
      <c r="AS1621" s="140"/>
      <c r="AT1621" s="140"/>
      <c r="AU1621" s="140"/>
      <c r="AV1621" s="140"/>
      <c r="AW1621" s="140"/>
      <c r="AX1621" s="140"/>
      <c r="AY1621" s="140"/>
      <c r="AZ1621" s="140"/>
      <c r="BA1621" s="140"/>
      <c r="BB1621" s="140"/>
      <c r="BC1621" s="140"/>
      <c r="BD1621" s="140"/>
      <c r="BE1621" s="140"/>
      <c r="BF1621" s="140"/>
      <c r="BG1621" s="140"/>
      <c r="BH1621" s="140"/>
      <c r="BI1621" s="140"/>
      <c r="BJ1621" s="140"/>
    </row>
    <row r="1622" spans="20:62">
      <c r="T1622" s="140"/>
      <c r="U1622" s="140"/>
      <c r="V1622" s="140"/>
      <c r="W1622" s="140"/>
      <c r="X1622" s="140"/>
      <c r="Y1622" s="140"/>
      <c r="Z1622" s="140"/>
      <c r="AA1622" s="140"/>
      <c r="AB1622" s="140"/>
      <c r="AC1622" s="140"/>
      <c r="AD1622" s="140"/>
      <c r="AE1622" s="140"/>
      <c r="AF1622" s="140"/>
      <c r="AG1622" s="140"/>
      <c r="AH1622" s="140"/>
      <c r="AI1622" s="140"/>
      <c r="AJ1622" s="140"/>
      <c r="AK1622" s="140"/>
      <c r="AL1622" s="140"/>
      <c r="AM1622" s="140"/>
      <c r="AN1622" s="140"/>
      <c r="AO1622" s="140"/>
      <c r="AP1622" s="140"/>
      <c r="AQ1622" s="140"/>
      <c r="AR1622" s="140"/>
      <c r="AS1622" s="140"/>
      <c r="AT1622" s="140"/>
      <c r="AU1622" s="140"/>
      <c r="AV1622" s="140"/>
      <c r="AW1622" s="140"/>
      <c r="AX1622" s="140"/>
      <c r="AY1622" s="140"/>
      <c r="AZ1622" s="140"/>
      <c r="BA1622" s="140"/>
      <c r="BB1622" s="140"/>
      <c r="BC1622" s="140"/>
      <c r="BD1622" s="140"/>
      <c r="BE1622" s="140"/>
      <c r="BF1622" s="140"/>
      <c r="BG1622" s="140"/>
      <c r="BH1622" s="140"/>
      <c r="BI1622" s="140"/>
      <c r="BJ1622" s="140"/>
    </row>
    <row r="1623" spans="20:62">
      <c r="T1623" s="140"/>
      <c r="U1623" s="140"/>
      <c r="V1623" s="140"/>
      <c r="W1623" s="140"/>
      <c r="X1623" s="140"/>
      <c r="Y1623" s="140"/>
      <c r="Z1623" s="140"/>
      <c r="AA1623" s="140"/>
      <c r="AB1623" s="140"/>
      <c r="AC1623" s="140"/>
      <c r="AD1623" s="140"/>
      <c r="AE1623" s="140"/>
      <c r="AF1623" s="140"/>
      <c r="AG1623" s="140"/>
      <c r="AH1623" s="140"/>
      <c r="AI1623" s="140"/>
      <c r="AJ1623" s="140"/>
      <c r="AK1623" s="140"/>
      <c r="AL1623" s="140"/>
      <c r="AM1623" s="140"/>
      <c r="AN1623" s="140"/>
      <c r="AO1623" s="140"/>
      <c r="AP1623" s="140"/>
      <c r="AQ1623" s="140"/>
      <c r="AR1623" s="140"/>
      <c r="AS1623" s="140"/>
      <c r="AT1623" s="140"/>
      <c r="AU1623" s="140"/>
      <c r="AV1623" s="140"/>
      <c r="AW1623" s="140"/>
      <c r="AX1623" s="140"/>
      <c r="AY1623" s="140"/>
      <c r="AZ1623" s="140"/>
      <c r="BA1623" s="140"/>
      <c r="BB1623" s="140"/>
      <c r="BC1623" s="140"/>
      <c r="BD1623" s="140"/>
      <c r="BE1623" s="140"/>
      <c r="BF1623" s="140"/>
      <c r="BG1623" s="140"/>
      <c r="BH1623" s="140"/>
      <c r="BI1623" s="140"/>
      <c r="BJ1623" s="140"/>
    </row>
    <row r="1624" spans="20:62">
      <c r="T1624" s="140"/>
      <c r="U1624" s="140"/>
      <c r="V1624" s="140"/>
      <c r="W1624" s="140"/>
      <c r="X1624" s="140"/>
      <c r="Y1624" s="140"/>
      <c r="Z1624" s="140"/>
      <c r="AA1624" s="140"/>
      <c r="AB1624" s="140"/>
      <c r="AC1624" s="140"/>
      <c r="AD1624" s="140"/>
      <c r="AE1624" s="140"/>
      <c r="AF1624" s="140"/>
      <c r="AG1624" s="140"/>
      <c r="AH1624" s="140"/>
      <c r="AI1624" s="140"/>
      <c r="AJ1624" s="140"/>
      <c r="AK1624" s="140"/>
      <c r="AL1624" s="140"/>
      <c r="AM1624" s="140"/>
      <c r="AN1624" s="140"/>
      <c r="AO1624" s="140"/>
      <c r="AP1624" s="140"/>
      <c r="AQ1624" s="140"/>
      <c r="AR1624" s="140"/>
      <c r="AS1624" s="140"/>
      <c r="AT1624" s="140"/>
      <c r="AU1624" s="140"/>
      <c r="AV1624" s="140"/>
      <c r="AW1624" s="140"/>
      <c r="AX1624" s="140"/>
      <c r="AY1624" s="140"/>
      <c r="AZ1624" s="140"/>
      <c r="BA1624" s="140"/>
      <c r="BB1624" s="140"/>
      <c r="BC1624" s="140"/>
      <c r="BD1624" s="140"/>
      <c r="BE1624" s="140"/>
      <c r="BF1624" s="140"/>
      <c r="BG1624" s="140"/>
      <c r="BH1624" s="140"/>
      <c r="BI1624" s="140"/>
      <c r="BJ1624" s="140"/>
    </row>
    <row r="1625" spans="20:62">
      <c r="T1625" s="140"/>
      <c r="U1625" s="140"/>
      <c r="V1625" s="140"/>
      <c r="W1625" s="140"/>
      <c r="X1625" s="140"/>
      <c r="Y1625" s="140"/>
      <c r="Z1625" s="140"/>
      <c r="AA1625" s="140"/>
      <c r="AB1625" s="140"/>
      <c r="AC1625" s="140"/>
      <c r="AD1625" s="140"/>
      <c r="AE1625" s="140"/>
      <c r="AF1625" s="140"/>
      <c r="AG1625" s="140"/>
      <c r="AH1625" s="140"/>
      <c r="AI1625" s="140"/>
      <c r="AJ1625" s="140"/>
      <c r="AK1625" s="140"/>
      <c r="AL1625" s="140"/>
      <c r="AM1625" s="140"/>
      <c r="AN1625" s="140"/>
      <c r="AO1625" s="140"/>
      <c r="AP1625" s="140"/>
      <c r="AQ1625" s="140"/>
      <c r="AR1625" s="140"/>
      <c r="AS1625" s="140"/>
      <c r="AT1625" s="140"/>
      <c r="AU1625" s="140"/>
      <c r="AV1625" s="140"/>
      <c r="AW1625" s="140"/>
      <c r="AX1625" s="140"/>
      <c r="AY1625" s="140"/>
      <c r="AZ1625" s="140"/>
      <c r="BA1625" s="140"/>
      <c r="BB1625" s="140"/>
      <c r="BC1625" s="140"/>
      <c r="BD1625" s="140"/>
      <c r="BE1625" s="140"/>
      <c r="BF1625" s="140"/>
      <c r="BG1625" s="140"/>
      <c r="BH1625" s="140"/>
      <c r="BI1625" s="140"/>
      <c r="BJ1625" s="140"/>
    </row>
    <row r="1626" spans="20:62">
      <c r="T1626" s="140"/>
      <c r="U1626" s="140"/>
      <c r="V1626" s="140"/>
      <c r="W1626" s="140"/>
      <c r="X1626" s="140"/>
      <c r="Y1626" s="140"/>
      <c r="Z1626" s="140"/>
      <c r="AA1626" s="140"/>
      <c r="AB1626" s="140"/>
      <c r="AC1626" s="140"/>
      <c r="AD1626" s="140"/>
      <c r="AE1626" s="140"/>
      <c r="AF1626" s="140"/>
      <c r="AG1626" s="140"/>
      <c r="AH1626" s="140"/>
      <c r="AI1626" s="140"/>
      <c r="AJ1626" s="140"/>
      <c r="AK1626" s="140"/>
      <c r="AL1626" s="140"/>
      <c r="AM1626" s="140"/>
      <c r="AN1626" s="140"/>
      <c r="AO1626" s="140"/>
      <c r="AP1626" s="140"/>
      <c r="AQ1626" s="140"/>
      <c r="AR1626" s="140"/>
      <c r="AS1626" s="140"/>
      <c r="AT1626" s="140"/>
      <c r="AU1626" s="140"/>
      <c r="AV1626" s="140"/>
      <c r="AW1626" s="140"/>
      <c r="AX1626" s="140"/>
      <c r="AY1626" s="140"/>
      <c r="AZ1626" s="140"/>
      <c r="BA1626" s="140"/>
      <c r="BB1626" s="140"/>
      <c r="BC1626" s="140"/>
      <c r="BD1626" s="140"/>
      <c r="BE1626" s="140"/>
      <c r="BF1626" s="140"/>
      <c r="BG1626" s="140"/>
      <c r="BH1626" s="140"/>
      <c r="BI1626" s="140"/>
      <c r="BJ1626" s="140"/>
    </row>
    <row r="1627" spans="20:62">
      <c r="T1627" s="140"/>
      <c r="U1627" s="140"/>
      <c r="V1627" s="140"/>
      <c r="W1627" s="140"/>
      <c r="X1627" s="140"/>
      <c r="Y1627" s="140"/>
      <c r="Z1627" s="140"/>
      <c r="AA1627" s="140"/>
      <c r="AB1627" s="140"/>
      <c r="AC1627" s="140"/>
      <c r="AD1627" s="140"/>
      <c r="AE1627" s="140"/>
      <c r="AF1627" s="140"/>
      <c r="AG1627" s="140"/>
      <c r="AH1627" s="140"/>
      <c r="AI1627" s="140"/>
      <c r="AJ1627" s="140"/>
      <c r="AK1627" s="140"/>
      <c r="AL1627" s="140"/>
      <c r="AM1627" s="140"/>
      <c r="AN1627" s="140"/>
      <c r="AO1627" s="140"/>
      <c r="AP1627" s="140"/>
      <c r="AQ1627" s="140"/>
      <c r="AR1627" s="140"/>
      <c r="AS1627" s="140"/>
      <c r="AT1627" s="140"/>
      <c r="AU1627" s="140"/>
      <c r="AV1627" s="140"/>
      <c r="AW1627" s="140"/>
      <c r="AX1627" s="140"/>
      <c r="AY1627" s="140"/>
      <c r="AZ1627" s="140"/>
      <c r="BA1627" s="140"/>
      <c r="BB1627" s="140"/>
      <c r="BC1627" s="140"/>
      <c r="BD1627" s="140"/>
      <c r="BE1627" s="140"/>
      <c r="BF1627" s="140"/>
      <c r="BG1627" s="140"/>
      <c r="BH1627" s="140"/>
      <c r="BI1627" s="140"/>
      <c r="BJ1627" s="140"/>
    </row>
    <row r="1628" spans="20:62">
      <c r="T1628" s="140"/>
      <c r="U1628" s="140"/>
      <c r="V1628" s="140"/>
      <c r="W1628" s="140"/>
      <c r="X1628" s="140"/>
      <c r="Y1628" s="140"/>
      <c r="Z1628" s="140"/>
      <c r="AA1628" s="140"/>
      <c r="AB1628" s="140"/>
      <c r="AC1628" s="140"/>
      <c r="AD1628" s="140"/>
      <c r="AE1628" s="140"/>
      <c r="AF1628" s="140"/>
      <c r="AG1628" s="140"/>
      <c r="AH1628" s="140"/>
      <c r="AI1628" s="140"/>
      <c r="AJ1628" s="140"/>
      <c r="AK1628" s="140"/>
      <c r="AL1628" s="140"/>
      <c r="AM1628" s="140"/>
      <c r="AN1628" s="140"/>
      <c r="AO1628" s="140"/>
      <c r="AP1628" s="140"/>
      <c r="AQ1628" s="140"/>
      <c r="AR1628" s="140"/>
      <c r="AS1628" s="140"/>
      <c r="AT1628" s="140"/>
      <c r="AU1628" s="140"/>
      <c r="AV1628" s="140"/>
      <c r="AW1628" s="140"/>
      <c r="AX1628" s="140"/>
      <c r="AY1628" s="140"/>
      <c r="AZ1628" s="140"/>
      <c r="BA1628" s="140"/>
      <c r="BB1628" s="140"/>
      <c r="BC1628" s="140"/>
      <c r="BD1628" s="140"/>
      <c r="BE1628" s="140"/>
      <c r="BF1628" s="140"/>
      <c r="BG1628" s="140"/>
      <c r="BH1628" s="140"/>
      <c r="BI1628" s="140"/>
      <c r="BJ1628" s="140"/>
    </row>
    <row r="1629" spans="20:62">
      <c r="T1629" s="140"/>
      <c r="U1629" s="140"/>
      <c r="V1629" s="140"/>
      <c r="W1629" s="140"/>
      <c r="X1629" s="140"/>
      <c r="Y1629" s="140"/>
      <c r="Z1629" s="140"/>
      <c r="AA1629" s="140"/>
      <c r="AB1629" s="140"/>
      <c r="AC1629" s="140"/>
      <c r="AD1629" s="140"/>
      <c r="AE1629" s="140"/>
      <c r="AF1629" s="140"/>
      <c r="AG1629" s="140"/>
      <c r="AH1629" s="140"/>
      <c r="AI1629" s="140"/>
      <c r="AJ1629" s="140"/>
      <c r="AK1629" s="140"/>
      <c r="AL1629" s="140"/>
      <c r="AM1629" s="140"/>
      <c r="AN1629" s="140"/>
      <c r="AO1629" s="140"/>
      <c r="AP1629" s="140"/>
      <c r="AQ1629" s="140"/>
      <c r="AR1629" s="140"/>
      <c r="AS1629" s="140"/>
      <c r="AT1629" s="140"/>
      <c r="AU1629" s="140"/>
      <c r="AV1629" s="140"/>
      <c r="AW1629" s="140"/>
      <c r="AX1629" s="140"/>
      <c r="AY1629" s="140"/>
      <c r="AZ1629" s="140"/>
      <c r="BA1629" s="140"/>
      <c r="BB1629" s="140"/>
      <c r="BC1629" s="140"/>
      <c r="BD1629" s="140"/>
      <c r="BE1629" s="140"/>
      <c r="BF1629" s="140"/>
      <c r="BG1629" s="140"/>
      <c r="BH1629" s="140"/>
      <c r="BI1629" s="140"/>
      <c r="BJ1629" s="140"/>
    </row>
    <row r="1630" spans="20:62">
      <c r="T1630" s="140"/>
      <c r="U1630" s="140"/>
      <c r="V1630" s="140"/>
      <c r="W1630" s="140"/>
      <c r="X1630" s="140"/>
      <c r="Y1630" s="140"/>
      <c r="Z1630" s="140"/>
      <c r="AA1630" s="140"/>
      <c r="AB1630" s="140"/>
      <c r="AC1630" s="140"/>
      <c r="AD1630" s="140"/>
      <c r="AE1630" s="140"/>
      <c r="AF1630" s="140"/>
      <c r="AG1630" s="140"/>
      <c r="AH1630" s="140"/>
      <c r="AI1630" s="140"/>
      <c r="AJ1630" s="140"/>
      <c r="AK1630" s="140"/>
      <c r="AL1630" s="140"/>
      <c r="AM1630" s="140"/>
      <c r="AN1630" s="140"/>
      <c r="AO1630" s="140"/>
      <c r="AP1630" s="140"/>
      <c r="AQ1630" s="140"/>
      <c r="AR1630" s="140"/>
      <c r="AS1630" s="140"/>
      <c r="AT1630" s="140"/>
      <c r="AU1630" s="140"/>
      <c r="AV1630" s="140"/>
      <c r="AW1630" s="140"/>
      <c r="AX1630" s="140"/>
      <c r="AY1630" s="140"/>
      <c r="AZ1630" s="140"/>
      <c r="BA1630" s="140"/>
      <c r="BB1630" s="140"/>
      <c r="BC1630" s="140"/>
      <c r="BD1630" s="140"/>
      <c r="BE1630" s="140"/>
      <c r="BF1630" s="140"/>
      <c r="BG1630" s="140"/>
      <c r="BH1630" s="140"/>
      <c r="BI1630" s="140"/>
      <c r="BJ1630" s="140"/>
    </row>
    <row r="1631" spans="20:62">
      <c r="T1631" s="140"/>
      <c r="U1631" s="140"/>
      <c r="V1631" s="140"/>
      <c r="W1631" s="140"/>
      <c r="X1631" s="140"/>
      <c r="Y1631" s="140"/>
      <c r="Z1631" s="140"/>
      <c r="AA1631" s="140"/>
      <c r="AB1631" s="140"/>
      <c r="AC1631" s="140"/>
      <c r="AD1631" s="140"/>
      <c r="AE1631" s="140"/>
      <c r="AF1631" s="140"/>
      <c r="AG1631" s="140"/>
      <c r="AH1631" s="140"/>
      <c r="AI1631" s="140"/>
      <c r="AJ1631" s="140"/>
      <c r="AK1631" s="140"/>
      <c r="AL1631" s="140"/>
      <c r="AM1631" s="140"/>
      <c r="AN1631" s="140"/>
      <c r="AO1631" s="140"/>
      <c r="AP1631" s="140"/>
      <c r="AQ1631" s="140"/>
      <c r="AR1631" s="140"/>
      <c r="AS1631" s="140"/>
      <c r="AT1631" s="140"/>
      <c r="AU1631" s="140"/>
      <c r="AV1631" s="140"/>
      <c r="AW1631" s="140"/>
      <c r="AX1631" s="140"/>
      <c r="AY1631" s="140"/>
      <c r="AZ1631" s="140"/>
      <c r="BA1631" s="140"/>
      <c r="BB1631" s="140"/>
      <c r="BC1631" s="140"/>
      <c r="BD1631" s="140"/>
      <c r="BE1631" s="140"/>
      <c r="BF1631" s="140"/>
      <c r="BG1631" s="140"/>
      <c r="BH1631" s="140"/>
      <c r="BI1631" s="140"/>
      <c r="BJ1631" s="140"/>
    </row>
    <row r="1632" spans="20:62">
      <c r="T1632" s="140"/>
      <c r="U1632" s="140"/>
      <c r="V1632" s="140"/>
      <c r="W1632" s="140"/>
      <c r="X1632" s="140"/>
      <c r="Y1632" s="140"/>
      <c r="Z1632" s="140"/>
      <c r="AA1632" s="140"/>
      <c r="AB1632" s="140"/>
      <c r="AC1632" s="140"/>
      <c r="AD1632" s="140"/>
      <c r="AE1632" s="140"/>
      <c r="AF1632" s="140"/>
      <c r="AG1632" s="140"/>
      <c r="AH1632" s="140"/>
      <c r="AI1632" s="140"/>
      <c r="AJ1632" s="140"/>
      <c r="AK1632" s="140"/>
      <c r="AL1632" s="140"/>
      <c r="AM1632" s="140"/>
      <c r="AN1632" s="140"/>
      <c r="AO1632" s="140"/>
      <c r="AP1632" s="140"/>
      <c r="AQ1632" s="140"/>
      <c r="AR1632" s="140"/>
      <c r="AS1632" s="140"/>
      <c r="AT1632" s="140"/>
      <c r="AU1632" s="140"/>
      <c r="AV1632" s="140"/>
      <c r="AW1632" s="140"/>
      <c r="AX1632" s="140"/>
      <c r="AY1632" s="140"/>
      <c r="AZ1632" s="140"/>
      <c r="BA1632" s="140"/>
      <c r="BB1632" s="140"/>
      <c r="BC1632" s="140"/>
      <c r="BD1632" s="140"/>
      <c r="BE1632" s="140"/>
      <c r="BF1632" s="140"/>
      <c r="BG1632" s="140"/>
      <c r="BH1632" s="140"/>
      <c r="BI1632" s="140"/>
      <c r="BJ1632" s="140"/>
    </row>
    <row r="1633" spans="20:62">
      <c r="T1633" s="140"/>
      <c r="U1633" s="140"/>
      <c r="V1633" s="140"/>
      <c r="W1633" s="140"/>
      <c r="X1633" s="140"/>
      <c r="Y1633" s="140"/>
      <c r="Z1633" s="140"/>
      <c r="AA1633" s="140"/>
      <c r="AB1633" s="140"/>
      <c r="AC1633" s="140"/>
      <c r="AD1633" s="140"/>
      <c r="AE1633" s="140"/>
      <c r="AF1633" s="140"/>
      <c r="AG1633" s="140"/>
      <c r="AH1633" s="140"/>
      <c r="AI1633" s="140"/>
      <c r="AJ1633" s="140"/>
      <c r="AK1633" s="140"/>
      <c r="AL1633" s="140"/>
      <c r="AM1633" s="140"/>
      <c r="AN1633" s="140"/>
      <c r="AO1633" s="140"/>
      <c r="AP1633" s="140"/>
      <c r="AQ1633" s="140"/>
      <c r="AR1633" s="140"/>
      <c r="AS1633" s="140"/>
      <c r="AT1633" s="140"/>
      <c r="AU1633" s="140"/>
      <c r="AV1633" s="140"/>
      <c r="AW1633" s="140"/>
      <c r="AX1633" s="140"/>
      <c r="AY1633" s="140"/>
      <c r="AZ1633" s="140"/>
      <c r="BA1633" s="140"/>
      <c r="BB1633" s="140"/>
      <c r="BC1633" s="140"/>
      <c r="BD1633" s="140"/>
      <c r="BE1633" s="140"/>
      <c r="BF1633" s="140"/>
      <c r="BG1633" s="140"/>
      <c r="BH1633" s="140"/>
      <c r="BI1633" s="140"/>
      <c r="BJ1633" s="140"/>
    </row>
    <row r="1634" spans="20:62">
      <c r="T1634" s="140"/>
      <c r="U1634" s="140"/>
      <c r="V1634" s="140"/>
      <c r="W1634" s="140"/>
      <c r="X1634" s="140"/>
      <c r="Y1634" s="140"/>
      <c r="Z1634" s="140"/>
      <c r="AA1634" s="140"/>
      <c r="AB1634" s="140"/>
      <c r="AC1634" s="140"/>
      <c r="AD1634" s="140"/>
      <c r="AE1634" s="140"/>
      <c r="AF1634" s="140"/>
      <c r="AG1634" s="140"/>
      <c r="AH1634" s="140"/>
      <c r="AI1634" s="140"/>
      <c r="AJ1634" s="140"/>
      <c r="AK1634" s="140"/>
      <c r="AL1634" s="140"/>
      <c r="AM1634" s="140"/>
      <c r="AN1634" s="140"/>
      <c r="AO1634" s="140"/>
      <c r="AP1634" s="140"/>
      <c r="AQ1634" s="140"/>
      <c r="AR1634" s="140"/>
      <c r="AS1634" s="140"/>
      <c r="AT1634" s="140"/>
      <c r="AU1634" s="140"/>
      <c r="AV1634" s="140"/>
      <c r="AW1634" s="140"/>
      <c r="AX1634" s="140"/>
      <c r="AY1634" s="140"/>
      <c r="AZ1634" s="140"/>
      <c r="BA1634" s="140"/>
      <c r="BB1634" s="140"/>
      <c r="BC1634" s="140"/>
      <c r="BD1634" s="140"/>
      <c r="BE1634" s="140"/>
      <c r="BF1634" s="140"/>
      <c r="BG1634" s="140"/>
      <c r="BH1634" s="140"/>
      <c r="BI1634" s="140"/>
      <c r="BJ1634" s="140"/>
    </row>
    <row r="1635" spans="20:62">
      <c r="T1635" s="140"/>
      <c r="U1635" s="140"/>
      <c r="V1635" s="140"/>
      <c r="W1635" s="140"/>
      <c r="X1635" s="140"/>
      <c r="Y1635" s="140"/>
      <c r="Z1635" s="140"/>
      <c r="AA1635" s="140"/>
      <c r="AB1635" s="140"/>
      <c r="AC1635" s="140"/>
      <c r="AD1635" s="140"/>
      <c r="AE1635" s="140"/>
      <c r="AF1635" s="140"/>
      <c r="AG1635" s="140"/>
      <c r="AH1635" s="140"/>
      <c r="AI1635" s="140"/>
      <c r="AJ1635" s="140"/>
      <c r="AK1635" s="140"/>
      <c r="AL1635" s="140"/>
      <c r="AM1635" s="140"/>
      <c r="AN1635" s="140"/>
      <c r="AO1635" s="140"/>
      <c r="AP1635" s="140"/>
      <c r="AQ1635" s="140"/>
      <c r="AR1635" s="140"/>
      <c r="AS1635" s="140"/>
      <c r="AT1635" s="140"/>
      <c r="AU1635" s="140"/>
      <c r="AV1635" s="140"/>
      <c r="AW1635" s="140"/>
      <c r="AX1635" s="140"/>
      <c r="AY1635" s="140"/>
      <c r="AZ1635" s="140"/>
      <c r="BA1635" s="140"/>
      <c r="BB1635" s="140"/>
      <c r="BC1635" s="140"/>
      <c r="BD1635" s="140"/>
      <c r="BE1635" s="140"/>
      <c r="BF1635" s="140"/>
      <c r="BG1635" s="140"/>
      <c r="BH1635" s="140"/>
      <c r="BI1635" s="140"/>
      <c r="BJ1635" s="140"/>
    </row>
    <row r="1636" spans="20:62">
      <c r="T1636" s="140"/>
      <c r="U1636" s="140"/>
      <c r="V1636" s="140"/>
      <c r="W1636" s="140"/>
      <c r="X1636" s="140"/>
      <c r="Y1636" s="140"/>
      <c r="Z1636" s="140"/>
      <c r="AA1636" s="140"/>
      <c r="AB1636" s="140"/>
      <c r="AC1636" s="140"/>
      <c r="AD1636" s="140"/>
      <c r="AE1636" s="140"/>
      <c r="AF1636" s="140"/>
      <c r="AG1636" s="140"/>
      <c r="AH1636" s="140"/>
      <c r="AI1636" s="140"/>
      <c r="AJ1636" s="140"/>
      <c r="AK1636" s="140"/>
      <c r="AL1636" s="140"/>
      <c r="AM1636" s="140"/>
      <c r="AN1636" s="140"/>
      <c r="AO1636" s="140"/>
      <c r="AP1636" s="140"/>
      <c r="AQ1636" s="140"/>
      <c r="AR1636" s="140"/>
      <c r="AS1636" s="140"/>
      <c r="AT1636" s="140"/>
      <c r="AU1636" s="140"/>
      <c r="AV1636" s="140"/>
      <c r="AW1636" s="140"/>
      <c r="AX1636" s="140"/>
      <c r="AY1636" s="140"/>
      <c r="AZ1636" s="140"/>
      <c r="BA1636" s="140"/>
      <c r="BB1636" s="140"/>
      <c r="BC1636" s="140"/>
      <c r="BD1636" s="140"/>
      <c r="BE1636" s="140"/>
      <c r="BF1636" s="140"/>
      <c r="BG1636" s="140"/>
      <c r="BH1636" s="140"/>
      <c r="BI1636" s="140"/>
      <c r="BJ1636" s="140"/>
    </row>
    <row r="1637" spans="20:62">
      <c r="T1637" s="140"/>
      <c r="U1637" s="140"/>
      <c r="V1637" s="140"/>
      <c r="W1637" s="140"/>
      <c r="X1637" s="140"/>
      <c r="Y1637" s="140"/>
      <c r="Z1637" s="140"/>
      <c r="AA1637" s="140"/>
      <c r="AB1637" s="140"/>
      <c r="AC1637" s="140"/>
      <c r="AD1637" s="140"/>
      <c r="AE1637" s="140"/>
      <c r="AF1637" s="140"/>
      <c r="AG1637" s="140"/>
      <c r="AH1637" s="140"/>
      <c r="AI1637" s="140"/>
      <c r="AJ1637" s="140"/>
      <c r="AK1637" s="140"/>
      <c r="AL1637" s="140"/>
      <c r="AM1637" s="140"/>
      <c r="AN1637" s="140"/>
      <c r="AO1637" s="140"/>
      <c r="AP1637" s="140"/>
      <c r="AQ1637" s="140"/>
      <c r="AR1637" s="140"/>
      <c r="AS1637" s="140"/>
      <c r="AT1637" s="140"/>
      <c r="AU1637" s="140"/>
      <c r="AV1637" s="140"/>
      <c r="AW1637" s="140"/>
      <c r="AX1637" s="140"/>
      <c r="AY1637" s="140"/>
      <c r="AZ1637" s="140"/>
      <c r="BA1637" s="140"/>
      <c r="BB1637" s="140"/>
      <c r="BC1637" s="140"/>
      <c r="BD1637" s="140"/>
      <c r="BE1637" s="140"/>
      <c r="BF1637" s="140"/>
      <c r="BG1637" s="140"/>
      <c r="BH1637" s="140"/>
      <c r="BI1637" s="140"/>
      <c r="BJ1637" s="140"/>
    </row>
    <row r="1638" spans="20:62">
      <c r="T1638" s="140"/>
      <c r="U1638" s="140"/>
      <c r="V1638" s="140"/>
      <c r="W1638" s="140"/>
      <c r="X1638" s="140"/>
      <c r="Y1638" s="140"/>
      <c r="Z1638" s="140"/>
      <c r="AA1638" s="140"/>
      <c r="AB1638" s="140"/>
      <c r="AC1638" s="140"/>
      <c r="AD1638" s="140"/>
      <c r="AE1638" s="140"/>
      <c r="AF1638" s="140"/>
      <c r="AG1638" s="140"/>
      <c r="AH1638" s="140"/>
      <c r="AI1638" s="140"/>
      <c r="AJ1638" s="140"/>
      <c r="AK1638" s="140"/>
      <c r="AL1638" s="140"/>
      <c r="AM1638" s="140"/>
      <c r="AN1638" s="140"/>
      <c r="AO1638" s="140"/>
      <c r="AP1638" s="140"/>
      <c r="AQ1638" s="140"/>
      <c r="AR1638" s="140"/>
      <c r="AS1638" s="140"/>
      <c r="AT1638" s="140"/>
      <c r="AU1638" s="140"/>
      <c r="AV1638" s="140"/>
      <c r="AW1638" s="140"/>
      <c r="AX1638" s="140"/>
      <c r="AY1638" s="140"/>
      <c r="AZ1638" s="140"/>
      <c r="BA1638" s="140"/>
      <c r="BB1638" s="140"/>
      <c r="BC1638" s="140"/>
      <c r="BD1638" s="140"/>
      <c r="BE1638" s="140"/>
      <c r="BF1638" s="140"/>
      <c r="BG1638" s="140"/>
      <c r="BH1638" s="140"/>
      <c r="BI1638" s="140"/>
      <c r="BJ1638" s="140"/>
    </row>
    <row r="1639" spans="20:62">
      <c r="T1639" s="140"/>
      <c r="U1639" s="140"/>
      <c r="V1639" s="140"/>
      <c r="W1639" s="140"/>
      <c r="X1639" s="140"/>
      <c r="Y1639" s="140"/>
      <c r="Z1639" s="140"/>
      <c r="AA1639" s="140"/>
      <c r="AB1639" s="140"/>
      <c r="AC1639" s="140"/>
      <c r="AD1639" s="140"/>
      <c r="AE1639" s="140"/>
      <c r="AF1639" s="140"/>
      <c r="AG1639" s="140"/>
      <c r="AH1639" s="140"/>
      <c r="AI1639" s="140"/>
      <c r="AJ1639" s="140"/>
      <c r="AK1639" s="140"/>
      <c r="AL1639" s="140"/>
      <c r="AM1639" s="140"/>
      <c r="AN1639" s="140"/>
      <c r="AO1639" s="140"/>
      <c r="AP1639" s="140"/>
      <c r="AQ1639" s="140"/>
      <c r="AR1639" s="140"/>
      <c r="AS1639" s="140"/>
      <c r="AT1639" s="140"/>
      <c r="AU1639" s="140"/>
      <c r="AV1639" s="140"/>
      <c r="AW1639" s="140"/>
      <c r="AX1639" s="140"/>
      <c r="AY1639" s="140"/>
      <c r="AZ1639" s="140"/>
      <c r="BA1639" s="140"/>
      <c r="BB1639" s="140"/>
      <c r="BC1639" s="140"/>
      <c r="BD1639" s="140"/>
      <c r="BE1639" s="140"/>
      <c r="BF1639" s="140"/>
      <c r="BG1639" s="140"/>
      <c r="BH1639" s="140"/>
      <c r="BI1639" s="140"/>
      <c r="BJ1639" s="140"/>
    </row>
    <row r="1640" spans="20:62">
      <c r="T1640" s="140"/>
      <c r="U1640" s="140"/>
      <c r="V1640" s="140"/>
      <c r="W1640" s="140"/>
      <c r="X1640" s="140"/>
      <c r="Y1640" s="140"/>
      <c r="Z1640" s="140"/>
      <c r="AA1640" s="140"/>
      <c r="AB1640" s="140"/>
      <c r="AC1640" s="140"/>
      <c r="AD1640" s="140"/>
      <c r="AE1640" s="140"/>
      <c r="AF1640" s="140"/>
      <c r="AG1640" s="140"/>
      <c r="AH1640" s="140"/>
      <c r="AI1640" s="140"/>
      <c r="AJ1640" s="140"/>
      <c r="AK1640" s="140"/>
      <c r="AL1640" s="140"/>
      <c r="AM1640" s="140"/>
      <c r="AN1640" s="140"/>
      <c r="AO1640" s="140"/>
      <c r="AP1640" s="140"/>
      <c r="AQ1640" s="140"/>
      <c r="AR1640" s="140"/>
      <c r="AS1640" s="140"/>
      <c r="AT1640" s="140"/>
      <c r="AU1640" s="140"/>
      <c r="AV1640" s="140"/>
      <c r="AW1640" s="140"/>
      <c r="AX1640" s="140"/>
      <c r="AY1640" s="140"/>
      <c r="AZ1640" s="140"/>
      <c r="BA1640" s="140"/>
      <c r="BB1640" s="140"/>
      <c r="BC1640" s="140"/>
      <c r="BD1640" s="140"/>
      <c r="BE1640" s="140"/>
      <c r="BF1640" s="140"/>
      <c r="BG1640" s="140"/>
      <c r="BH1640" s="140"/>
      <c r="BI1640" s="140"/>
      <c r="BJ1640" s="140"/>
    </row>
    <row r="1641" spans="20:62">
      <c r="T1641" s="140"/>
      <c r="U1641" s="140"/>
      <c r="V1641" s="140"/>
      <c r="W1641" s="140"/>
      <c r="X1641" s="140"/>
      <c r="Y1641" s="140"/>
      <c r="Z1641" s="140"/>
      <c r="AA1641" s="140"/>
      <c r="AB1641" s="140"/>
      <c r="AC1641" s="140"/>
      <c r="AD1641" s="140"/>
      <c r="AE1641" s="140"/>
      <c r="AF1641" s="140"/>
      <c r="AG1641" s="140"/>
      <c r="AH1641" s="140"/>
      <c r="AI1641" s="140"/>
      <c r="AJ1641" s="140"/>
      <c r="AK1641" s="140"/>
      <c r="AL1641" s="140"/>
      <c r="AM1641" s="140"/>
      <c r="AN1641" s="140"/>
      <c r="AO1641" s="140"/>
      <c r="AP1641" s="140"/>
      <c r="AQ1641" s="140"/>
      <c r="AR1641" s="140"/>
      <c r="AS1641" s="140"/>
      <c r="AT1641" s="140"/>
      <c r="AU1641" s="140"/>
      <c r="AV1641" s="140"/>
      <c r="AW1641" s="140"/>
      <c r="AX1641" s="140"/>
      <c r="AY1641" s="140"/>
      <c r="AZ1641" s="140"/>
      <c r="BA1641" s="140"/>
      <c r="BB1641" s="140"/>
      <c r="BC1641" s="140"/>
      <c r="BD1641" s="140"/>
      <c r="BE1641" s="140"/>
      <c r="BF1641" s="140"/>
      <c r="BG1641" s="140"/>
      <c r="BH1641" s="140"/>
      <c r="BI1641" s="140"/>
      <c r="BJ1641" s="140"/>
    </row>
    <row r="1642" spans="20:62">
      <c r="T1642" s="140"/>
      <c r="U1642" s="140"/>
      <c r="V1642" s="140"/>
      <c r="W1642" s="140"/>
      <c r="X1642" s="140"/>
      <c r="Y1642" s="140"/>
      <c r="Z1642" s="140"/>
      <c r="AA1642" s="140"/>
      <c r="AB1642" s="140"/>
      <c r="AC1642" s="140"/>
      <c r="AD1642" s="140"/>
      <c r="AE1642" s="140"/>
      <c r="AF1642" s="140"/>
      <c r="AG1642" s="140"/>
      <c r="AH1642" s="140"/>
      <c r="AI1642" s="140"/>
      <c r="AJ1642" s="140"/>
      <c r="AK1642" s="140"/>
      <c r="AL1642" s="140"/>
      <c r="AM1642" s="140"/>
      <c r="AN1642" s="140"/>
      <c r="AO1642" s="140"/>
      <c r="AP1642" s="140"/>
      <c r="AQ1642" s="140"/>
      <c r="AR1642" s="140"/>
      <c r="AS1642" s="140"/>
      <c r="AT1642" s="140"/>
      <c r="AU1642" s="140"/>
      <c r="AV1642" s="140"/>
      <c r="AW1642" s="140"/>
      <c r="AX1642" s="140"/>
      <c r="AY1642" s="140"/>
      <c r="AZ1642" s="140"/>
      <c r="BA1642" s="140"/>
      <c r="BB1642" s="140"/>
      <c r="BC1642" s="140"/>
      <c r="BD1642" s="140"/>
      <c r="BE1642" s="140"/>
      <c r="BF1642" s="140"/>
      <c r="BG1642" s="140"/>
      <c r="BH1642" s="140"/>
      <c r="BI1642" s="140"/>
      <c r="BJ1642" s="140"/>
    </row>
    <row r="1643" spans="20:62">
      <c r="T1643" s="140"/>
      <c r="U1643" s="140"/>
      <c r="V1643" s="140"/>
      <c r="W1643" s="140"/>
      <c r="X1643" s="140"/>
      <c r="Y1643" s="140"/>
      <c r="Z1643" s="140"/>
      <c r="AA1643" s="140"/>
      <c r="AB1643" s="140"/>
      <c r="AC1643" s="140"/>
      <c r="AD1643" s="140"/>
      <c r="AE1643" s="140"/>
      <c r="AF1643" s="140"/>
      <c r="AG1643" s="140"/>
      <c r="AH1643" s="140"/>
      <c r="AI1643" s="140"/>
      <c r="AJ1643" s="140"/>
      <c r="AK1643" s="140"/>
      <c r="AL1643" s="140"/>
      <c r="AM1643" s="140"/>
      <c r="AN1643" s="140"/>
      <c r="AO1643" s="140"/>
      <c r="AP1643" s="140"/>
      <c r="AQ1643" s="140"/>
      <c r="AR1643" s="140"/>
      <c r="AS1643" s="140"/>
      <c r="AT1643" s="140"/>
      <c r="AU1643" s="140"/>
      <c r="AV1643" s="140"/>
      <c r="AW1643" s="140"/>
      <c r="AX1643" s="140"/>
      <c r="AY1643" s="140"/>
      <c r="AZ1643" s="140"/>
      <c r="BA1643" s="140"/>
      <c r="BB1643" s="140"/>
      <c r="BC1643" s="140"/>
      <c r="BD1643" s="140"/>
      <c r="BE1643" s="140"/>
      <c r="BF1643" s="140"/>
      <c r="BG1643" s="140"/>
      <c r="BH1643" s="140"/>
      <c r="BI1643" s="140"/>
      <c r="BJ1643" s="140"/>
    </row>
    <row r="1644" spans="20:62">
      <c r="T1644" s="140"/>
      <c r="U1644" s="140"/>
      <c r="V1644" s="140"/>
      <c r="W1644" s="140"/>
      <c r="X1644" s="140"/>
      <c r="Y1644" s="140"/>
      <c r="Z1644" s="140"/>
      <c r="AA1644" s="140"/>
      <c r="AB1644" s="140"/>
      <c r="AC1644" s="140"/>
      <c r="AD1644" s="140"/>
      <c r="AE1644" s="140"/>
      <c r="AF1644" s="140"/>
      <c r="AG1644" s="140"/>
      <c r="AH1644" s="140"/>
      <c r="AI1644" s="140"/>
      <c r="AJ1644" s="140"/>
      <c r="AK1644" s="140"/>
      <c r="AL1644" s="140"/>
      <c r="AM1644" s="140"/>
      <c r="AN1644" s="140"/>
      <c r="AO1644" s="140"/>
      <c r="AP1644" s="140"/>
      <c r="AQ1644" s="140"/>
      <c r="AR1644" s="140"/>
      <c r="AS1644" s="140"/>
      <c r="AT1644" s="140"/>
      <c r="AU1644" s="140"/>
      <c r="AV1644" s="140"/>
      <c r="AW1644" s="140"/>
      <c r="AX1644" s="140"/>
      <c r="AY1644" s="140"/>
      <c r="AZ1644" s="140"/>
      <c r="BA1644" s="140"/>
      <c r="BB1644" s="140"/>
      <c r="BC1644" s="140"/>
      <c r="BD1644" s="140"/>
      <c r="BE1644" s="140"/>
      <c r="BF1644" s="140"/>
      <c r="BG1644" s="140"/>
      <c r="BH1644" s="140"/>
      <c r="BI1644" s="140"/>
      <c r="BJ1644" s="140"/>
    </row>
    <row r="1645" spans="20:62">
      <c r="T1645" s="140"/>
      <c r="U1645" s="140"/>
      <c r="V1645" s="140"/>
      <c r="W1645" s="140"/>
      <c r="X1645" s="140"/>
      <c r="Y1645" s="140"/>
      <c r="Z1645" s="140"/>
      <c r="AA1645" s="140"/>
      <c r="AB1645" s="140"/>
      <c r="AC1645" s="140"/>
      <c r="AD1645" s="140"/>
      <c r="AE1645" s="140"/>
      <c r="AF1645" s="140"/>
      <c r="AG1645" s="140"/>
      <c r="AH1645" s="140"/>
      <c r="AI1645" s="140"/>
      <c r="AJ1645" s="140"/>
      <c r="AK1645" s="140"/>
      <c r="AL1645" s="140"/>
      <c r="AM1645" s="140"/>
      <c r="AN1645" s="140"/>
      <c r="AO1645" s="140"/>
      <c r="AP1645" s="140"/>
      <c r="AQ1645" s="140"/>
      <c r="AR1645" s="140"/>
      <c r="AS1645" s="140"/>
      <c r="AT1645" s="140"/>
      <c r="AU1645" s="140"/>
      <c r="AV1645" s="140"/>
      <c r="AW1645" s="140"/>
      <c r="AX1645" s="140"/>
      <c r="AY1645" s="140"/>
      <c r="AZ1645" s="140"/>
      <c r="BA1645" s="140"/>
      <c r="BB1645" s="140"/>
      <c r="BC1645" s="140"/>
      <c r="BD1645" s="140"/>
      <c r="BE1645" s="140"/>
      <c r="BF1645" s="140"/>
      <c r="BG1645" s="140"/>
      <c r="BH1645" s="140"/>
      <c r="BI1645" s="140"/>
      <c r="BJ1645" s="140"/>
    </row>
    <row r="1646" spans="20:62">
      <c r="T1646" s="140"/>
      <c r="U1646" s="140"/>
      <c r="V1646" s="140"/>
      <c r="W1646" s="140"/>
      <c r="X1646" s="140"/>
      <c r="Y1646" s="140"/>
      <c r="Z1646" s="140"/>
      <c r="AA1646" s="140"/>
      <c r="AB1646" s="140"/>
      <c r="AC1646" s="140"/>
      <c r="AD1646" s="140"/>
      <c r="AE1646" s="140"/>
      <c r="AF1646" s="140"/>
      <c r="AG1646" s="140"/>
      <c r="AH1646" s="140"/>
      <c r="AI1646" s="140"/>
      <c r="AJ1646" s="140"/>
      <c r="AK1646" s="140"/>
      <c r="AL1646" s="140"/>
      <c r="AM1646" s="140"/>
      <c r="AN1646" s="140"/>
      <c r="AO1646" s="140"/>
      <c r="AP1646" s="140"/>
      <c r="AQ1646" s="140"/>
      <c r="AR1646" s="140"/>
      <c r="AS1646" s="140"/>
      <c r="AT1646" s="140"/>
      <c r="AU1646" s="140"/>
      <c r="AV1646" s="140"/>
      <c r="AW1646" s="140"/>
      <c r="AX1646" s="140"/>
      <c r="AY1646" s="140"/>
      <c r="AZ1646" s="140"/>
      <c r="BA1646" s="140"/>
      <c r="BB1646" s="140"/>
      <c r="BC1646" s="140"/>
      <c r="BD1646" s="140"/>
      <c r="BE1646" s="140"/>
      <c r="BF1646" s="140"/>
      <c r="BG1646" s="140"/>
      <c r="BH1646" s="140"/>
      <c r="BI1646" s="140"/>
      <c r="BJ1646" s="140"/>
    </row>
    <row r="1647" spans="20:62">
      <c r="T1647" s="140"/>
      <c r="U1647" s="140"/>
      <c r="V1647" s="140"/>
      <c r="W1647" s="140"/>
      <c r="X1647" s="140"/>
      <c r="Y1647" s="140"/>
      <c r="Z1647" s="140"/>
      <c r="AA1647" s="140"/>
      <c r="AB1647" s="140"/>
      <c r="AC1647" s="140"/>
      <c r="AD1647" s="140"/>
      <c r="AE1647" s="140"/>
      <c r="AF1647" s="140"/>
      <c r="AG1647" s="140"/>
      <c r="AH1647" s="140"/>
      <c r="AI1647" s="140"/>
      <c r="AJ1647" s="140"/>
      <c r="AK1647" s="140"/>
      <c r="AL1647" s="140"/>
      <c r="AM1647" s="140"/>
      <c r="AN1647" s="140"/>
      <c r="AO1647" s="140"/>
      <c r="AP1647" s="140"/>
      <c r="AQ1647" s="140"/>
      <c r="AR1647" s="140"/>
      <c r="AS1647" s="140"/>
      <c r="AT1647" s="140"/>
      <c r="AU1647" s="140"/>
      <c r="AV1647" s="140"/>
      <c r="AW1647" s="140"/>
      <c r="AX1647" s="140"/>
      <c r="AY1647" s="140"/>
      <c r="AZ1647" s="140"/>
      <c r="BA1647" s="140"/>
      <c r="BB1647" s="140"/>
      <c r="BC1647" s="140"/>
      <c r="BD1647" s="140"/>
      <c r="BE1647" s="140"/>
      <c r="BF1647" s="140"/>
      <c r="BG1647" s="140"/>
      <c r="BH1647" s="140"/>
      <c r="BI1647" s="140"/>
      <c r="BJ1647" s="140"/>
    </row>
    <row r="1648" spans="20:62">
      <c r="T1648" s="140"/>
      <c r="U1648" s="140"/>
      <c r="V1648" s="140"/>
      <c r="W1648" s="140"/>
      <c r="X1648" s="140"/>
      <c r="Y1648" s="140"/>
      <c r="Z1648" s="140"/>
      <c r="AA1648" s="140"/>
      <c r="AB1648" s="140"/>
      <c r="AC1648" s="140"/>
      <c r="AD1648" s="140"/>
      <c r="AE1648" s="140"/>
      <c r="AF1648" s="140"/>
      <c r="AG1648" s="140"/>
      <c r="AH1648" s="140"/>
      <c r="AI1648" s="140"/>
      <c r="AJ1648" s="140"/>
      <c r="AK1648" s="140"/>
      <c r="AL1648" s="140"/>
      <c r="AM1648" s="140"/>
      <c r="AN1648" s="140"/>
      <c r="AO1648" s="140"/>
      <c r="AP1648" s="140"/>
      <c r="AQ1648" s="140"/>
      <c r="AR1648" s="140"/>
      <c r="AS1648" s="140"/>
      <c r="AT1648" s="140"/>
      <c r="AU1648" s="140"/>
      <c r="AV1648" s="140"/>
      <c r="AW1648" s="140"/>
      <c r="AX1648" s="140"/>
      <c r="AY1648" s="140"/>
      <c r="AZ1648" s="140"/>
      <c r="BA1648" s="140"/>
      <c r="BB1648" s="140"/>
      <c r="BC1648" s="140"/>
      <c r="BD1648" s="140"/>
      <c r="BE1648" s="140"/>
      <c r="BF1648" s="140"/>
      <c r="BG1648" s="140"/>
      <c r="BH1648" s="140"/>
      <c r="BI1648" s="140"/>
      <c r="BJ1648" s="140"/>
    </row>
    <row r="1649" spans="20:62">
      <c r="T1649" s="140"/>
      <c r="U1649" s="140"/>
      <c r="V1649" s="140"/>
      <c r="W1649" s="140"/>
      <c r="X1649" s="140"/>
      <c r="Y1649" s="140"/>
      <c r="Z1649" s="140"/>
      <c r="AA1649" s="140"/>
      <c r="AB1649" s="140"/>
      <c r="AC1649" s="140"/>
      <c r="AD1649" s="140"/>
      <c r="AE1649" s="140"/>
      <c r="AF1649" s="140"/>
      <c r="AG1649" s="140"/>
      <c r="AH1649" s="140"/>
      <c r="AI1649" s="140"/>
      <c r="AJ1649" s="140"/>
      <c r="AK1649" s="140"/>
      <c r="AL1649" s="140"/>
      <c r="AM1649" s="140"/>
      <c r="AN1649" s="140"/>
      <c r="AO1649" s="140"/>
      <c r="AP1649" s="140"/>
      <c r="AQ1649" s="140"/>
      <c r="AR1649" s="140"/>
      <c r="AS1649" s="140"/>
      <c r="AT1649" s="140"/>
      <c r="AU1649" s="140"/>
      <c r="AV1649" s="140"/>
      <c r="AW1649" s="140"/>
      <c r="AX1649" s="140"/>
      <c r="AY1649" s="140"/>
      <c r="AZ1649" s="140"/>
      <c r="BA1649" s="140"/>
      <c r="BB1649" s="140"/>
      <c r="BC1649" s="140"/>
      <c r="BD1649" s="140"/>
      <c r="BE1649" s="140"/>
      <c r="BF1649" s="140"/>
      <c r="BG1649" s="140"/>
      <c r="BH1649" s="140"/>
      <c r="BI1649" s="140"/>
      <c r="BJ1649" s="140"/>
    </row>
    <row r="1650" spans="20:62">
      <c r="T1650" s="140"/>
      <c r="U1650" s="140"/>
      <c r="V1650" s="140"/>
      <c r="W1650" s="140"/>
      <c r="X1650" s="140"/>
      <c r="Y1650" s="140"/>
      <c r="Z1650" s="140"/>
      <c r="AA1650" s="140"/>
      <c r="AB1650" s="140"/>
      <c r="AC1650" s="140"/>
      <c r="AD1650" s="140"/>
      <c r="AE1650" s="140"/>
      <c r="AF1650" s="140"/>
      <c r="AG1650" s="140"/>
      <c r="AH1650" s="140"/>
      <c r="AI1650" s="140"/>
      <c r="AJ1650" s="140"/>
      <c r="AK1650" s="140"/>
      <c r="AL1650" s="140"/>
      <c r="AM1650" s="140"/>
      <c r="AN1650" s="140"/>
      <c r="AO1650" s="140"/>
      <c r="AP1650" s="140"/>
      <c r="AQ1650" s="140"/>
      <c r="AR1650" s="140"/>
      <c r="AS1650" s="140"/>
      <c r="AT1650" s="140"/>
      <c r="AU1650" s="140"/>
      <c r="AV1650" s="140"/>
      <c r="AW1650" s="140"/>
      <c r="AX1650" s="140"/>
      <c r="AY1650" s="140"/>
      <c r="AZ1650" s="140"/>
      <c r="BA1650" s="140"/>
      <c r="BB1650" s="140"/>
      <c r="BC1650" s="140"/>
      <c r="BD1650" s="140"/>
      <c r="BE1650" s="140"/>
      <c r="BF1650" s="140"/>
      <c r="BG1650" s="140"/>
      <c r="BH1650" s="140"/>
      <c r="BI1650" s="140"/>
      <c r="BJ1650" s="140"/>
    </row>
    <row r="1651" spans="20:62">
      <c r="T1651" s="140"/>
      <c r="U1651" s="140"/>
      <c r="V1651" s="140"/>
      <c r="W1651" s="140"/>
      <c r="X1651" s="140"/>
      <c r="Y1651" s="140"/>
      <c r="Z1651" s="140"/>
      <c r="AA1651" s="140"/>
      <c r="AB1651" s="140"/>
      <c r="AC1651" s="140"/>
      <c r="AD1651" s="140"/>
      <c r="AE1651" s="140"/>
      <c r="AF1651" s="140"/>
      <c r="AG1651" s="140"/>
      <c r="AH1651" s="140"/>
      <c r="AI1651" s="140"/>
      <c r="AJ1651" s="140"/>
      <c r="AK1651" s="140"/>
      <c r="AL1651" s="140"/>
      <c r="AM1651" s="140"/>
      <c r="AN1651" s="140"/>
      <c r="AO1651" s="140"/>
      <c r="AP1651" s="140"/>
      <c r="AQ1651" s="140"/>
      <c r="AR1651" s="140"/>
      <c r="AS1651" s="140"/>
      <c r="AT1651" s="140"/>
      <c r="AU1651" s="140"/>
      <c r="AV1651" s="140"/>
      <c r="AW1651" s="140"/>
      <c r="AX1651" s="140"/>
      <c r="AY1651" s="140"/>
      <c r="AZ1651" s="140"/>
      <c r="BA1651" s="140"/>
      <c r="BB1651" s="140"/>
      <c r="BC1651" s="140"/>
      <c r="BD1651" s="140"/>
      <c r="BE1651" s="140"/>
      <c r="BF1651" s="140"/>
      <c r="BG1651" s="140"/>
      <c r="BH1651" s="140"/>
      <c r="BI1651" s="140"/>
      <c r="BJ1651" s="140"/>
    </row>
    <row r="1652" spans="20:62">
      <c r="T1652" s="140"/>
      <c r="U1652" s="140"/>
      <c r="V1652" s="140"/>
      <c r="W1652" s="140"/>
      <c r="X1652" s="140"/>
      <c r="Y1652" s="140"/>
      <c r="Z1652" s="140"/>
      <c r="AA1652" s="140"/>
      <c r="AB1652" s="140"/>
      <c r="AC1652" s="140"/>
      <c r="AD1652" s="140"/>
      <c r="AE1652" s="140"/>
      <c r="AF1652" s="140"/>
      <c r="AG1652" s="140"/>
      <c r="AH1652" s="140"/>
      <c r="AI1652" s="140"/>
      <c r="AJ1652" s="140"/>
      <c r="AK1652" s="140"/>
      <c r="AL1652" s="140"/>
      <c r="AM1652" s="140"/>
      <c r="AN1652" s="140"/>
      <c r="AO1652" s="140"/>
      <c r="AP1652" s="140"/>
      <c r="AQ1652" s="140"/>
      <c r="AR1652" s="140"/>
      <c r="AS1652" s="140"/>
      <c r="AT1652" s="140"/>
      <c r="AU1652" s="140"/>
      <c r="AV1652" s="140"/>
      <c r="AW1652" s="140"/>
      <c r="AX1652" s="140"/>
      <c r="AY1652" s="140"/>
      <c r="AZ1652" s="140"/>
      <c r="BA1652" s="140"/>
      <c r="BB1652" s="140"/>
      <c r="BC1652" s="140"/>
      <c r="BD1652" s="140"/>
      <c r="BE1652" s="140"/>
      <c r="BF1652" s="140"/>
      <c r="BG1652" s="140"/>
      <c r="BH1652" s="140"/>
      <c r="BI1652" s="140"/>
      <c r="BJ1652" s="140"/>
    </row>
    <row r="1653" spans="20:62">
      <c r="T1653" s="140"/>
      <c r="U1653" s="140"/>
      <c r="V1653" s="140"/>
      <c r="W1653" s="140"/>
      <c r="X1653" s="140"/>
      <c r="Y1653" s="140"/>
      <c r="Z1653" s="140"/>
      <c r="AA1653" s="140"/>
      <c r="AB1653" s="140"/>
      <c r="AC1653" s="140"/>
      <c r="AD1653" s="140"/>
      <c r="AE1653" s="140"/>
      <c r="AF1653" s="140"/>
      <c r="AG1653" s="140"/>
      <c r="AH1653" s="140"/>
      <c r="AI1653" s="140"/>
      <c r="AJ1653" s="140"/>
      <c r="AK1653" s="140"/>
      <c r="AL1653" s="140"/>
      <c r="AM1653" s="140"/>
      <c r="AN1653" s="140"/>
      <c r="AO1653" s="140"/>
      <c r="AP1653" s="140"/>
      <c r="AQ1653" s="140"/>
      <c r="AR1653" s="140"/>
      <c r="AS1653" s="140"/>
      <c r="AT1653" s="140"/>
      <c r="AU1653" s="140"/>
      <c r="AV1653" s="140"/>
      <c r="AW1653" s="140"/>
      <c r="AX1653" s="140"/>
      <c r="AY1653" s="140"/>
      <c r="AZ1653" s="140"/>
      <c r="BA1653" s="140"/>
      <c r="BB1653" s="140"/>
      <c r="BC1653" s="140"/>
      <c r="BD1653" s="140"/>
      <c r="BE1653" s="140"/>
      <c r="BF1653" s="140"/>
      <c r="BG1653" s="140"/>
      <c r="BH1653" s="140"/>
      <c r="BI1653" s="140"/>
      <c r="BJ1653" s="140"/>
    </row>
    <row r="1654" spans="20:62">
      <c r="T1654" s="140"/>
      <c r="U1654" s="140"/>
      <c r="V1654" s="140"/>
      <c r="W1654" s="140"/>
      <c r="X1654" s="140"/>
      <c r="Y1654" s="140"/>
      <c r="Z1654" s="140"/>
      <c r="AA1654" s="140"/>
      <c r="AB1654" s="140"/>
      <c r="AC1654" s="140"/>
      <c r="AD1654" s="140"/>
      <c r="AE1654" s="140"/>
      <c r="AF1654" s="140"/>
      <c r="AG1654" s="140"/>
      <c r="AH1654" s="140"/>
      <c r="AI1654" s="140"/>
      <c r="AJ1654" s="140"/>
      <c r="AK1654" s="140"/>
      <c r="AL1654" s="140"/>
      <c r="AM1654" s="140"/>
      <c r="AN1654" s="140"/>
      <c r="AO1654" s="140"/>
      <c r="AP1654" s="140"/>
      <c r="AQ1654" s="140"/>
      <c r="AR1654" s="140"/>
      <c r="AS1654" s="140"/>
      <c r="AT1654" s="140"/>
      <c r="AU1654" s="140"/>
      <c r="AV1654" s="140"/>
      <c r="AW1654" s="140"/>
      <c r="AX1654" s="140"/>
      <c r="AY1654" s="140"/>
      <c r="AZ1654" s="140"/>
      <c r="BA1654" s="140"/>
      <c r="BB1654" s="140"/>
      <c r="BC1654" s="140"/>
      <c r="BD1654" s="140"/>
      <c r="BE1654" s="140"/>
      <c r="BF1654" s="140"/>
      <c r="BG1654" s="140"/>
      <c r="BH1654" s="140"/>
      <c r="BI1654" s="140"/>
      <c r="BJ1654" s="140"/>
    </row>
    <row r="1655" spans="20:62">
      <c r="T1655" s="140"/>
      <c r="U1655" s="140"/>
      <c r="V1655" s="140"/>
      <c r="W1655" s="140"/>
      <c r="X1655" s="140"/>
      <c r="Y1655" s="140"/>
      <c r="Z1655" s="140"/>
      <c r="AA1655" s="140"/>
      <c r="AB1655" s="140"/>
      <c r="AC1655" s="140"/>
      <c r="AD1655" s="140"/>
      <c r="AE1655" s="140"/>
      <c r="AF1655" s="140"/>
      <c r="AG1655" s="140"/>
      <c r="AH1655" s="140"/>
      <c r="AI1655" s="140"/>
      <c r="AJ1655" s="140"/>
      <c r="AK1655" s="140"/>
      <c r="AL1655" s="140"/>
      <c r="AM1655" s="140"/>
      <c r="AN1655" s="140"/>
      <c r="AO1655" s="140"/>
      <c r="AP1655" s="140"/>
      <c r="AQ1655" s="140"/>
      <c r="AR1655" s="140"/>
      <c r="AS1655" s="140"/>
      <c r="AT1655" s="140"/>
      <c r="AU1655" s="140"/>
      <c r="AV1655" s="140"/>
      <c r="AW1655" s="140"/>
      <c r="AX1655" s="140"/>
      <c r="AY1655" s="140"/>
      <c r="AZ1655" s="140"/>
      <c r="BA1655" s="140"/>
      <c r="BB1655" s="140"/>
      <c r="BC1655" s="140"/>
      <c r="BD1655" s="140"/>
      <c r="BE1655" s="140"/>
      <c r="BF1655" s="140"/>
      <c r="BG1655" s="140"/>
      <c r="BH1655" s="140"/>
      <c r="BI1655" s="140"/>
      <c r="BJ1655" s="140"/>
    </row>
    <row r="1656" spans="20:62">
      <c r="T1656" s="140"/>
      <c r="U1656" s="140"/>
      <c r="V1656" s="140"/>
      <c r="W1656" s="140"/>
      <c r="X1656" s="140"/>
      <c r="Y1656" s="140"/>
      <c r="Z1656" s="140"/>
      <c r="AA1656" s="140"/>
      <c r="AB1656" s="140"/>
      <c r="AC1656" s="140"/>
      <c r="AD1656" s="140"/>
      <c r="AE1656" s="140"/>
      <c r="AF1656" s="140"/>
      <c r="AG1656" s="140"/>
      <c r="AH1656" s="140"/>
      <c r="AI1656" s="140"/>
      <c r="AJ1656" s="140"/>
      <c r="AK1656" s="140"/>
      <c r="AL1656" s="140"/>
      <c r="AM1656" s="140"/>
      <c r="AN1656" s="140"/>
      <c r="AO1656" s="140"/>
      <c r="AP1656" s="140"/>
      <c r="AQ1656" s="140"/>
      <c r="AR1656" s="140"/>
      <c r="AS1656" s="140"/>
      <c r="AT1656" s="140"/>
      <c r="AU1656" s="140"/>
      <c r="AV1656" s="140"/>
      <c r="AW1656" s="140"/>
      <c r="AX1656" s="140"/>
      <c r="AY1656" s="140"/>
      <c r="AZ1656" s="140"/>
      <c r="BA1656" s="140"/>
      <c r="BB1656" s="140"/>
      <c r="BC1656" s="140"/>
      <c r="BD1656" s="140"/>
      <c r="BE1656" s="140"/>
      <c r="BF1656" s="140"/>
      <c r="BG1656" s="140"/>
      <c r="BH1656" s="140"/>
      <c r="BI1656" s="140"/>
      <c r="BJ1656" s="140"/>
    </row>
    <row r="1657" spans="20:62">
      <c r="T1657" s="140"/>
      <c r="U1657" s="140"/>
      <c r="V1657" s="140"/>
      <c r="W1657" s="140"/>
      <c r="X1657" s="140"/>
      <c r="Y1657" s="140"/>
      <c r="Z1657" s="140"/>
      <c r="AA1657" s="140"/>
      <c r="AB1657" s="140"/>
      <c r="AC1657" s="140"/>
      <c r="AD1657" s="140"/>
      <c r="AE1657" s="140"/>
      <c r="AF1657" s="140"/>
      <c r="AG1657" s="140"/>
      <c r="AH1657" s="140"/>
      <c r="AI1657" s="140"/>
      <c r="AJ1657" s="140"/>
      <c r="AK1657" s="140"/>
      <c r="AL1657" s="140"/>
      <c r="AM1657" s="140"/>
      <c r="AN1657" s="140"/>
      <c r="AO1657" s="140"/>
      <c r="AP1657" s="140"/>
      <c r="AQ1657" s="140"/>
      <c r="AR1657" s="140"/>
      <c r="AS1657" s="140"/>
      <c r="AT1657" s="140"/>
      <c r="AU1657" s="140"/>
      <c r="AV1657" s="140"/>
      <c r="AW1657" s="140"/>
      <c r="AX1657" s="140"/>
      <c r="AY1657" s="140"/>
      <c r="AZ1657" s="140"/>
      <c r="BA1657" s="140"/>
      <c r="BB1657" s="140"/>
      <c r="BC1657" s="140"/>
      <c r="BD1657" s="140"/>
      <c r="BE1657" s="140"/>
      <c r="BF1657" s="140"/>
      <c r="BG1657" s="140"/>
      <c r="BH1657" s="140"/>
      <c r="BI1657" s="140"/>
      <c r="BJ1657" s="140"/>
    </row>
    <row r="1658" spans="20:62">
      <c r="T1658" s="140"/>
      <c r="U1658" s="140"/>
      <c r="V1658" s="140"/>
      <c r="W1658" s="140"/>
      <c r="X1658" s="140"/>
      <c r="Y1658" s="140"/>
      <c r="Z1658" s="140"/>
      <c r="AA1658" s="140"/>
      <c r="AB1658" s="140"/>
      <c r="AC1658" s="140"/>
      <c r="AD1658" s="140"/>
      <c r="AE1658" s="140"/>
      <c r="AF1658" s="140"/>
      <c r="AG1658" s="140"/>
      <c r="AH1658" s="140"/>
      <c r="AI1658" s="140"/>
      <c r="AJ1658" s="140"/>
      <c r="AK1658" s="140"/>
      <c r="AL1658" s="140"/>
      <c r="AM1658" s="140"/>
      <c r="AN1658" s="140"/>
      <c r="AO1658" s="140"/>
      <c r="AP1658" s="140"/>
      <c r="AQ1658" s="140"/>
      <c r="AR1658" s="140"/>
      <c r="AS1658" s="140"/>
      <c r="AT1658" s="140"/>
      <c r="AU1658" s="140"/>
      <c r="AV1658" s="140"/>
      <c r="AW1658" s="140"/>
      <c r="AX1658" s="140"/>
      <c r="AY1658" s="140"/>
      <c r="AZ1658" s="140"/>
      <c r="BA1658" s="140"/>
      <c r="BB1658" s="140"/>
      <c r="BC1658" s="140"/>
      <c r="BD1658" s="140"/>
      <c r="BE1658" s="140"/>
      <c r="BF1658" s="140"/>
      <c r="BG1658" s="140"/>
      <c r="BH1658" s="140"/>
      <c r="BI1658" s="140"/>
      <c r="BJ1658" s="140"/>
    </row>
    <row r="1659" spans="20:62">
      <c r="T1659" s="140"/>
      <c r="U1659" s="140"/>
      <c r="V1659" s="140"/>
      <c r="W1659" s="140"/>
      <c r="X1659" s="140"/>
      <c r="Y1659" s="140"/>
      <c r="Z1659" s="140"/>
      <c r="AA1659" s="140"/>
      <c r="AB1659" s="140"/>
      <c r="AC1659" s="140"/>
      <c r="AD1659" s="140"/>
      <c r="AE1659" s="140"/>
      <c r="AF1659" s="140"/>
      <c r="AG1659" s="140"/>
      <c r="AH1659" s="140"/>
      <c r="AI1659" s="140"/>
      <c r="AJ1659" s="140"/>
      <c r="AK1659" s="140"/>
      <c r="AL1659" s="140"/>
      <c r="AM1659" s="140"/>
      <c r="AN1659" s="140"/>
      <c r="AO1659" s="140"/>
      <c r="AP1659" s="140"/>
      <c r="AQ1659" s="140"/>
      <c r="AR1659" s="140"/>
      <c r="AS1659" s="140"/>
      <c r="AT1659" s="140"/>
      <c r="AU1659" s="140"/>
      <c r="AV1659" s="140"/>
      <c r="AW1659" s="140"/>
      <c r="AX1659" s="140"/>
      <c r="AY1659" s="140"/>
      <c r="AZ1659" s="140"/>
      <c r="BA1659" s="140"/>
      <c r="BB1659" s="140"/>
      <c r="BC1659" s="140"/>
      <c r="BD1659" s="140"/>
      <c r="BE1659" s="140"/>
      <c r="BF1659" s="140"/>
      <c r="BG1659" s="140"/>
      <c r="BH1659" s="140"/>
      <c r="BI1659" s="140"/>
      <c r="BJ1659" s="140"/>
    </row>
    <row r="1660" spans="20:62">
      <c r="T1660" s="140"/>
      <c r="U1660" s="140"/>
      <c r="V1660" s="140"/>
      <c r="W1660" s="140"/>
      <c r="X1660" s="140"/>
      <c r="Y1660" s="140"/>
      <c r="Z1660" s="140"/>
      <c r="AA1660" s="140"/>
      <c r="AB1660" s="140"/>
      <c r="AC1660" s="140"/>
      <c r="AD1660" s="140"/>
      <c r="AE1660" s="140"/>
      <c r="AF1660" s="140"/>
      <c r="AG1660" s="140"/>
      <c r="AH1660" s="140"/>
      <c r="AI1660" s="140"/>
      <c r="AJ1660" s="140"/>
      <c r="AK1660" s="140"/>
      <c r="AL1660" s="140"/>
      <c r="AM1660" s="140"/>
      <c r="AN1660" s="140"/>
      <c r="AO1660" s="140"/>
      <c r="AP1660" s="140"/>
      <c r="AQ1660" s="140"/>
      <c r="AR1660" s="140"/>
      <c r="AS1660" s="140"/>
      <c r="AT1660" s="140"/>
      <c r="AU1660" s="140"/>
      <c r="AV1660" s="140"/>
      <c r="AW1660" s="140"/>
      <c r="AX1660" s="140"/>
      <c r="AY1660" s="140"/>
      <c r="AZ1660" s="140"/>
      <c r="BA1660" s="140"/>
      <c r="BB1660" s="140"/>
      <c r="BC1660" s="140"/>
      <c r="BD1660" s="140"/>
      <c r="BE1660" s="140"/>
      <c r="BF1660" s="140"/>
      <c r="BG1660" s="140"/>
      <c r="BH1660" s="140"/>
      <c r="BI1660" s="140"/>
      <c r="BJ1660" s="140"/>
    </row>
    <row r="1661" spans="20:62">
      <c r="T1661" s="140"/>
      <c r="U1661" s="140"/>
      <c r="V1661" s="140"/>
      <c r="W1661" s="140"/>
      <c r="X1661" s="140"/>
      <c r="Y1661" s="140"/>
      <c r="Z1661" s="140"/>
      <c r="AA1661" s="140"/>
      <c r="AB1661" s="140"/>
      <c r="AC1661" s="140"/>
      <c r="AD1661" s="140"/>
      <c r="AE1661" s="140"/>
      <c r="AF1661" s="140"/>
      <c r="AG1661" s="140"/>
      <c r="AH1661" s="140"/>
      <c r="AI1661" s="140"/>
      <c r="AJ1661" s="140"/>
      <c r="AK1661" s="140"/>
      <c r="AL1661" s="140"/>
      <c r="AM1661" s="140"/>
      <c r="AN1661" s="140"/>
      <c r="AO1661" s="140"/>
      <c r="AP1661" s="140"/>
      <c r="AQ1661" s="140"/>
      <c r="AR1661" s="140"/>
      <c r="AS1661" s="140"/>
      <c r="AT1661" s="140"/>
      <c r="AU1661" s="140"/>
      <c r="AV1661" s="140"/>
      <c r="AW1661" s="140"/>
      <c r="AX1661" s="140"/>
      <c r="AY1661" s="140"/>
      <c r="AZ1661" s="140"/>
      <c r="BA1661" s="140"/>
      <c r="BB1661" s="140"/>
      <c r="BC1661" s="140"/>
      <c r="BD1661" s="140"/>
      <c r="BE1661" s="140"/>
      <c r="BF1661" s="140"/>
      <c r="BG1661" s="140"/>
      <c r="BH1661" s="140"/>
      <c r="BI1661" s="140"/>
      <c r="BJ1661" s="140"/>
    </row>
    <row r="1662" spans="20:62">
      <c r="T1662" s="140"/>
      <c r="U1662" s="140"/>
      <c r="V1662" s="140"/>
      <c r="W1662" s="140"/>
      <c r="X1662" s="140"/>
      <c r="Y1662" s="140"/>
      <c r="Z1662" s="140"/>
      <c r="AA1662" s="140"/>
      <c r="AB1662" s="140"/>
      <c r="AC1662" s="140"/>
      <c r="AD1662" s="140"/>
      <c r="AE1662" s="140"/>
      <c r="AF1662" s="140"/>
      <c r="AG1662" s="140"/>
      <c r="AH1662" s="140"/>
      <c r="AI1662" s="140"/>
      <c r="AJ1662" s="140"/>
      <c r="AK1662" s="140"/>
      <c r="AL1662" s="140"/>
      <c r="AM1662" s="140"/>
      <c r="AN1662" s="140"/>
      <c r="AO1662" s="140"/>
      <c r="AP1662" s="140"/>
      <c r="AQ1662" s="140"/>
      <c r="AR1662" s="140"/>
      <c r="AS1662" s="140"/>
      <c r="AT1662" s="140"/>
      <c r="AU1662" s="140"/>
      <c r="AV1662" s="140"/>
      <c r="AW1662" s="140"/>
      <c r="AX1662" s="140"/>
      <c r="AY1662" s="140"/>
      <c r="AZ1662" s="140"/>
      <c r="BA1662" s="140"/>
      <c r="BB1662" s="140"/>
      <c r="BC1662" s="140"/>
      <c r="BD1662" s="140"/>
      <c r="BE1662" s="140"/>
      <c r="BF1662" s="140"/>
      <c r="BG1662" s="140"/>
      <c r="BH1662" s="140"/>
      <c r="BI1662" s="140"/>
      <c r="BJ1662" s="140"/>
    </row>
    <row r="1663" spans="20:62">
      <c r="T1663" s="140"/>
      <c r="U1663" s="140"/>
      <c r="V1663" s="140"/>
      <c r="W1663" s="140"/>
      <c r="X1663" s="140"/>
      <c r="Y1663" s="140"/>
      <c r="Z1663" s="140"/>
      <c r="AA1663" s="140"/>
      <c r="AB1663" s="140"/>
      <c r="AC1663" s="140"/>
      <c r="AD1663" s="140"/>
      <c r="AE1663" s="140"/>
      <c r="AF1663" s="140"/>
      <c r="AG1663" s="140"/>
      <c r="AH1663" s="140"/>
      <c r="AI1663" s="140"/>
      <c r="AJ1663" s="140"/>
      <c r="AK1663" s="140"/>
      <c r="AL1663" s="140"/>
      <c r="AM1663" s="140"/>
      <c r="AN1663" s="140"/>
      <c r="AO1663" s="140"/>
      <c r="AP1663" s="140"/>
      <c r="AQ1663" s="140"/>
      <c r="AR1663" s="140"/>
      <c r="AS1663" s="140"/>
      <c r="AT1663" s="140"/>
      <c r="AU1663" s="140"/>
      <c r="AV1663" s="140"/>
      <c r="AW1663" s="140"/>
      <c r="AX1663" s="140"/>
      <c r="AY1663" s="140"/>
      <c r="AZ1663" s="140"/>
      <c r="BA1663" s="140"/>
      <c r="BB1663" s="140"/>
      <c r="BC1663" s="140"/>
      <c r="BD1663" s="140"/>
      <c r="BE1663" s="140"/>
      <c r="BF1663" s="140"/>
      <c r="BG1663" s="140"/>
      <c r="BH1663" s="140"/>
      <c r="BI1663" s="140"/>
      <c r="BJ1663" s="140"/>
    </row>
    <row r="1664" spans="20:62">
      <c r="T1664" s="140"/>
      <c r="U1664" s="140"/>
      <c r="V1664" s="140"/>
      <c r="W1664" s="140"/>
      <c r="X1664" s="140"/>
      <c r="Y1664" s="140"/>
      <c r="Z1664" s="140"/>
      <c r="AA1664" s="140"/>
      <c r="AB1664" s="140"/>
      <c r="AC1664" s="140"/>
      <c r="AD1664" s="140"/>
      <c r="AE1664" s="140"/>
      <c r="AF1664" s="140"/>
      <c r="AG1664" s="140"/>
      <c r="AH1664" s="140"/>
      <c r="AI1664" s="140"/>
      <c r="AJ1664" s="140"/>
      <c r="AK1664" s="140"/>
      <c r="AL1664" s="140"/>
      <c r="AM1664" s="140"/>
      <c r="AN1664" s="140"/>
      <c r="AO1664" s="140"/>
      <c r="AP1664" s="140"/>
      <c r="AQ1664" s="140"/>
      <c r="AR1664" s="140"/>
      <c r="AS1664" s="140"/>
      <c r="AT1664" s="140"/>
      <c r="AU1664" s="140"/>
      <c r="AV1664" s="140"/>
      <c r="AW1664" s="140"/>
      <c r="AX1664" s="140"/>
      <c r="AY1664" s="140"/>
      <c r="AZ1664" s="140"/>
      <c r="BA1664" s="140"/>
      <c r="BB1664" s="140"/>
      <c r="BC1664" s="140"/>
      <c r="BD1664" s="140"/>
      <c r="BE1664" s="140"/>
      <c r="BF1664" s="140"/>
      <c r="BG1664" s="140"/>
      <c r="BH1664" s="140"/>
      <c r="BI1664" s="140"/>
      <c r="BJ1664" s="140"/>
    </row>
    <row r="1665" spans="20:62">
      <c r="T1665" s="140"/>
      <c r="U1665" s="140"/>
      <c r="V1665" s="140"/>
      <c r="W1665" s="140"/>
      <c r="X1665" s="140"/>
      <c r="Y1665" s="140"/>
      <c r="Z1665" s="140"/>
      <c r="AA1665" s="140"/>
      <c r="AB1665" s="140"/>
      <c r="AC1665" s="140"/>
      <c r="AD1665" s="140"/>
      <c r="AE1665" s="140"/>
      <c r="AF1665" s="140"/>
      <c r="AG1665" s="140"/>
      <c r="AH1665" s="140"/>
      <c r="AI1665" s="140"/>
      <c r="AJ1665" s="140"/>
      <c r="AK1665" s="140"/>
      <c r="AL1665" s="140"/>
      <c r="AM1665" s="140"/>
      <c r="AN1665" s="140"/>
      <c r="AO1665" s="140"/>
      <c r="AP1665" s="140"/>
      <c r="AQ1665" s="140"/>
      <c r="AR1665" s="140"/>
      <c r="AS1665" s="140"/>
      <c r="AT1665" s="140"/>
      <c r="AU1665" s="140"/>
      <c r="AV1665" s="140"/>
      <c r="AW1665" s="140"/>
      <c r="AX1665" s="140"/>
      <c r="AY1665" s="140"/>
      <c r="AZ1665" s="140"/>
      <c r="BA1665" s="140"/>
      <c r="BB1665" s="140"/>
      <c r="BC1665" s="140"/>
      <c r="BD1665" s="140"/>
      <c r="BE1665" s="140"/>
      <c r="BF1665" s="140"/>
      <c r="BG1665" s="140"/>
      <c r="BH1665" s="140"/>
      <c r="BI1665" s="140"/>
      <c r="BJ1665" s="140"/>
    </row>
    <row r="1666" spans="20:62">
      <c r="T1666" s="140"/>
      <c r="U1666" s="140"/>
      <c r="V1666" s="140"/>
      <c r="W1666" s="140"/>
      <c r="X1666" s="140"/>
      <c r="Y1666" s="140"/>
      <c r="Z1666" s="140"/>
      <c r="AA1666" s="140"/>
      <c r="AB1666" s="140"/>
      <c r="AC1666" s="140"/>
      <c r="AD1666" s="140"/>
      <c r="AE1666" s="140"/>
      <c r="AF1666" s="140"/>
      <c r="AG1666" s="140"/>
      <c r="AH1666" s="140"/>
      <c r="AI1666" s="140"/>
      <c r="AJ1666" s="140"/>
      <c r="AK1666" s="140"/>
      <c r="AL1666" s="140"/>
      <c r="AM1666" s="140"/>
      <c r="AN1666" s="140"/>
      <c r="AO1666" s="140"/>
      <c r="AP1666" s="140"/>
      <c r="AQ1666" s="140"/>
      <c r="AR1666" s="140"/>
      <c r="AS1666" s="140"/>
      <c r="AT1666" s="140"/>
      <c r="AU1666" s="140"/>
      <c r="AV1666" s="140"/>
      <c r="AW1666" s="140"/>
      <c r="AX1666" s="140"/>
      <c r="AY1666" s="140"/>
      <c r="AZ1666" s="140"/>
      <c r="BA1666" s="140"/>
      <c r="BB1666" s="140"/>
      <c r="BC1666" s="140"/>
      <c r="BD1666" s="140"/>
      <c r="BE1666" s="140"/>
      <c r="BF1666" s="140"/>
      <c r="BG1666" s="140"/>
      <c r="BH1666" s="140"/>
      <c r="BI1666" s="140"/>
      <c r="BJ1666" s="140"/>
    </row>
    <row r="1667" spans="20:62">
      <c r="T1667" s="140"/>
      <c r="U1667" s="140"/>
      <c r="V1667" s="140"/>
      <c r="W1667" s="140"/>
      <c r="X1667" s="140"/>
      <c r="Y1667" s="140"/>
      <c r="Z1667" s="140"/>
      <c r="AA1667" s="140"/>
      <c r="AB1667" s="140"/>
      <c r="AC1667" s="140"/>
      <c r="AD1667" s="140"/>
      <c r="AE1667" s="140"/>
      <c r="AF1667" s="140"/>
      <c r="AG1667" s="140"/>
      <c r="AH1667" s="140"/>
      <c r="AI1667" s="140"/>
      <c r="AJ1667" s="140"/>
      <c r="AK1667" s="140"/>
      <c r="AL1667" s="140"/>
      <c r="AM1667" s="140"/>
      <c r="AN1667" s="140"/>
      <c r="AO1667" s="140"/>
      <c r="AP1667" s="140"/>
      <c r="AQ1667" s="140"/>
      <c r="AR1667" s="140"/>
      <c r="AS1667" s="140"/>
      <c r="AT1667" s="140"/>
      <c r="AU1667" s="140"/>
      <c r="AV1667" s="140"/>
      <c r="AW1667" s="140"/>
      <c r="AX1667" s="140"/>
      <c r="AY1667" s="140"/>
      <c r="AZ1667" s="140"/>
      <c r="BA1667" s="140"/>
      <c r="BB1667" s="140"/>
      <c r="BC1667" s="140"/>
      <c r="BD1667" s="140"/>
      <c r="BE1667" s="140"/>
      <c r="BF1667" s="140"/>
      <c r="BG1667" s="140"/>
      <c r="BH1667" s="140"/>
      <c r="BI1667" s="140"/>
      <c r="BJ1667" s="140"/>
    </row>
    <row r="1668" spans="20:62">
      <c r="T1668" s="140"/>
      <c r="U1668" s="140"/>
      <c r="V1668" s="140"/>
      <c r="W1668" s="140"/>
      <c r="X1668" s="140"/>
      <c r="Y1668" s="140"/>
      <c r="Z1668" s="140"/>
      <c r="AA1668" s="140"/>
      <c r="AB1668" s="140"/>
      <c r="AC1668" s="140"/>
      <c r="AD1668" s="140"/>
      <c r="AE1668" s="140"/>
      <c r="AF1668" s="140"/>
      <c r="AG1668" s="140"/>
      <c r="AH1668" s="140"/>
      <c r="AI1668" s="140"/>
      <c r="AJ1668" s="140"/>
      <c r="AK1668" s="140"/>
      <c r="AL1668" s="140"/>
      <c r="AM1668" s="140"/>
      <c r="AN1668" s="140"/>
      <c r="AO1668" s="140"/>
      <c r="AP1668" s="140"/>
      <c r="AQ1668" s="140"/>
      <c r="AR1668" s="140"/>
      <c r="AS1668" s="140"/>
      <c r="AT1668" s="140"/>
      <c r="AU1668" s="140"/>
      <c r="AV1668" s="140"/>
      <c r="AW1668" s="140"/>
      <c r="AX1668" s="140"/>
      <c r="AY1668" s="140"/>
      <c r="AZ1668" s="140"/>
      <c r="BA1668" s="140"/>
      <c r="BB1668" s="140"/>
      <c r="BC1668" s="140"/>
      <c r="BD1668" s="140"/>
      <c r="BE1668" s="140"/>
      <c r="BF1668" s="140"/>
      <c r="BG1668" s="140"/>
      <c r="BH1668" s="140"/>
      <c r="BI1668" s="140"/>
      <c r="BJ1668" s="140"/>
    </row>
    <row r="1669" spans="20:62">
      <c r="T1669" s="140"/>
      <c r="U1669" s="140"/>
      <c r="V1669" s="140"/>
      <c r="W1669" s="140"/>
      <c r="X1669" s="140"/>
      <c r="Y1669" s="140"/>
      <c r="Z1669" s="140"/>
      <c r="AA1669" s="140"/>
      <c r="AB1669" s="140"/>
      <c r="AC1669" s="140"/>
      <c r="AD1669" s="140"/>
      <c r="AE1669" s="140"/>
      <c r="AF1669" s="140"/>
      <c r="AG1669" s="140"/>
      <c r="AH1669" s="140"/>
      <c r="AI1669" s="140"/>
      <c r="AJ1669" s="140"/>
      <c r="AK1669" s="140"/>
      <c r="AL1669" s="140"/>
      <c r="AM1669" s="140"/>
      <c r="AN1669" s="140"/>
      <c r="AO1669" s="140"/>
      <c r="AP1669" s="140"/>
      <c r="AQ1669" s="140"/>
      <c r="AR1669" s="140"/>
      <c r="AS1669" s="140"/>
      <c r="AT1669" s="140"/>
      <c r="AU1669" s="140"/>
      <c r="AV1669" s="140"/>
      <c r="AW1669" s="140"/>
      <c r="AX1669" s="140"/>
      <c r="AY1669" s="140"/>
      <c r="AZ1669" s="140"/>
      <c r="BA1669" s="140"/>
      <c r="BB1669" s="140"/>
      <c r="BC1669" s="140"/>
      <c r="BD1669" s="140"/>
      <c r="BE1669" s="140"/>
      <c r="BF1669" s="140"/>
      <c r="BG1669" s="140"/>
      <c r="BH1669" s="140"/>
      <c r="BI1669" s="140"/>
      <c r="BJ1669" s="140"/>
    </row>
    <row r="1670" spans="20:62">
      <c r="T1670" s="140"/>
      <c r="U1670" s="140"/>
      <c r="V1670" s="140"/>
      <c r="W1670" s="140"/>
      <c r="X1670" s="140"/>
      <c r="Y1670" s="140"/>
      <c r="Z1670" s="140"/>
      <c r="AA1670" s="140"/>
      <c r="AB1670" s="140"/>
      <c r="AC1670" s="140"/>
      <c r="AD1670" s="140"/>
      <c r="AE1670" s="140"/>
      <c r="AF1670" s="140"/>
      <c r="AG1670" s="140"/>
      <c r="AH1670" s="140"/>
      <c r="AI1670" s="140"/>
      <c r="AJ1670" s="140"/>
      <c r="AK1670" s="140"/>
      <c r="AL1670" s="140"/>
      <c r="AM1670" s="140"/>
      <c r="AN1670" s="140"/>
      <c r="AO1670" s="140"/>
      <c r="AP1670" s="140"/>
      <c r="AQ1670" s="140"/>
      <c r="AR1670" s="140"/>
      <c r="AS1670" s="140"/>
      <c r="AT1670" s="140"/>
      <c r="AU1670" s="140"/>
      <c r="AV1670" s="140"/>
      <c r="AW1670" s="140"/>
      <c r="AX1670" s="140"/>
      <c r="AY1670" s="140"/>
      <c r="AZ1670" s="140"/>
      <c r="BA1670" s="140"/>
      <c r="BB1670" s="140"/>
      <c r="BC1670" s="140"/>
      <c r="BD1670" s="140"/>
      <c r="BE1670" s="140"/>
      <c r="BF1670" s="140"/>
      <c r="BG1670" s="140"/>
      <c r="BH1670" s="140"/>
      <c r="BI1670" s="140"/>
      <c r="BJ1670" s="140"/>
    </row>
    <row r="1671" spans="20:62">
      <c r="T1671" s="140"/>
      <c r="U1671" s="140"/>
      <c r="V1671" s="140"/>
      <c r="W1671" s="140"/>
      <c r="X1671" s="140"/>
      <c r="Y1671" s="140"/>
      <c r="Z1671" s="140"/>
      <c r="AA1671" s="140"/>
      <c r="AB1671" s="140"/>
      <c r="AC1671" s="140"/>
      <c r="AD1671" s="140"/>
      <c r="AE1671" s="140"/>
      <c r="AF1671" s="140"/>
      <c r="AG1671" s="140"/>
      <c r="AH1671" s="140"/>
      <c r="AI1671" s="140"/>
      <c r="AJ1671" s="140"/>
      <c r="AK1671" s="140"/>
      <c r="AL1671" s="140"/>
      <c r="AM1671" s="140"/>
      <c r="AN1671" s="140"/>
      <c r="AO1671" s="140"/>
      <c r="AP1671" s="140"/>
      <c r="AQ1671" s="140"/>
      <c r="AR1671" s="140"/>
      <c r="AS1671" s="140"/>
      <c r="AT1671" s="140"/>
      <c r="AU1671" s="140"/>
      <c r="AV1671" s="140"/>
      <c r="AW1671" s="140"/>
      <c r="AX1671" s="140"/>
      <c r="AY1671" s="140"/>
      <c r="AZ1671" s="140"/>
      <c r="BA1671" s="140"/>
      <c r="BB1671" s="140"/>
      <c r="BC1671" s="140"/>
      <c r="BD1671" s="140"/>
      <c r="BE1671" s="140"/>
      <c r="BF1671" s="140"/>
      <c r="BG1671" s="140"/>
      <c r="BH1671" s="140"/>
      <c r="BI1671" s="140"/>
      <c r="BJ1671" s="140"/>
    </row>
    <row r="1672" spans="20:62">
      <c r="T1672" s="140"/>
      <c r="U1672" s="140"/>
      <c r="V1672" s="140"/>
      <c r="W1672" s="140"/>
      <c r="X1672" s="140"/>
      <c r="Y1672" s="140"/>
      <c r="Z1672" s="140"/>
      <c r="AA1672" s="140"/>
      <c r="AB1672" s="140"/>
      <c r="AC1672" s="140"/>
      <c r="AD1672" s="140"/>
      <c r="AE1672" s="140"/>
      <c r="AF1672" s="140"/>
      <c r="AG1672" s="140"/>
      <c r="AH1672" s="140"/>
      <c r="AI1672" s="140"/>
      <c r="AJ1672" s="140"/>
      <c r="AK1672" s="140"/>
      <c r="AL1672" s="140"/>
      <c r="AM1672" s="140"/>
      <c r="AN1672" s="140"/>
      <c r="AO1672" s="140"/>
      <c r="AP1672" s="140"/>
      <c r="AQ1672" s="140"/>
      <c r="AR1672" s="140"/>
      <c r="AS1672" s="140"/>
      <c r="AT1672" s="140"/>
      <c r="AU1672" s="140"/>
      <c r="AV1672" s="140"/>
      <c r="AW1672" s="140"/>
      <c r="AX1672" s="140"/>
      <c r="AY1672" s="140"/>
      <c r="AZ1672" s="140"/>
      <c r="BA1672" s="140"/>
      <c r="BB1672" s="140"/>
      <c r="BC1672" s="140"/>
      <c r="BD1672" s="140"/>
      <c r="BE1672" s="140"/>
      <c r="BF1672" s="140"/>
      <c r="BG1672" s="140"/>
      <c r="BH1672" s="140"/>
      <c r="BI1672" s="140"/>
      <c r="BJ1672" s="140"/>
    </row>
    <row r="1673" spans="20:62">
      <c r="T1673" s="140"/>
      <c r="U1673" s="140"/>
      <c r="V1673" s="140"/>
      <c r="W1673" s="140"/>
      <c r="X1673" s="140"/>
      <c r="Y1673" s="140"/>
      <c r="Z1673" s="140"/>
      <c r="AA1673" s="140"/>
      <c r="AB1673" s="140"/>
      <c r="AC1673" s="140"/>
      <c r="AD1673" s="140"/>
      <c r="AE1673" s="140"/>
      <c r="AF1673" s="140"/>
      <c r="AG1673" s="140"/>
      <c r="AH1673" s="140"/>
      <c r="AI1673" s="140"/>
      <c r="AJ1673" s="140"/>
      <c r="AK1673" s="140"/>
      <c r="AL1673" s="140"/>
      <c r="AM1673" s="140"/>
      <c r="AN1673" s="140"/>
      <c r="AO1673" s="140"/>
      <c r="AP1673" s="140"/>
      <c r="AQ1673" s="140"/>
      <c r="AR1673" s="140"/>
      <c r="AS1673" s="140"/>
      <c r="AT1673" s="140"/>
      <c r="AU1673" s="140"/>
      <c r="AV1673" s="140"/>
      <c r="AW1673" s="140"/>
      <c r="AX1673" s="140"/>
      <c r="AY1673" s="140"/>
      <c r="AZ1673" s="140"/>
      <c r="BA1673" s="140"/>
      <c r="BB1673" s="140"/>
      <c r="BC1673" s="140"/>
      <c r="BD1673" s="140"/>
      <c r="BE1673" s="140"/>
      <c r="BF1673" s="140"/>
      <c r="BG1673" s="140"/>
      <c r="BH1673" s="140"/>
      <c r="BI1673" s="140"/>
      <c r="BJ1673" s="140"/>
    </row>
    <row r="1674" spans="20:62">
      <c r="T1674" s="140"/>
      <c r="U1674" s="140"/>
      <c r="V1674" s="140"/>
      <c r="W1674" s="140"/>
      <c r="X1674" s="140"/>
      <c r="Y1674" s="140"/>
      <c r="Z1674" s="140"/>
      <c r="AA1674" s="140"/>
      <c r="AB1674" s="140"/>
      <c r="AC1674" s="140"/>
      <c r="AD1674" s="140"/>
      <c r="AE1674" s="140"/>
      <c r="AF1674" s="140"/>
      <c r="AG1674" s="140"/>
      <c r="AH1674" s="140"/>
      <c r="AI1674" s="140"/>
      <c r="AJ1674" s="140"/>
      <c r="AK1674" s="140"/>
      <c r="AL1674" s="140"/>
      <c r="AM1674" s="140"/>
      <c r="AN1674" s="140"/>
      <c r="AO1674" s="140"/>
      <c r="AP1674" s="140"/>
      <c r="AQ1674" s="140"/>
      <c r="AR1674" s="140"/>
      <c r="AS1674" s="140"/>
      <c r="AT1674" s="140"/>
      <c r="AU1674" s="140"/>
      <c r="AV1674" s="140"/>
      <c r="AW1674" s="140"/>
      <c r="AX1674" s="140"/>
      <c r="AY1674" s="140"/>
      <c r="AZ1674" s="140"/>
      <c r="BA1674" s="140"/>
      <c r="BB1674" s="140"/>
      <c r="BC1674" s="140"/>
      <c r="BD1674" s="140"/>
      <c r="BE1674" s="140"/>
      <c r="BF1674" s="140"/>
      <c r="BG1674" s="140"/>
      <c r="BH1674" s="140"/>
      <c r="BI1674" s="140"/>
      <c r="BJ1674" s="140"/>
    </row>
    <row r="1675" spans="20:62">
      <c r="T1675" s="140"/>
      <c r="U1675" s="140"/>
      <c r="V1675" s="140"/>
      <c r="W1675" s="140"/>
      <c r="X1675" s="140"/>
      <c r="Y1675" s="140"/>
      <c r="Z1675" s="140"/>
      <c r="AA1675" s="140"/>
      <c r="AB1675" s="140"/>
      <c r="AC1675" s="140"/>
      <c r="AD1675" s="140"/>
      <c r="AE1675" s="140"/>
      <c r="AF1675" s="140"/>
      <c r="AG1675" s="140"/>
      <c r="AH1675" s="140"/>
      <c r="AI1675" s="140"/>
      <c r="AJ1675" s="140"/>
      <c r="AK1675" s="140"/>
      <c r="AL1675" s="140"/>
      <c r="AM1675" s="140"/>
      <c r="AN1675" s="140"/>
      <c r="AO1675" s="140"/>
      <c r="AP1675" s="140"/>
      <c r="AQ1675" s="140"/>
      <c r="AR1675" s="140"/>
      <c r="AS1675" s="140"/>
      <c r="AT1675" s="140"/>
      <c r="AU1675" s="140"/>
      <c r="AV1675" s="140"/>
      <c r="AW1675" s="140"/>
      <c r="AX1675" s="140"/>
      <c r="AY1675" s="140"/>
      <c r="AZ1675" s="140"/>
      <c r="BA1675" s="140"/>
      <c r="BB1675" s="140"/>
      <c r="BC1675" s="140"/>
      <c r="BD1675" s="140"/>
      <c r="BE1675" s="140"/>
      <c r="BF1675" s="140"/>
      <c r="BG1675" s="140"/>
      <c r="BH1675" s="140"/>
      <c r="BI1675" s="140"/>
      <c r="BJ1675" s="140"/>
    </row>
    <row r="1676" spans="20:62">
      <c r="T1676" s="140"/>
      <c r="U1676" s="140"/>
      <c r="V1676" s="140"/>
      <c r="W1676" s="140"/>
      <c r="X1676" s="140"/>
      <c r="Y1676" s="140"/>
      <c r="Z1676" s="140"/>
      <c r="AA1676" s="140"/>
      <c r="AB1676" s="140"/>
      <c r="AC1676" s="140"/>
      <c r="AD1676" s="140"/>
      <c r="AE1676" s="140"/>
      <c r="AF1676" s="140"/>
      <c r="AG1676" s="140"/>
      <c r="AH1676" s="140"/>
      <c r="AI1676" s="140"/>
      <c r="AJ1676" s="140"/>
      <c r="AK1676" s="140"/>
      <c r="AL1676" s="140"/>
      <c r="AM1676" s="140"/>
      <c r="AN1676" s="140"/>
      <c r="AO1676" s="140"/>
      <c r="AP1676" s="140"/>
      <c r="AQ1676" s="140"/>
      <c r="AR1676" s="140"/>
      <c r="AS1676" s="140"/>
      <c r="AT1676" s="140"/>
      <c r="AU1676" s="140"/>
      <c r="AV1676" s="140"/>
      <c r="AW1676" s="140"/>
      <c r="AX1676" s="140"/>
      <c r="AY1676" s="140"/>
      <c r="AZ1676" s="140"/>
      <c r="BA1676" s="140"/>
      <c r="BB1676" s="140"/>
      <c r="BC1676" s="140"/>
      <c r="BD1676" s="140"/>
      <c r="BE1676" s="140"/>
      <c r="BF1676" s="140"/>
      <c r="BG1676" s="140"/>
      <c r="BH1676" s="140"/>
      <c r="BI1676" s="140"/>
      <c r="BJ1676" s="140"/>
    </row>
    <row r="1677" spans="20:62">
      <c r="T1677" s="140"/>
      <c r="U1677" s="140"/>
      <c r="V1677" s="140"/>
      <c r="W1677" s="140"/>
      <c r="X1677" s="140"/>
      <c r="Y1677" s="140"/>
      <c r="Z1677" s="140"/>
      <c r="AA1677" s="140"/>
      <c r="AB1677" s="140"/>
      <c r="AC1677" s="140"/>
      <c r="AD1677" s="140"/>
      <c r="AE1677" s="140"/>
      <c r="AF1677" s="140"/>
      <c r="AG1677" s="140"/>
      <c r="AH1677" s="140"/>
      <c r="AI1677" s="140"/>
      <c r="AJ1677" s="140"/>
      <c r="AK1677" s="140"/>
      <c r="AL1677" s="140"/>
      <c r="AM1677" s="140"/>
      <c r="AN1677" s="140"/>
      <c r="AO1677" s="140"/>
      <c r="AP1677" s="140"/>
      <c r="AQ1677" s="140"/>
      <c r="AR1677" s="140"/>
      <c r="AS1677" s="140"/>
      <c r="AT1677" s="140"/>
      <c r="AU1677" s="140"/>
      <c r="AV1677" s="140"/>
      <c r="AW1677" s="140"/>
      <c r="AX1677" s="140"/>
      <c r="AY1677" s="140"/>
      <c r="AZ1677" s="140"/>
      <c r="BA1677" s="140"/>
      <c r="BB1677" s="140"/>
      <c r="BC1677" s="140"/>
      <c r="BD1677" s="140"/>
      <c r="BE1677" s="140"/>
      <c r="BF1677" s="140"/>
      <c r="BG1677" s="140"/>
      <c r="BH1677" s="140"/>
      <c r="BI1677" s="140"/>
      <c r="BJ1677" s="140"/>
    </row>
    <row r="1678" spans="20:62">
      <c r="T1678" s="140"/>
      <c r="U1678" s="140"/>
      <c r="V1678" s="140"/>
      <c r="W1678" s="140"/>
      <c r="X1678" s="140"/>
      <c r="Y1678" s="140"/>
      <c r="Z1678" s="140"/>
      <c r="AA1678" s="140"/>
      <c r="AB1678" s="140"/>
      <c r="AC1678" s="140"/>
      <c r="AD1678" s="140"/>
      <c r="AE1678" s="140"/>
      <c r="AF1678" s="140"/>
      <c r="AG1678" s="140"/>
      <c r="AH1678" s="140"/>
      <c r="AI1678" s="140"/>
      <c r="AJ1678" s="140"/>
      <c r="AK1678" s="140"/>
      <c r="AL1678" s="140"/>
      <c r="AM1678" s="140"/>
      <c r="AN1678" s="140"/>
      <c r="AO1678" s="140"/>
      <c r="AP1678" s="140"/>
      <c r="AQ1678" s="140"/>
      <c r="AR1678" s="140"/>
      <c r="AS1678" s="140"/>
      <c r="AT1678" s="140"/>
      <c r="AU1678" s="140"/>
      <c r="AV1678" s="140"/>
      <c r="AW1678" s="140"/>
      <c r="AX1678" s="140"/>
      <c r="AY1678" s="140"/>
      <c r="AZ1678" s="140"/>
      <c r="BA1678" s="140"/>
      <c r="BB1678" s="140"/>
      <c r="BC1678" s="140"/>
      <c r="BD1678" s="140"/>
      <c r="BE1678" s="140"/>
      <c r="BF1678" s="140"/>
      <c r="BG1678" s="140"/>
      <c r="BH1678" s="140"/>
      <c r="BI1678" s="140"/>
      <c r="BJ1678" s="140"/>
    </row>
    <row r="1679" spans="20:62">
      <c r="T1679" s="140"/>
      <c r="U1679" s="140"/>
      <c r="V1679" s="140"/>
      <c r="W1679" s="140"/>
      <c r="X1679" s="140"/>
      <c r="Y1679" s="140"/>
      <c r="Z1679" s="140"/>
      <c r="AA1679" s="140"/>
      <c r="AB1679" s="140"/>
      <c r="AC1679" s="140"/>
      <c r="AD1679" s="140"/>
      <c r="AE1679" s="140"/>
      <c r="AF1679" s="140"/>
      <c r="AG1679" s="140"/>
      <c r="AH1679" s="140"/>
      <c r="AI1679" s="140"/>
      <c r="AJ1679" s="140"/>
      <c r="AK1679" s="140"/>
      <c r="AL1679" s="140"/>
      <c r="AM1679" s="140"/>
      <c r="AN1679" s="140"/>
      <c r="AO1679" s="140"/>
      <c r="AP1679" s="140"/>
      <c r="AQ1679" s="140"/>
      <c r="AR1679" s="140"/>
      <c r="AS1679" s="140"/>
      <c r="AT1679" s="140"/>
      <c r="AU1679" s="140"/>
      <c r="AV1679" s="140"/>
      <c r="AW1679" s="140"/>
      <c r="AX1679" s="140"/>
      <c r="AY1679" s="140"/>
      <c r="AZ1679" s="140"/>
      <c r="BA1679" s="140"/>
      <c r="BB1679" s="140"/>
      <c r="BC1679" s="140"/>
      <c r="BD1679" s="140"/>
      <c r="BE1679" s="140"/>
      <c r="BF1679" s="140"/>
      <c r="BG1679" s="140"/>
      <c r="BH1679" s="140"/>
      <c r="BI1679" s="140"/>
      <c r="BJ1679" s="140"/>
    </row>
    <row r="1680" spans="20:62">
      <c r="T1680" s="140"/>
      <c r="U1680" s="140"/>
      <c r="V1680" s="140"/>
      <c r="W1680" s="140"/>
      <c r="X1680" s="140"/>
      <c r="Y1680" s="140"/>
      <c r="Z1680" s="140"/>
      <c r="AA1680" s="140"/>
      <c r="AB1680" s="140"/>
      <c r="AC1680" s="140"/>
      <c r="AD1680" s="140"/>
      <c r="AE1680" s="140"/>
      <c r="AF1680" s="140"/>
      <c r="AG1680" s="140"/>
      <c r="AH1680" s="140"/>
      <c r="AI1680" s="140"/>
      <c r="AJ1680" s="140"/>
      <c r="AK1680" s="140"/>
      <c r="AL1680" s="140"/>
      <c r="AM1680" s="140"/>
      <c r="AN1680" s="140"/>
      <c r="AO1680" s="140"/>
      <c r="AP1680" s="140"/>
      <c r="AQ1680" s="140"/>
      <c r="AR1680" s="140"/>
      <c r="AS1680" s="140"/>
      <c r="AT1680" s="140"/>
      <c r="AU1680" s="140"/>
      <c r="AV1680" s="140"/>
      <c r="AW1680" s="140"/>
      <c r="AX1680" s="140"/>
      <c r="AY1680" s="140"/>
      <c r="AZ1680" s="140"/>
      <c r="BA1680" s="140"/>
      <c r="BB1680" s="140"/>
      <c r="BC1680" s="140"/>
      <c r="BD1680" s="140"/>
      <c r="BE1680" s="140"/>
      <c r="BF1680" s="140"/>
      <c r="BG1680" s="140"/>
      <c r="BH1680" s="140"/>
      <c r="BI1680" s="140"/>
      <c r="BJ1680" s="140"/>
    </row>
    <row r="1681" spans="20:62">
      <c r="T1681" s="140"/>
      <c r="U1681" s="140"/>
      <c r="V1681" s="140"/>
      <c r="W1681" s="140"/>
      <c r="X1681" s="140"/>
      <c r="Y1681" s="140"/>
      <c r="Z1681" s="140"/>
      <c r="AA1681" s="140"/>
      <c r="AB1681" s="140"/>
      <c r="AC1681" s="140"/>
      <c r="AD1681" s="140"/>
      <c r="AE1681" s="140"/>
      <c r="AF1681" s="140"/>
      <c r="AG1681" s="140"/>
      <c r="AH1681" s="140"/>
      <c r="AI1681" s="140"/>
      <c r="AJ1681" s="140"/>
      <c r="AK1681" s="140"/>
      <c r="AL1681" s="140"/>
      <c r="AM1681" s="140"/>
      <c r="AN1681" s="140"/>
      <c r="AO1681" s="140"/>
      <c r="AP1681" s="140"/>
      <c r="AQ1681" s="140"/>
      <c r="AR1681" s="140"/>
      <c r="AS1681" s="140"/>
      <c r="AT1681" s="140"/>
      <c r="AU1681" s="140"/>
      <c r="AV1681" s="140"/>
      <c r="AW1681" s="140"/>
      <c r="AX1681" s="140"/>
      <c r="AY1681" s="140"/>
      <c r="AZ1681" s="140"/>
      <c r="BA1681" s="140"/>
      <c r="BB1681" s="140"/>
      <c r="BC1681" s="140"/>
      <c r="BD1681" s="140"/>
      <c r="BE1681" s="140"/>
      <c r="BF1681" s="140"/>
      <c r="BG1681" s="140"/>
      <c r="BH1681" s="140"/>
      <c r="BI1681" s="140"/>
      <c r="BJ1681" s="140"/>
    </row>
    <row r="1682" spans="20:62">
      <c r="T1682" s="140"/>
      <c r="U1682" s="140"/>
      <c r="V1682" s="140"/>
      <c r="W1682" s="140"/>
      <c r="X1682" s="140"/>
      <c r="Y1682" s="140"/>
      <c r="Z1682" s="140"/>
      <c r="AA1682" s="140"/>
      <c r="AB1682" s="140"/>
      <c r="AC1682" s="140"/>
      <c r="AD1682" s="140"/>
      <c r="AE1682" s="140"/>
      <c r="AF1682" s="140"/>
      <c r="AG1682" s="140"/>
      <c r="AH1682" s="140"/>
      <c r="AI1682" s="140"/>
      <c r="AJ1682" s="140"/>
      <c r="AK1682" s="140"/>
      <c r="AL1682" s="140"/>
      <c r="AM1682" s="140"/>
      <c r="AN1682" s="140"/>
      <c r="AO1682" s="140"/>
      <c r="AP1682" s="140"/>
      <c r="AQ1682" s="140"/>
      <c r="AR1682" s="140"/>
      <c r="AS1682" s="140"/>
      <c r="AT1682" s="140"/>
      <c r="AU1682" s="140"/>
      <c r="AV1682" s="140"/>
      <c r="AW1682" s="140"/>
      <c r="AX1682" s="140"/>
      <c r="AY1682" s="140"/>
      <c r="AZ1682" s="140"/>
      <c r="BA1682" s="140"/>
      <c r="BB1682" s="140"/>
      <c r="BC1682" s="140"/>
      <c r="BD1682" s="140"/>
      <c r="BE1682" s="140"/>
      <c r="BF1682" s="140"/>
      <c r="BG1682" s="140"/>
      <c r="BH1682" s="140"/>
      <c r="BI1682" s="140"/>
      <c r="BJ1682" s="140"/>
    </row>
    <row r="1683" spans="20:62">
      <c r="T1683" s="140"/>
      <c r="U1683" s="140"/>
      <c r="V1683" s="140"/>
      <c r="W1683" s="140"/>
      <c r="X1683" s="140"/>
      <c r="Y1683" s="140"/>
      <c r="Z1683" s="140"/>
      <c r="AA1683" s="140"/>
      <c r="AB1683" s="140"/>
      <c r="AC1683" s="140"/>
      <c r="AD1683" s="140"/>
      <c r="AE1683" s="140"/>
      <c r="AF1683" s="140"/>
      <c r="AG1683" s="140"/>
      <c r="AH1683" s="140"/>
      <c r="AI1683" s="140"/>
      <c r="AJ1683" s="140"/>
      <c r="AK1683" s="140"/>
      <c r="AL1683" s="140"/>
      <c r="AM1683" s="140"/>
      <c r="AN1683" s="140"/>
      <c r="AO1683" s="140"/>
      <c r="AP1683" s="140"/>
      <c r="AQ1683" s="140"/>
      <c r="AR1683" s="140"/>
      <c r="AS1683" s="140"/>
      <c r="AT1683" s="140"/>
      <c r="AU1683" s="140"/>
      <c r="AV1683" s="140"/>
      <c r="AW1683" s="140"/>
      <c r="AX1683" s="140"/>
      <c r="AY1683" s="140"/>
      <c r="AZ1683" s="140"/>
      <c r="BA1683" s="140"/>
      <c r="BB1683" s="140"/>
      <c r="BC1683" s="140"/>
      <c r="BD1683" s="140"/>
      <c r="BE1683" s="140"/>
      <c r="BF1683" s="140"/>
      <c r="BG1683" s="140"/>
      <c r="BH1683" s="140"/>
      <c r="BI1683" s="140"/>
      <c r="BJ1683" s="140"/>
    </row>
    <row r="1684" spans="20:62">
      <c r="T1684" s="140"/>
      <c r="U1684" s="140"/>
      <c r="V1684" s="140"/>
      <c r="W1684" s="140"/>
      <c r="X1684" s="140"/>
      <c r="Y1684" s="140"/>
      <c r="Z1684" s="140"/>
      <c r="AA1684" s="140"/>
      <c r="AB1684" s="140"/>
      <c r="AC1684" s="140"/>
      <c r="AD1684" s="140"/>
      <c r="AE1684" s="140"/>
      <c r="AF1684" s="140"/>
      <c r="AG1684" s="140"/>
      <c r="AH1684" s="140"/>
      <c r="AI1684" s="140"/>
      <c r="AJ1684" s="140"/>
      <c r="AK1684" s="140"/>
      <c r="AL1684" s="140"/>
      <c r="AM1684" s="140"/>
      <c r="AN1684" s="140"/>
      <c r="AO1684" s="140"/>
      <c r="AP1684" s="140"/>
      <c r="AQ1684" s="140"/>
      <c r="AR1684" s="140"/>
      <c r="AS1684" s="140"/>
      <c r="AT1684" s="140"/>
      <c r="AU1684" s="140"/>
      <c r="AV1684" s="140"/>
      <c r="AW1684" s="140"/>
      <c r="AX1684" s="140"/>
      <c r="AY1684" s="140"/>
      <c r="AZ1684" s="140"/>
      <c r="BA1684" s="140"/>
      <c r="BB1684" s="140"/>
      <c r="BC1684" s="140"/>
      <c r="BD1684" s="140"/>
      <c r="BE1684" s="140"/>
      <c r="BF1684" s="140"/>
      <c r="BG1684" s="140"/>
      <c r="BH1684" s="140"/>
      <c r="BI1684" s="140"/>
      <c r="BJ1684" s="140"/>
    </row>
    <row r="1685" spans="20:62">
      <c r="T1685" s="140"/>
      <c r="U1685" s="140"/>
      <c r="V1685" s="140"/>
      <c r="W1685" s="140"/>
      <c r="X1685" s="140"/>
      <c r="Y1685" s="140"/>
      <c r="Z1685" s="140"/>
      <c r="AA1685" s="140"/>
      <c r="AB1685" s="140"/>
      <c r="AC1685" s="140"/>
      <c r="AD1685" s="140"/>
      <c r="AE1685" s="140"/>
      <c r="AF1685" s="140"/>
      <c r="AG1685" s="140"/>
      <c r="AH1685" s="140"/>
      <c r="AI1685" s="140"/>
      <c r="AJ1685" s="140"/>
      <c r="AK1685" s="140"/>
      <c r="AL1685" s="140"/>
      <c r="AM1685" s="140"/>
      <c r="AN1685" s="140"/>
      <c r="AO1685" s="140"/>
      <c r="AP1685" s="140"/>
      <c r="AQ1685" s="140"/>
      <c r="AR1685" s="140"/>
      <c r="AS1685" s="140"/>
      <c r="AT1685" s="140"/>
      <c r="AU1685" s="140"/>
      <c r="AV1685" s="140"/>
      <c r="AW1685" s="140"/>
      <c r="AX1685" s="140"/>
      <c r="AY1685" s="140"/>
      <c r="AZ1685" s="140"/>
      <c r="BA1685" s="140"/>
      <c r="BB1685" s="140"/>
      <c r="BC1685" s="140"/>
      <c r="BD1685" s="140"/>
      <c r="BE1685" s="140"/>
      <c r="BF1685" s="140"/>
      <c r="BG1685" s="140"/>
      <c r="BH1685" s="140"/>
      <c r="BI1685" s="140"/>
      <c r="BJ1685" s="140"/>
    </row>
    <row r="1686" spans="20:62">
      <c r="T1686" s="140"/>
      <c r="U1686" s="140"/>
      <c r="V1686" s="140"/>
      <c r="W1686" s="140"/>
      <c r="X1686" s="140"/>
      <c r="Y1686" s="140"/>
      <c r="Z1686" s="140"/>
      <c r="AA1686" s="140"/>
      <c r="AB1686" s="140"/>
      <c r="AC1686" s="140"/>
      <c r="AD1686" s="140"/>
      <c r="AE1686" s="140"/>
      <c r="AF1686" s="140"/>
      <c r="AG1686" s="140"/>
      <c r="AH1686" s="140"/>
      <c r="AI1686" s="140"/>
      <c r="AJ1686" s="140"/>
      <c r="AK1686" s="140"/>
      <c r="AL1686" s="140"/>
      <c r="AM1686" s="140"/>
      <c r="AN1686" s="140"/>
      <c r="AO1686" s="140"/>
      <c r="AP1686" s="140"/>
      <c r="AQ1686" s="140"/>
      <c r="AR1686" s="140"/>
      <c r="AS1686" s="140"/>
      <c r="AT1686" s="140"/>
      <c r="AU1686" s="140"/>
      <c r="AV1686" s="140"/>
      <c r="AW1686" s="140"/>
      <c r="AX1686" s="140"/>
      <c r="AY1686" s="140"/>
      <c r="AZ1686" s="140"/>
      <c r="BA1686" s="140"/>
      <c r="BB1686" s="140"/>
      <c r="BC1686" s="140"/>
      <c r="BD1686" s="140"/>
      <c r="BE1686" s="140"/>
      <c r="BF1686" s="140"/>
      <c r="BG1686" s="140"/>
      <c r="BH1686" s="140"/>
      <c r="BI1686" s="140"/>
      <c r="BJ1686" s="140"/>
    </row>
    <row r="1687" spans="20:62">
      <c r="T1687" s="140"/>
      <c r="U1687" s="140"/>
      <c r="V1687" s="140"/>
      <c r="W1687" s="140"/>
      <c r="X1687" s="140"/>
      <c r="Y1687" s="140"/>
      <c r="Z1687" s="140"/>
      <c r="AA1687" s="140"/>
      <c r="AB1687" s="140"/>
      <c r="AC1687" s="140"/>
      <c r="AD1687" s="140"/>
      <c r="AE1687" s="140"/>
      <c r="AF1687" s="140"/>
      <c r="AG1687" s="140"/>
      <c r="AH1687" s="140"/>
      <c r="AI1687" s="140"/>
      <c r="AJ1687" s="140"/>
      <c r="AK1687" s="140"/>
      <c r="AL1687" s="140"/>
      <c r="AM1687" s="140"/>
      <c r="AN1687" s="140"/>
      <c r="AO1687" s="140"/>
      <c r="AP1687" s="140"/>
      <c r="AQ1687" s="140"/>
      <c r="AR1687" s="140"/>
      <c r="AS1687" s="140"/>
      <c r="AT1687" s="140"/>
      <c r="AU1687" s="140"/>
      <c r="AV1687" s="140"/>
      <c r="AW1687" s="140"/>
      <c r="AX1687" s="140"/>
      <c r="AY1687" s="140"/>
      <c r="AZ1687" s="140"/>
      <c r="BA1687" s="140"/>
      <c r="BB1687" s="140"/>
      <c r="BC1687" s="140"/>
      <c r="BD1687" s="140"/>
      <c r="BE1687" s="140"/>
      <c r="BF1687" s="140"/>
      <c r="BG1687" s="140"/>
      <c r="BH1687" s="140"/>
      <c r="BI1687" s="140"/>
      <c r="BJ1687" s="140"/>
    </row>
    <row r="1688" spans="20:62">
      <c r="T1688" s="140"/>
      <c r="U1688" s="140"/>
      <c r="V1688" s="140"/>
      <c r="W1688" s="140"/>
      <c r="X1688" s="140"/>
      <c r="Y1688" s="140"/>
      <c r="Z1688" s="140"/>
      <c r="AA1688" s="140"/>
      <c r="AB1688" s="140"/>
      <c r="AC1688" s="140"/>
      <c r="AD1688" s="140"/>
      <c r="AE1688" s="140"/>
      <c r="AF1688" s="140"/>
      <c r="AG1688" s="140"/>
      <c r="AH1688" s="140"/>
      <c r="AI1688" s="140"/>
      <c r="AJ1688" s="140"/>
      <c r="AK1688" s="140"/>
      <c r="AL1688" s="140"/>
      <c r="AM1688" s="140"/>
      <c r="AN1688" s="140"/>
      <c r="AO1688" s="140"/>
      <c r="AP1688" s="140"/>
      <c r="AQ1688" s="140"/>
      <c r="AR1688" s="140"/>
      <c r="AS1688" s="140"/>
      <c r="AT1688" s="140"/>
      <c r="AU1688" s="140"/>
      <c r="AV1688" s="140"/>
      <c r="AW1688" s="140"/>
      <c r="AX1688" s="140"/>
      <c r="AY1688" s="140"/>
      <c r="AZ1688" s="140"/>
      <c r="BA1688" s="140"/>
      <c r="BB1688" s="140"/>
      <c r="BC1688" s="140"/>
      <c r="BD1688" s="140"/>
      <c r="BE1688" s="140"/>
      <c r="BF1688" s="140"/>
      <c r="BG1688" s="140"/>
      <c r="BH1688" s="140"/>
      <c r="BI1688" s="140"/>
      <c r="BJ1688" s="140"/>
    </row>
    <row r="1689" spans="20:62">
      <c r="T1689" s="140"/>
      <c r="U1689" s="140"/>
      <c r="V1689" s="140"/>
      <c r="W1689" s="140"/>
      <c r="X1689" s="140"/>
      <c r="Y1689" s="140"/>
      <c r="Z1689" s="140"/>
      <c r="AA1689" s="140"/>
      <c r="AB1689" s="140"/>
      <c r="AC1689" s="140"/>
      <c r="AD1689" s="140"/>
      <c r="AE1689" s="140"/>
      <c r="AF1689" s="140"/>
      <c r="AG1689" s="140"/>
      <c r="AH1689" s="140"/>
      <c r="AI1689" s="140"/>
      <c r="AJ1689" s="140"/>
      <c r="AK1689" s="140"/>
      <c r="AL1689" s="140"/>
      <c r="AM1689" s="140"/>
      <c r="AN1689" s="140"/>
      <c r="AO1689" s="140"/>
      <c r="AP1689" s="140"/>
      <c r="AQ1689" s="140"/>
      <c r="AR1689" s="140"/>
      <c r="AS1689" s="140"/>
      <c r="AT1689" s="140"/>
      <c r="AU1689" s="140"/>
      <c r="AV1689" s="140"/>
      <c r="AW1689" s="140"/>
      <c r="AX1689" s="140"/>
      <c r="AY1689" s="140"/>
      <c r="AZ1689" s="140"/>
      <c r="BA1689" s="140"/>
      <c r="BB1689" s="140"/>
      <c r="BC1689" s="140"/>
      <c r="BD1689" s="140"/>
      <c r="BE1689" s="140"/>
      <c r="BF1689" s="140"/>
      <c r="BG1689" s="140"/>
      <c r="BH1689" s="140"/>
      <c r="BI1689" s="140"/>
      <c r="BJ1689" s="140"/>
    </row>
    <row r="1690" spans="20:62">
      <c r="T1690" s="140"/>
      <c r="U1690" s="140"/>
      <c r="V1690" s="140"/>
      <c r="W1690" s="140"/>
      <c r="X1690" s="140"/>
      <c r="Y1690" s="140"/>
      <c r="Z1690" s="140"/>
      <c r="AA1690" s="140"/>
      <c r="AB1690" s="140"/>
      <c r="AC1690" s="140"/>
      <c r="AD1690" s="140"/>
      <c r="AE1690" s="140"/>
      <c r="AF1690" s="140"/>
      <c r="AG1690" s="140"/>
      <c r="AH1690" s="140"/>
      <c r="AI1690" s="140"/>
      <c r="AJ1690" s="140"/>
      <c r="AK1690" s="140"/>
      <c r="AL1690" s="140"/>
      <c r="AM1690" s="140"/>
      <c r="AN1690" s="140"/>
      <c r="AO1690" s="140"/>
      <c r="AP1690" s="140"/>
      <c r="AQ1690" s="140"/>
      <c r="AR1690" s="140"/>
      <c r="AS1690" s="140"/>
      <c r="AT1690" s="140"/>
      <c r="AU1690" s="140"/>
      <c r="AV1690" s="140"/>
      <c r="AW1690" s="140"/>
      <c r="AX1690" s="140"/>
      <c r="AY1690" s="140"/>
      <c r="AZ1690" s="140"/>
      <c r="BA1690" s="140"/>
      <c r="BB1690" s="140"/>
      <c r="BC1690" s="140"/>
      <c r="BD1690" s="140"/>
      <c r="BE1690" s="140"/>
      <c r="BF1690" s="140"/>
      <c r="BG1690" s="140"/>
      <c r="BH1690" s="140"/>
      <c r="BI1690" s="140"/>
      <c r="BJ1690" s="140"/>
    </row>
    <row r="1691" spans="20:62">
      <c r="T1691" s="140"/>
      <c r="U1691" s="140"/>
      <c r="V1691" s="140"/>
      <c r="W1691" s="140"/>
      <c r="X1691" s="140"/>
      <c r="Y1691" s="140"/>
      <c r="Z1691" s="140"/>
      <c r="AA1691" s="140"/>
      <c r="AB1691" s="140"/>
      <c r="AC1691" s="140"/>
      <c r="AD1691" s="140"/>
      <c r="AE1691" s="140"/>
      <c r="AF1691" s="140"/>
      <c r="AG1691" s="140"/>
      <c r="AH1691" s="140"/>
      <c r="AI1691" s="140"/>
      <c r="AJ1691" s="140"/>
      <c r="AK1691" s="140"/>
      <c r="AL1691" s="140"/>
      <c r="AM1691" s="140"/>
      <c r="AN1691" s="140"/>
      <c r="AO1691" s="140"/>
      <c r="AP1691" s="140"/>
      <c r="AQ1691" s="140"/>
      <c r="AR1691" s="140"/>
      <c r="AS1691" s="140"/>
      <c r="AT1691" s="140"/>
      <c r="AU1691" s="140"/>
      <c r="AV1691" s="140"/>
      <c r="AW1691" s="140"/>
      <c r="AX1691" s="140"/>
      <c r="AY1691" s="140"/>
      <c r="AZ1691" s="140"/>
      <c r="BA1691" s="140"/>
      <c r="BB1691" s="140"/>
      <c r="BC1691" s="140"/>
      <c r="BD1691" s="140"/>
      <c r="BE1691" s="140"/>
      <c r="BF1691" s="140"/>
      <c r="BG1691" s="140"/>
      <c r="BH1691" s="140"/>
      <c r="BI1691" s="140"/>
      <c r="BJ1691" s="140"/>
    </row>
    <row r="1692" spans="20:62">
      <c r="T1692" s="140"/>
      <c r="U1692" s="140"/>
      <c r="V1692" s="140"/>
      <c r="W1692" s="140"/>
      <c r="X1692" s="140"/>
      <c r="Y1692" s="140"/>
      <c r="Z1692" s="140"/>
      <c r="AA1692" s="140"/>
      <c r="AB1692" s="140"/>
      <c r="AC1692" s="140"/>
      <c r="AD1692" s="140"/>
      <c r="AE1692" s="140"/>
      <c r="AF1692" s="140"/>
      <c r="AG1692" s="140"/>
      <c r="AH1692" s="140"/>
      <c r="AI1692" s="140"/>
      <c r="AJ1692" s="140"/>
      <c r="AK1692" s="140"/>
      <c r="AL1692" s="140"/>
      <c r="AM1692" s="140"/>
      <c r="AN1692" s="140"/>
      <c r="AO1692" s="140"/>
      <c r="AP1692" s="140"/>
      <c r="AQ1692" s="140"/>
      <c r="AR1692" s="140"/>
      <c r="AS1692" s="140"/>
      <c r="AT1692" s="140"/>
      <c r="AU1692" s="140"/>
      <c r="AV1692" s="140"/>
      <c r="AW1692" s="140"/>
      <c r="AX1692" s="140"/>
      <c r="AY1692" s="140"/>
      <c r="AZ1692" s="140"/>
      <c r="BA1692" s="140"/>
      <c r="BB1692" s="140"/>
      <c r="BC1692" s="140"/>
      <c r="BD1692" s="140"/>
      <c r="BE1692" s="140"/>
      <c r="BF1692" s="140"/>
      <c r="BG1692" s="140"/>
      <c r="BH1692" s="140"/>
      <c r="BI1692" s="140"/>
      <c r="BJ1692" s="140"/>
    </row>
    <row r="1693" spans="20:62">
      <c r="T1693" s="140"/>
      <c r="U1693" s="140"/>
      <c r="V1693" s="140"/>
      <c r="W1693" s="140"/>
      <c r="X1693" s="140"/>
      <c r="Y1693" s="140"/>
      <c r="Z1693" s="140"/>
      <c r="AA1693" s="140"/>
      <c r="AB1693" s="140"/>
      <c r="AC1693" s="140"/>
      <c r="AD1693" s="140"/>
      <c r="AE1693" s="140"/>
      <c r="AF1693" s="140"/>
      <c r="AG1693" s="140"/>
      <c r="AH1693" s="140"/>
      <c r="AI1693" s="140"/>
      <c r="AJ1693" s="140"/>
      <c r="AK1693" s="140"/>
      <c r="AL1693" s="140"/>
      <c r="AM1693" s="140"/>
      <c r="AN1693" s="140"/>
      <c r="AO1693" s="140"/>
      <c r="AP1693" s="140"/>
      <c r="AQ1693" s="140"/>
      <c r="AR1693" s="140"/>
      <c r="AS1693" s="140"/>
      <c r="AT1693" s="140"/>
      <c r="AU1693" s="140"/>
      <c r="AV1693" s="140"/>
      <c r="AW1693" s="140"/>
      <c r="AX1693" s="140"/>
      <c r="AY1693" s="140"/>
      <c r="AZ1693" s="140"/>
      <c r="BA1693" s="140"/>
      <c r="BB1693" s="140"/>
      <c r="BC1693" s="140"/>
      <c r="BD1693" s="140"/>
      <c r="BE1693" s="140"/>
      <c r="BF1693" s="140"/>
      <c r="BG1693" s="140"/>
      <c r="BH1693" s="140"/>
      <c r="BI1693" s="140"/>
      <c r="BJ1693" s="140"/>
    </row>
    <row r="1694" spans="20:62">
      <c r="T1694" s="140"/>
      <c r="U1694" s="140"/>
      <c r="V1694" s="140"/>
      <c r="W1694" s="140"/>
      <c r="X1694" s="140"/>
      <c r="Y1694" s="140"/>
      <c r="Z1694" s="140"/>
      <c r="AA1694" s="140"/>
      <c r="AB1694" s="140"/>
      <c r="AC1694" s="140"/>
      <c r="AD1694" s="140"/>
      <c r="AE1694" s="140"/>
      <c r="AF1694" s="140"/>
      <c r="AG1694" s="140"/>
      <c r="AH1694" s="140"/>
      <c r="AI1694" s="140"/>
      <c r="AJ1694" s="140"/>
      <c r="AK1694" s="140"/>
      <c r="AL1694" s="140"/>
      <c r="AM1694" s="140"/>
      <c r="AN1694" s="140"/>
      <c r="AO1694" s="140"/>
      <c r="AP1694" s="140"/>
      <c r="AQ1694" s="140"/>
      <c r="AR1694" s="140"/>
      <c r="AS1694" s="140"/>
      <c r="AT1694" s="140"/>
      <c r="AU1694" s="140"/>
      <c r="AV1694" s="140"/>
      <c r="AW1694" s="140"/>
      <c r="AX1694" s="140"/>
      <c r="AY1694" s="140"/>
      <c r="AZ1694" s="140"/>
      <c r="BA1694" s="140"/>
      <c r="BB1694" s="140"/>
      <c r="BC1694" s="140"/>
      <c r="BD1694" s="140"/>
      <c r="BE1694" s="140"/>
      <c r="BF1694" s="140"/>
      <c r="BG1694" s="140"/>
      <c r="BH1694" s="140"/>
      <c r="BI1694" s="140"/>
      <c r="BJ1694" s="140"/>
    </row>
    <row r="1695" spans="20:62">
      <c r="T1695" s="140"/>
      <c r="U1695" s="140"/>
      <c r="V1695" s="140"/>
      <c r="W1695" s="140"/>
      <c r="X1695" s="140"/>
      <c r="Y1695" s="140"/>
      <c r="Z1695" s="140"/>
      <c r="AA1695" s="140"/>
      <c r="AB1695" s="140"/>
      <c r="AC1695" s="140"/>
      <c r="AD1695" s="140"/>
      <c r="AE1695" s="140"/>
      <c r="AF1695" s="140"/>
      <c r="AG1695" s="140"/>
      <c r="AH1695" s="140"/>
      <c r="AI1695" s="140"/>
      <c r="AJ1695" s="140"/>
      <c r="AK1695" s="140"/>
      <c r="AL1695" s="140"/>
      <c r="AM1695" s="140"/>
      <c r="AN1695" s="140"/>
      <c r="AO1695" s="140"/>
      <c r="AP1695" s="140"/>
      <c r="AQ1695" s="140"/>
      <c r="AR1695" s="140"/>
      <c r="AS1695" s="140"/>
      <c r="AT1695" s="140"/>
      <c r="AU1695" s="140"/>
      <c r="AV1695" s="140"/>
      <c r="AW1695" s="140"/>
      <c r="AX1695" s="140"/>
      <c r="AY1695" s="140"/>
      <c r="AZ1695" s="140"/>
      <c r="BA1695" s="140"/>
      <c r="BB1695" s="140"/>
      <c r="BC1695" s="140"/>
      <c r="BD1695" s="140"/>
      <c r="BE1695" s="140"/>
      <c r="BF1695" s="140"/>
      <c r="BG1695" s="140"/>
      <c r="BH1695" s="140"/>
      <c r="BI1695" s="140"/>
      <c r="BJ1695" s="140"/>
    </row>
    <row r="1696" spans="20:62">
      <c r="T1696" s="140"/>
      <c r="U1696" s="140"/>
      <c r="V1696" s="140"/>
      <c r="W1696" s="140"/>
      <c r="X1696" s="140"/>
      <c r="Y1696" s="140"/>
      <c r="Z1696" s="140"/>
      <c r="AA1696" s="140"/>
      <c r="AB1696" s="140"/>
      <c r="AC1696" s="140"/>
      <c r="AD1696" s="140"/>
      <c r="AE1696" s="140"/>
      <c r="AF1696" s="140"/>
      <c r="AG1696" s="140"/>
      <c r="AH1696" s="140"/>
      <c r="AI1696" s="140"/>
      <c r="AJ1696" s="140"/>
      <c r="AK1696" s="140"/>
      <c r="AL1696" s="140"/>
      <c r="AM1696" s="140"/>
      <c r="AN1696" s="140"/>
      <c r="AO1696" s="140"/>
      <c r="AP1696" s="140"/>
      <c r="AQ1696" s="140"/>
      <c r="AR1696" s="140"/>
      <c r="AS1696" s="140"/>
      <c r="AT1696" s="140"/>
      <c r="AU1696" s="140"/>
      <c r="AV1696" s="140"/>
      <c r="AW1696" s="140"/>
      <c r="AX1696" s="140"/>
      <c r="AY1696" s="140"/>
      <c r="AZ1696" s="140"/>
      <c r="BA1696" s="140"/>
      <c r="BB1696" s="140"/>
      <c r="BC1696" s="140"/>
      <c r="BD1696" s="140"/>
      <c r="BE1696" s="140"/>
      <c r="BF1696" s="140"/>
      <c r="BG1696" s="140"/>
      <c r="BH1696" s="140"/>
      <c r="BI1696" s="140"/>
      <c r="BJ1696" s="140"/>
    </row>
    <row r="1697" spans="20:62">
      <c r="T1697" s="140"/>
      <c r="U1697" s="140"/>
      <c r="V1697" s="140"/>
      <c r="W1697" s="140"/>
      <c r="X1697" s="140"/>
      <c r="Y1697" s="140"/>
      <c r="Z1697" s="140"/>
      <c r="AA1697" s="140"/>
      <c r="AB1697" s="140"/>
      <c r="AC1697" s="140"/>
      <c r="AD1697" s="140"/>
      <c r="AE1697" s="140"/>
      <c r="AF1697" s="140"/>
      <c r="AG1697" s="140"/>
      <c r="AH1697" s="140"/>
      <c r="AI1697" s="140"/>
      <c r="AJ1697" s="140"/>
      <c r="AK1697" s="140"/>
      <c r="AL1697" s="140"/>
      <c r="AM1697" s="140"/>
      <c r="AN1697" s="140"/>
      <c r="AO1697" s="140"/>
      <c r="AP1697" s="140"/>
      <c r="AQ1697" s="140"/>
      <c r="AR1697" s="140"/>
      <c r="AS1697" s="140"/>
      <c r="AT1697" s="140"/>
      <c r="AU1697" s="140"/>
      <c r="AV1697" s="140"/>
      <c r="AW1697" s="140"/>
      <c r="AX1697" s="140"/>
      <c r="AY1697" s="140"/>
      <c r="AZ1697" s="140"/>
      <c r="BA1697" s="140"/>
      <c r="BB1697" s="140"/>
      <c r="BC1697" s="140"/>
      <c r="BD1697" s="140"/>
      <c r="BE1697" s="140"/>
      <c r="BF1697" s="140"/>
      <c r="BG1697" s="140"/>
      <c r="BH1697" s="140"/>
      <c r="BI1697" s="140"/>
      <c r="BJ1697" s="140"/>
    </row>
    <row r="1698" spans="20:62">
      <c r="T1698" s="140"/>
      <c r="U1698" s="140"/>
      <c r="V1698" s="140"/>
      <c r="W1698" s="140"/>
      <c r="X1698" s="140"/>
      <c r="Y1698" s="140"/>
      <c r="Z1698" s="140"/>
      <c r="AA1698" s="140"/>
      <c r="AB1698" s="140"/>
      <c r="AC1698" s="140"/>
      <c r="AD1698" s="140"/>
      <c r="AE1698" s="140"/>
      <c r="AF1698" s="140"/>
      <c r="AG1698" s="140"/>
      <c r="AH1698" s="140"/>
      <c r="AI1698" s="140"/>
      <c r="AJ1698" s="140"/>
      <c r="AK1698" s="140"/>
      <c r="AL1698" s="140"/>
      <c r="AM1698" s="140"/>
      <c r="AN1698" s="140"/>
      <c r="AO1698" s="140"/>
      <c r="AP1698" s="140"/>
      <c r="AQ1698" s="140"/>
      <c r="AR1698" s="140"/>
      <c r="AS1698" s="140"/>
      <c r="AT1698" s="140"/>
      <c r="AU1698" s="140"/>
      <c r="AV1698" s="140"/>
      <c r="AW1698" s="140"/>
      <c r="AX1698" s="140"/>
      <c r="AY1698" s="140"/>
      <c r="AZ1698" s="140"/>
      <c r="BA1698" s="140"/>
      <c r="BB1698" s="140"/>
      <c r="BC1698" s="140"/>
      <c r="BD1698" s="140"/>
      <c r="BE1698" s="140"/>
      <c r="BF1698" s="140"/>
      <c r="BG1698" s="140"/>
      <c r="BH1698" s="140"/>
      <c r="BI1698" s="140"/>
      <c r="BJ1698" s="140"/>
    </row>
    <row r="1699" spans="20:62">
      <c r="T1699" s="140"/>
      <c r="U1699" s="140"/>
      <c r="V1699" s="140"/>
      <c r="W1699" s="140"/>
      <c r="X1699" s="140"/>
      <c r="Y1699" s="140"/>
      <c r="Z1699" s="140"/>
      <c r="AA1699" s="140"/>
      <c r="AB1699" s="140"/>
      <c r="AC1699" s="140"/>
      <c r="AD1699" s="140"/>
      <c r="AE1699" s="140"/>
      <c r="AF1699" s="140"/>
      <c r="AG1699" s="140"/>
      <c r="AH1699" s="140"/>
      <c r="AI1699" s="140"/>
      <c r="AJ1699" s="140"/>
      <c r="AK1699" s="140"/>
      <c r="AL1699" s="140"/>
      <c r="AM1699" s="140"/>
      <c r="AN1699" s="140"/>
      <c r="AO1699" s="140"/>
      <c r="AP1699" s="140"/>
      <c r="AQ1699" s="140"/>
      <c r="AR1699" s="140"/>
      <c r="AS1699" s="140"/>
      <c r="AT1699" s="140"/>
      <c r="AU1699" s="140"/>
      <c r="AV1699" s="140"/>
      <c r="AW1699" s="140"/>
      <c r="AX1699" s="140"/>
      <c r="AY1699" s="140"/>
      <c r="AZ1699" s="140"/>
      <c r="BA1699" s="140"/>
      <c r="BB1699" s="140"/>
      <c r="BC1699" s="140"/>
      <c r="BD1699" s="140"/>
      <c r="BE1699" s="140"/>
      <c r="BF1699" s="140"/>
      <c r="BG1699" s="140"/>
      <c r="BH1699" s="140"/>
      <c r="BI1699" s="140"/>
      <c r="BJ1699" s="140"/>
    </row>
    <row r="1700" spans="20:62">
      <c r="T1700" s="140"/>
      <c r="U1700" s="140"/>
      <c r="V1700" s="140"/>
      <c r="W1700" s="140"/>
      <c r="X1700" s="140"/>
      <c r="Y1700" s="140"/>
      <c r="Z1700" s="140"/>
      <c r="AA1700" s="140"/>
      <c r="AB1700" s="140"/>
      <c r="AC1700" s="140"/>
      <c r="AD1700" s="140"/>
      <c r="AE1700" s="140"/>
      <c r="AF1700" s="140"/>
      <c r="AG1700" s="140"/>
      <c r="AH1700" s="140"/>
      <c r="AI1700" s="140"/>
      <c r="AJ1700" s="140"/>
      <c r="AK1700" s="140"/>
      <c r="AL1700" s="140"/>
      <c r="AM1700" s="140"/>
      <c r="AN1700" s="140"/>
      <c r="AO1700" s="140"/>
      <c r="AP1700" s="140"/>
      <c r="AQ1700" s="140"/>
      <c r="AR1700" s="140"/>
      <c r="AS1700" s="140"/>
      <c r="AT1700" s="140"/>
      <c r="AU1700" s="140"/>
      <c r="AV1700" s="140"/>
      <c r="AW1700" s="140"/>
      <c r="AX1700" s="140"/>
      <c r="AY1700" s="140"/>
      <c r="AZ1700" s="140"/>
      <c r="BA1700" s="140"/>
      <c r="BB1700" s="140"/>
      <c r="BC1700" s="140"/>
      <c r="BD1700" s="140"/>
      <c r="BE1700" s="140"/>
      <c r="BF1700" s="140"/>
      <c r="BG1700" s="140"/>
      <c r="BH1700" s="140"/>
      <c r="BI1700" s="140"/>
      <c r="BJ1700" s="140"/>
    </row>
    <row r="1701" spans="20:62">
      <c r="T1701" s="140"/>
      <c r="U1701" s="140"/>
      <c r="V1701" s="140"/>
      <c r="W1701" s="140"/>
      <c r="X1701" s="140"/>
      <c r="Y1701" s="140"/>
      <c r="Z1701" s="140"/>
      <c r="AA1701" s="140"/>
      <c r="AB1701" s="140"/>
      <c r="AC1701" s="140"/>
      <c r="AD1701" s="140"/>
      <c r="AE1701" s="140"/>
      <c r="AF1701" s="140"/>
      <c r="AG1701" s="140"/>
      <c r="AH1701" s="140"/>
      <c r="AI1701" s="140"/>
      <c r="AJ1701" s="140"/>
      <c r="AK1701" s="140"/>
      <c r="AL1701" s="140"/>
      <c r="AM1701" s="140"/>
      <c r="AN1701" s="140"/>
      <c r="AO1701" s="140"/>
      <c r="AP1701" s="140"/>
      <c r="AQ1701" s="140"/>
      <c r="AR1701" s="140"/>
      <c r="AS1701" s="140"/>
      <c r="AT1701" s="140"/>
      <c r="AU1701" s="140"/>
      <c r="AV1701" s="140"/>
      <c r="AW1701" s="140"/>
      <c r="AX1701" s="140"/>
      <c r="AY1701" s="140"/>
      <c r="AZ1701" s="140"/>
      <c r="BA1701" s="140"/>
      <c r="BB1701" s="140"/>
      <c r="BC1701" s="140"/>
      <c r="BD1701" s="140"/>
      <c r="BE1701" s="140"/>
      <c r="BF1701" s="140"/>
      <c r="BG1701" s="140"/>
      <c r="BH1701" s="140"/>
      <c r="BI1701" s="140"/>
      <c r="BJ1701" s="140"/>
    </row>
    <row r="1702" spans="20:62">
      <c r="T1702" s="140"/>
      <c r="U1702" s="140"/>
      <c r="V1702" s="140"/>
      <c r="W1702" s="140"/>
      <c r="X1702" s="140"/>
      <c r="Y1702" s="140"/>
      <c r="Z1702" s="140"/>
      <c r="AA1702" s="140"/>
      <c r="AB1702" s="140"/>
      <c r="AC1702" s="140"/>
      <c r="AD1702" s="140"/>
      <c r="AE1702" s="140"/>
      <c r="AF1702" s="140"/>
      <c r="AG1702" s="140"/>
      <c r="AH1702" s="140"/>
      <c r="AI1702" s="140"/>
      <c r="AJ1702" s="140"/>
      <c r="AK1702" s="140"/>
      <c r="AL1702" s="140"/>
      <c r="AM1702" s="140"/>
      <c r="AN1702" s="140"/>
      <c r="AO1702" s="140"/>
      <c r="AP1702" s="140"/>
      <c r="AQ1702" s="140"/>
      <c r="AR1702" s="140"/>
      <c r="AS1702" s="140"/>
      <c r="AT1702" s="140"/>
      <c r="AU1702" s="140"/>
      <c r="AV1702" s="140"/>
      <c r="AW1702" s="140"/>
      <c r="AX1702" s="140"/>
      <c r="AY1702" s="140"/>
      <c r="AZ1702" s="140"/>
      <c r="BA1702" s="140"/>
      <c r="BB1702" s="140"/>
      <c r="BC1702" s="140"/>
      <c r="BD1702" s="140"/>
      <c r="BE1702" s="140"/>
      <c r="BF1702" s="140"/>
      <c r="BG1702" s="140"/>
      <c r="BH1702" s="140"/>
      <c r="BI1702" s="140"/>
      <c r="BJ1702" s="140"/>
    </row>
    <row r="1703" spans="20:62">
      <c r="T1703" s="140"/>
      <c r="U1703" s="140"/>
      <c r="V1703" s="140"/>
      <c r="W1703" s="140"/>
      <c r="X1703" s="140"/>
      <c r="Y1703" s="140"/>
      <c r="Z1703" s="140"/>
      <c r="AA1703" s="140"/>
      <c r="AB1703" s="140"/>
      <c r="AC1703" s="140"/>
      <c r="AD1703" s="140"/>
      <c r="AE1703" s="140"/>
      <c r="AF1703" s="140"/>
      <c r="AG1703" s="140"/>
      <c r="AH1703" s="140"/>
      <c r="AI1703" s="140"/>
      <c r="AJ1703" s="140"/>
      <c r="AK1703" s="140"/>
      <c r="AL1703" s="140"/>
      <c r="AM1703" s="140"/>
      <c r="AN1703" s="140"/>
      <c r="AO1703" s="140"/>
      <c r="AP1703" s="140"/>
      <c r="AQ1703" s="140"/>
      <c r="AR1703" s="140"/>
      <c r="AS1703" s="140"/>
      <c r="AT1703" s="140"/>
      <c r="AU1703" s="140"/>
      <c r="AV1703" s="140"/>
      <c r="AW1703" s="140"/>
      <c r="AX1703" s="140"/>
      <c r="AY1703" s="140"/>
      <c r="AZ1703" s="140"/>
      <c r="BA1703" s="140"/>
      <c r="BB1703" s="140"/>
      <c r="BC1703" s="140"/>
      <c r="BD1703" s="140"/>
      <c r="BE1703" s="140"/>
      <c r="BF1703" s="140"/>
      <c r="BG1703" s="140"/>
      <c r="BH1703" s="140"/>
      <c r="BI1703" s="140"/>
      <c r="BJ1703" s="140"/>
    </row>
    <row r="1704" spans="20:62">
      <c r="T1704" s="140"/>
      <c r="U1704" s="140"/>
      <c r="V1704" s="140"/>
      <c r="W1704" s="140"/>
      <c r="X1704" s="140"/>
      <c r="Y1704" s="140"/>
      <c r="Z1704" s="140"/>
      <c r="AA1704" s="140"/>
      <c r="AB1704" s="140"/>
      <c r="AC1704" s="140"/>
      <c r="AD1704" s="140"/>
      <c r="AE1704" s="140"/>
      <c r="AF1704" s="140"/>
      <c r="AG1704" s="140"/>
      <c r="AH1704" s="140"/>
      <c r="AI1704" s="140"/>
      <c r="AJ1704" s="140"/>
      <c r="AK1704" s="140"/>
      <c r="AL1704" s="140"/>
      <c r="AM1704" s="140"/>
      <c r="AN1704" s="140"/>
      <c r="AO1704" s="140"/>
      <c r="AP1704" s="140"/>
      <c r="AQ1704" s="140"/>
      <c r="AR1704" s="140"/>
      <c r="AS1704" s="140"/>
      <c r="AT1704" s="140"/>
      <c r="AU1704" s="140"/>
      <c r="AV1704" s="140"/>
      <c r="AW1704" s="140"/>
      <c r="AX1704" s="140"/>
      <c r="AY1704" s="140"/>
      <c r="AZ1704" s="140"/>
      <c r="BA1704" s="140"/>
      <c r="BB1704" s="140"/>
      <c r="BC1704" s="140"/>
      <c r="BD1704" s="140"/>
      <c r="BE1704" s="140"/>
      <c r="BF1704" s="140"/>
      <c r="BG1704" s="140"/>
      <c r="BH1704" s="140"/>
      <c r="BI1704" s="140"/>
      <c r="BJ1704" s="140"/>
    </row>
    <row r="1705" spans="20:62">
      <c r="T1705" s="140"/>
      <c r="U1705" s="140"/>
      <c r="V1705" s="140"/>
      <c r="W1705" s="140"/>
      <c r="X1705" s="140"/>
      <c r="Y1705" s="140"/>
      <c r="Z1705" s="140"/>
      <c r="AA1705" s="140"/>
      <c r="AB1705" s="140"/>
      <c r="AC1705" s="140"/>
      <c r="AD1705" s="140"/>
      <c r="AE1705" s="140"/>
      <c r="AF1705" s="140"/>
      <c r="AG1705" s="140"/>
      <c r="AH1705" s="140"/>
      <c r="AI1705" s="140"/>
      <c r="AJ1705" s="140"/>
      <c r="AK1705" s="140"/>
      <c r="AL1705" s="140"/>
      <c r="AM1705" s="140"/>
      <c r="AN1705" s="140"/>
      <c r="AO1705" s="140"/>
      <c r="AP1705" s="140"/>
      <c r="AQ1705" s="140"/>
      <c r="AR1705" s="140"/>
      <c r="AS1705" s="140"/>
      <c r="AT1705" s="140"/>
      <c r="AU1705" s="140"/>
      <c r="AV1705" s="140"/>
      <c r="AW1705" s="140"/>
      <c r="AX1705" s="140"/>
      <c r="AY1705" s="140"/>
      <c r="AZ1705" s="140"/>
      <c r="BA1705" s="140"/>
      <c r="BB1705" s="140"/>
      <c r="BC1705" s="140"/>
      <c r="BD1705" s="140"/>
      <c r="BE1705" s="140"/>
      <c r="BF1705" s="140"/>
      <c r="BG1705" s="140"/>
      <c r="BH1705" s="140"/>
      <c r="BI1705" s="140"/>
      <c r="BJ1705" s="140"/>
    </row>
    <row r="1706" spans="20:62">
      <c r="T1706" s="140"/>
      <c r="U1706" s="140"/>
      <c r="V1706" s="140"/>
      <c r="W1706" s="140"/>
      <c r="X1706" s="140"/>
      <c r="Y1706" s="140"/>
      <c r="Z1706" s="140"/>
      <c r="AA1706" s="140"/>
      <c r="AB1706" s="140"/>
      <c r="AC1706" s="140"/>
      <c r="AD1706" s="140"/>
      <c r="AE1706" s="140"/>
      <c r="AF1706" s="140"/>
      <c r="AG1706" s="140"/>
      <c r="AH1706" s="140"/>
      <c r="AI1706" s="140"/>
      <c r="AJ1706" s="140"/>
      <c r="AK1706" s="140"/>
      <c r="AL1706" s="140"/>
      <c r="AM1706" s="140"/>
      <c r="AN1706" s="140"/>
      <c r="AO1706" s="140"/>
      <c r="AP1706" s="140"/>
      <c r="AQ1706" s="140"/>
      <c r="AR1706" s="140"/>
      <c r="AS1706" s="140"/>
      <c r="AT1706" s="140"/>
      <c r="AU1706" s="140"/>
      <c r="AV1706" s="140"/>
      <c r="AW1706" s="140"/>
      <c r="AX1706" s="140"/>
      <c r="AY1706" s="140"/>
      <c r="AZ1706" s="140"/>
      <c r="BA1706" s="140"/>
      <c r="BB1706" s="140"/>
      <c r="BC1706" s="140"/>
      <c r="BD1706" s="140"/>
      <c r="BE1706" s="140"/>
      <c r="BF1706" s="140"/>
      <c r="BG1706" s="140"/>
      <c r="BH1706" s="140"/>
      <c r="BI1706" s="140"/>
      <c r="BJ1706" s="140"/>
    </row>
    <row r="1707" spans="20:62">
      <c r="T1707" s="140"/>
      <c r="U1707" s="140"/>
      <c r="V1707" s="140"/>
      <c r="W1707" s="140"/>
      <c r="X1707" s="140"/>
      <c r="Y1707" s="140"/>
      <c r="Z1707" s="140"/>
      <c r="AA1707" s="140"/>
      <c r="AB1707" s="140"/>
      <c r="AC1707" s="140"/>
      <c r="AD1707" s="140"/>
      <c r="AE1707" s="140"/>
      <c r="AF1707" s="140"/>
      <c r="AG1707" s="140"/>
      <c r="AH1707" s="140"/>
      <c r="AI1707" s="140"/>
      <c r="AJ1707" s="140"/>
      <c r="AK1707" s="140"/>
      <c r="AL1707" s="140"/>
      <c r="AM1707" s="140"/>
      <c r="AN1707" s="140"/>
      <c r="AO1707" s="140"/>
      <c r="AP1707" s="140"/>
      <c r="AQ1707" s="140"/>
      <c r="AR1707" s="140"/>
      <c r="AS1707" s="140"/>
      <c r="AT1707" s="140"/>
      <c r="AU1707" s="140"/>
      <c r="AV1707" s="140"/>
      <c r="AW1707" s="140"/>
      <c r="AX1707" s="140"/>
      <c r="AY1707" s="140"/>
      <c r="AZ1707" s="140"/>
      <c r="BA1707" s="140"/>
      <c r="BB1707" s="140"/>
      <c r="BC1707" s="140"/>
      <c r="BD1707" s="140"/>
      <c r="BE1707" s="140"/>
      <c r="BF1707" s="140"/>
      <c r="BG1707" s="140"/>
      <c r="BH1707" s="140"/>
      <c r="BI1707" s="140"/>
      <c r="BJ1707" s="140"/>
    </row>
    <row r="1708" spans="20:62">
      <c r="T1708" s="140"/>
      <c r="U1708" s="140"/>
      <c r="V1708" s="140"/>
      <c r="W1708" s="140"/>
      <c r="X1708" s="140"/>
      <c r="Y1708" s="140"/>
      <c r="Z1708" s="140"/>
      <c r="AA1708" s="140"/>
      <c r="AB1708" s="140"/>
      <c r="AC1708" s="140"/>
      <c r="AD1708" s="140"/>
      <c r="AE1708" s="140"/>
      <c r="AF1708" s="140"/>
      <c r="AG1708" s="140"/>
      <c r="AH1708" s="140"/>
      <c r="AI1708" s="140"/>
      <c r="AJ1708" s="140"/>
      <c r="AK1708" s="140"/>
      <c r="AL1708" s="140"/>
      <c r="AM1708" s="140"/>
      <c r="AN1708" s="140"/>
      <c r="AO1708" s="140"/>
      <c r="AP1708" s="140"/>
      <c r="AQ1708" s="140"/>
      <c r="AR1708" s="140"/>
      <c r="AS1708" s="140"/>
      <c r="AT1708" s="140"/>
      <c r="AU1708" s="140"/>
      <c r="AV1708" s="140"/>
      <c r="AW1708" s="140"/>
      <c r="AX1708" s="140"/>
      <c r="AY1708" s="140"/>
      <c r="AZ1708" s="140"/>
      <c r="BA1708" s="140"/>
      <c r="BB1708" s="140"/>
      <c r="BC1708" s="140"/>
      <c r="BD1708" s="140"/>
      <c r="BE1708" s="140"/>
      <c r="BF1708" s="140"/>
      <c r="BG1708" s="140"/>
      <c r="BH1708" s="140"/>
      <c r="BI1708" s="140"/>
      <c r="BJ1708" s="140"/>
    </row>
    <row r="1709" spans="20:62">
      <c r="T1709" s="140"/>
      <c r="U1709" s="140"/>
      <c r="V1709" s="140"/>
      <c r="W1709" s="140"/>
      <c r="X1709" s="140"/>
      <c r="Y1709" s="140"/>
      <c r="Z1709" s="140"/>
      <c r="AA1709" s="140"/>
      <c r="AB1709" s="140"/>
      <c r="AC1709" s="140"/>
      <c r="AD1709" s="140"/>
      <c r="AE1709" s="140"/>
      <c r="AF1709" s="140"/>
      <c r="AG1709" s="140"/>
      <c r="AH1709" s="140"/>
      <c r="AI1709" s="140"/>
      <c r="AJ1709" s="140"/>
      <c r="AK1709" s="140"/>
      <c r="AL1709" s="140"/>
      <c r="AM1709" s="140"/>
      <c r="AN1709" s="140"/>
      <c r="AO1709" s="140"/>
      <c r="AP1709" s="140"/>
      <c r="AQ1709" s="140"/>
      <c r="AR1709" s="140"/>
      <c r="AS1709" s="140"/>
      <c r="AT1709" s="140"/>
      <c r="AU1709" s="140"/>
      <c r="AV1709" s="140"/>
      <c r="AW1709" s="140"/>
      <c r="AX1709" s="140"/>
      <c r="AY1709" s="140"/>
      <c r="AZ1709" s="140"/>
      <c r="BA1709" s="140"/>
      <c r="BB1709" s="140"/>
      <c r="BC1709" s="140"/>
      <c r="BD1709" s="140"/>
      <c r="BE1709" s="140"/>
      <c r="BF1709" s="140"/>
      <c r="BG1709" s="140"/>
      <c r="BH1709" s="140"/>
      <c r="BI1709" s="140"/>
      <c r="BJ1709" s="140"/>
    </row>
    <row r="1710" spans="20:62">
      <c r="T1710" s="140"/>
      <c r="U1710" s="140"/>
      <c r="V1710" s="140"/>
      <c r="W1710" s="140"/>
      <c r="X1710" s="140"/>
      <c r="Y1710" s="140"/>
      <c r="Z1710" s="140"/>
      <c r="AA1710" s="140"/>
      <c r="AB1710" s="140"/>
      <c r="AC1710" s="140"/>
      <c r="AD1710" s="140"/>
      <c r="AE1710" s="140"/>
      <c r="AF1710" s="140"/>
      <c r="AG1710" s="140"/>
      <c r="AH1710" s="140"/>
      <c r="AI1710" s="140"/>
      <c r="AJ1710" s="140"/>
      <c r="AK1710" s="140"/>
      <c r="AL1710" s="140"/>
      <c r="AM1710" s="140"/>
      <c r="AN1710" s="140"/>
      <c r="AO1710" s="140"/>
      <c r="AP1710" s="140"/>
      <c r="AQ1710" s="140"/>
      <c r="AR1710" s="140"/>
      <c r="AS1710" s="140"/>
      <c r="AT1710" s="140"/>
      <c r="AU1710" s="140"/>
      <c r="AV1710" s="140"/>
      <c r="AW1710" s="140"/>
      <c r="AX1710" s="140"/>
      <c r="AY1710" s="140"/>
      <c r="AZ1710" s="140"/>
      <c r="BA1710" s="140"/>
      <c r="BB1710" s="140"/>
      <c r="BC1710" s="140"/>
      <c r="BD1710" s="140"/>
      <c r="BE1710" s="140"/>
      <c r="BF1710" s="140"/>
      <c r="BG1710" s="140"/>
      <c r="BH1710" s="140"/>
      <c r="BI1710" s="140"/>
      <c r="BJ1710" s="140"/>
    </row>
    <row r="1711" spans="20:62">
      <c r="T1711" s="140"/>
      <c r="U1711" s="140"/>
      <c r="V1711" s="140"/>
      <c r="W1711" s="140"/>
      <c r="X1711" s="140"/>
      <c r="Y1711" s="140"/>
      <c r="Z1711" s="140"/>
      <c r="AA1711" s="140"/>
      <c r="AB1711" s="140"/>
      <c r="AC1711" s="140"/>
      <c r="AD1711" s="140"/>
      <c r="AE1711" s="140"/>
      <c r="AF1711" s="140"/>
      <c r="AG1711" s="140"/>
      <c r="AH1711" s="140"/>
      <c r="AI1711" s="140"/>
      <c r="AJ1711" s="140"/>
      <c r="AK1711" s="140"/>
      <c r="AL1711" s="140"/>
      <c r="AM1711" s="140"/>
      <c r="AN1711" s="140"/>
      <c r="AO1711" s="140"/>
      <c r="AP1711" s="140"/>
      <c r="AQ1711" s="140"/>
      <c r="AR1711" s="140"/>
      <c r="AS1711" s="140"/>
      <c r="AT1711" s="140"/>
      <c r="AU1711" s="140"/>
      <c r="AV1711" s="140"/>
      <c r="AW1711" s="140"/>
      <c r="AX1711" s="140"/>
      <c r="AY1711" s="140"/>
      <c r="AZ1711" s="140"/>
      <c r="BA1711" s="140"/>
      <c r="BB1711" s="140"/>
      <c r="BC1711" s="140"/>
      <c r="BD1711" s="140"/>
      <c r="BE1711" s="140"/>
      <c r="BF1711" s="140"/>
      <c r="BG1711" s="140"/>
      <c r="BH1711" s="140"/>
      <c r="BI1711" s="140"/>
      <c r="BJ1711" s="140"/>
    </row>
    <row r="1712" spans="20:62">
      <c r="T1712" s="140"/>
      <c r="U1712" s="140"/>
      <c r="V1712" s="140"/>
      <c r="W1712" s="140"/>
      <c r="X1712" s="140"/>
      <c r="Y1712" s="140"/>
      <c r="Z1712" s="140"/>
      <c r="AA1712" s="140"/>
      <c r="AB1712" s="140"/>
      <c r="AC1712" s="140"/>
      <c r="AD1712" s="140"/>
      <c r="AE1712" s="140"/>
      <c r="AF1712" s="140"/>
      <c r="AG1712" s="140"/>
      <c r="AH1712" s="140"/>
      <c r="AI1712" s="140"/>
      <c r="AJ1712" s="140"/>
      <c r="AK1712" s="140"/>
      <c r="AL1712" s="140"/>
      <c r="AM1712" s="140"/>
      <c r="AN1712" s="140"/>
      <c r="AO1712" s="140"/>
      <c r="AP1712" s="140"/>
      <c r="AQ1712" s="140"/>
      <c r="AR1712" s="140"/>
      <c r="AS1712" s="140"/>
      <c r="AT1712" s="140"/>
      <c r="AU1712" s="140"/>
      <c r="AV1712" s="140"/>
      <c r="AW1712" s="140"/>
      <c r="AX1712" s="140"/>
      <c r="AY1712" s="140"/>
      <c r="AZ1712" s="140"/>
      <c r="BA1712" s="140"/>
      <c r="BB1712" s="140"/>
      <c r="BC1712" s="140"/>
      <c r="BD1712" s="140"/>
      <c r="BE1712" s="140"/>
      <c r="BF1712" s="140"/>
      <c r="BG1712" s="140"/>
      <c r="BH1712" s="140"/>
      <c r="BI1712" s="140"/>
      <c r="BJ1712" s="140"/>
    </row>
    <row r="1713" spans="20:62">
      <c r="T1713" s="140"/>
      <c r="U1713" s="140"/>
      <c r="V1713" s="140"/>
      <c r="W1713" s="140"/>
      <c r="X1713" s="140"/>
      <c r="Y1713" s="140"/>
      <c r="Z1713" s="140"/>
      <c r="AA1713" s="140"/>
      <c r="AB1713" s="140"/>
      <c r="AC1713" s="140"/>
      <c r="AD1713" s="140"/>
      <c r="AE1713" s="140"/>
      <c r="AF1713" s="140"/>
      <c r="AG1713" s="140"/>
      <c r="AH1713" s="140"/>
      <c r="AI1713" s="140"/>
      <c r="AJ1713" s="140"/>
      <c r="AK1713" s="140"/>
      <c r="AL1713" s="140"/>
      <c r="AM1713" s="140"/>
      <c r="AN1713" s="140"/>
      <c r="AO1713" s="140"/>
      <c r="AP1713" s="140"/>
      <c r="AQ1713" s="140"/>
      <c r="AR1713" s="140"/>
      <c r="AS1713" s="140"/>
      <c r="AT1713" s="140"/>
      <c r="AU1713" s="140"/>
      <c r="AV1713" s="140"/>
      <c r="AW1713" s="140"/>
      <c r="AX1713" s="140"/>
      <c r="AY1713" s="140"/>
      <c r="AZ1713" s="140"/>
      <c r="BA1713" s="140"/>
      <c r="BB1713" s="140"/>
      <c r="BC1713" s="140"/>
      <c r="BD1713" s="140"/>
      <c r="BE1713" s="140"/>
      <c r="BF1713" s="140"/>
      <c r="BG1713" s="140"/>
      <c r="BH1713" s="140"/>
      <c r="BI1713" s="140"/>
      <c r="BJ1713" s="140"/>
    </row>
    <row r="1714" spans="20:62">
      <c r="T1714" s="140"/>
      <c r="U1714" s="140"/>
      <c r="V1714" s="140"/>
      <c r="W1714" s="140"/>
      <c r="X1714" s="140"/>
      <c r="Y1714" s="140"/>
      <c r="Z1714" s="140"/>
      <c r="AA1714" s="140"/>
      <c r="AB1714" s="140"/>
      <c r="AC1714" s="140"/>
      <c r="AD1714" s="140"/>
      <c r="AE1714" s="140"/>
      <c r="AF1714" s="140"/>
      <c r="AG1714" s="140"/>
      <c r="AH1714" s="140"/>
      <c r="AI1714" s="140"/>
      <c r="AJ1714" s="140"/>
      <c r="AK1714" s="140"/>
      <c r="AL1714" s="140"/>
      <c r="AM1714" s="140"/>
      <c r="AN1714" s="140"/>
      <c r="AO1714" s="140"/>
      <c r="AP1714" s="140"/>
      <c r="AQ1714" s="140"/>
      <c r="AR1714" s="140"/>
      <c r="AS1714" s="140"/>
      <c r="AT1714" s="140"/>
      <c r="AU1714" s="140"/>
      <c r="AV1714" s="140"/>
      <c r="AW1714" s="140"/>
      <c r="AX1714" s="140"/>
      <c r="AY1714" s="140"/>
      <c r="AZ1714" s="140"/>
      <c r="BA1714" s="140"/>
      <c r="BB1714" s="140"/>
      <c r="BC1714" s="140"/>
      <c r="BD1714" s="140"/>
      <c r="BE1714" s="140"/>
      <c r="BF1714" s="140"/>
      <c r="BG1714" s="140"/>
      <c r="BH1714" s="140"/>
      <c r="BI1714" s="140"/>
      <c r="BJ1714" s="140"/>
    </row>
    <row r="1715" spans="20:62">
      <c r="T1715" s="140"/>
      <c r="U1715" s="140"/>
      <c r="V1715" s="140"/>
      <c r="W1715" s="140"/>
      <c r="X1715" s="140"/>
      <c r="Y1715" s="140"/>
      <c r="Z1715" s="140"/>
      <c r="AA1715" s="140"/>
      <c r="AB1715" s="140"/>
      <c r="AC1715" s="140"/>
      <c r="AD1715" s="140"/>
      <c r="AE1715" s="140"/>
      <c r="AF1715" s="140"/>
      <c r="AG1715" s="140"/>
      <c r="AH1715" s="140"/>
      <c r="AI1715" s="140"/>
      <c r="AJ1715" s="140"/>
      <c r="AK1715" s="140"/>
      <c r="AL1715" s="140"/>
      <c r="AM1715" s="140"/>
      <c r="AN1715" s="140"/>
      <c r="AO1715" s="140"/>
      <c r="AP1715" s="140"/>
      <c r="AQ1715" s="140"/>
      <c r="AR1715" s="140"/>
      <c r="AS1715" s="140"/>
      <c r="AT1715" s="140"/>
      <c r="AU1715" s="140"/>
      <c r="AV1715" s="140"/>
      <c r="AW1715" s="140"/>
      <c r="AX1715" s="140"/>
      <c r="AY1715" s="140"/>
      <c r="AZ1715" s="140"/>
      <c r="BA1715" s="140"/>
      <c r="BB1715" s="140"/>
      <c r="BC1715" s="140"/>
      <c r="BD1715" s="140"/>
      <c r="BE1715" s="140"/>
      <c r="BF1715" s="140"/>
      <c r="BG1715" s="140"/>
      <c r="BH1715" s="140"/>
      <c r="BI1715" s="140"/>
      <c r="BJ1715" s="140"/>
    </row>
    <row r="1716" spans="20:62">
      <c r="T1716" s="140"/>
      <c r="U1716" s="140"/>
      <c r="V1716" s="140"/>
      <c r="W1716" s="140"/>
      <c r="X1716" s="140"/>
      <c r="Y1716" s="140"/>
      <c r="Z1716" s="140"/>
      <c r="AA1716" s="140"/>
      <c r="AB1716" s="140"/>
      <c r="AC1716" s="140"/>
      <c r="AD1716" s="140"/>
      <c r="AE1716" s="140"/>
      <c r="AF1716" s="140"/>
      <c r="AG1716" s="140"/>
      <c r="AH1716" s="140"/>
      <c r="AI1716" s="140"/>
      <c r="AJ1716" s="140"/>
      <c r="AK1716" s="140"/>
      <c r="AL1716" s="140"/>
      <c r="AM1716" s="140"/>
      <c r="AN1716" s="140"/>
      <c r="AO1716" s="140"/>
      <c r="AP1716" s="140"/>
      <c r="AQ1716" s="140"/>
      <c r="AR1716" s="140"/>
      <c r="AS1716" s="140"/>
      <c r="AT1716" s="140"/>
      <c r="AU1716" s="140"/>
      <c r="AV1716" s="140"/>
      <c r="AW1716" s="140"/>
      <c r="AX1716" s="140"/>
      <c r="AY1716" s="140"/>
      <c r="AZ1716" s="140"/>
      <c r="BA1716" s="140"/>
      <c r="BB1716" s="140"/>
      <c r="BC1716" s="140"/>
      <c r="BD1716" s="140"/>
      <c r="BE1716" s="140"/>
      <c r="BF1716" s="140"/>
      <c r="BG1716" s="140"/>
      <c r="BH1716" s="140"/>
      <c r="BI1716" s="140"/>
      <c r="BJ1716" s="140"/>
    </row>
    <row r="1717" spans="20:62">
      <c r="T1717" s="140"/>
      <c r="U1717" s="140"/>
      <c r="V1717" s="140"/>
      <c r="W1717" s="140"/>
      <c r="X1717" s="140"/>
      <c r="Y1717" s="140"/>
      <c r="Z1717" s="140"/>
      <c r="AA1717" s="140"/>
      <c r="AB1717" s="140"/>
      <c r="AC1717" s="140"/>
      <c r="AD1717" s="140"/>
      <c r="AE1717" s="140"/>
      <c r="AF1717" s="140"/>
      <c r="AG1717" s="140"/>
      <c r="AH1717" s="140"/>
      <c r="AI1717" s="140"/>
      <c r="AJ1717" s="140"/>
      <c r="AK1717" s="140"/>
      <c r="AL1717" s="140"/>
      <c r="AM1717" s="140"/>
      <c r="AN1717" s="140"/>
      <c r="AO1717" s="140"/>
      <c r="AP1717" s="140"/>
      <c r="AQ1717" s="140"/>
      <c r="AR1717" s="140"/>
      <c r="AS1717" s="140"/>
      <c r="AT1717" s="140"/>
      <c r="AU1717" s="140"/>
      <c r="AV1717" s="140"/>
      <c r="AW1717" s="140"/>
      <c r="AX1717" s="140"/>
      <c r="AY1717" s="140"/>
      <c r="AZ1717" s="140"/>
      <c r="BA1717" s="140"/>
      <c r="BB1717" s="140"/>
      <c r="BC1717" s="140"/>
      <c r="BD1717" s="140"/>
      <c r="BE1717" s="140"/>
      <c r="BF1717" s="140"/>
      <c r="BG1717" s="140"/>
      <c r="BH1717" s="140"/>
      <c r="BI1717" s="140"/>
      <c r="BJ1717" s="140"/>
    </row>
    <row r="1718" spans="20:62">
      <c r="T1718" s="140"/>
      <c r="U1718" s="140"/>
      <c r="V1718" s="140"/>
      <c r="W1718" s="140"/>
      <c r="X1718" s="140"/>
      <c r="Y1718" s="140"/>
      <c r="Z1718" s="140"/>
      <c r="AA1718" s="140"/>
      <c r="AB1718" s="140"/>
      <c r="AC1718" s="140"/>
      <c r="AD1718" s="140"/>
      <c r="AE1718" s="140"/>
      <c r="AF1718" s="140"/>
      <c r="AG1718" s="140"/>
      <c r="AH1718" s="140"/>
      <c r="AI1718" s="140"/>
      <c r="AJ1718" s="140"/>
      <c r="AK1718" s="140"/>
      <c r="AL1718" s="140"/>
      <c r="AM1718" s="140"/>
      <c r="AN1718" s="140"/>
      <c r="AO1718" s="140"/>
      <c r="AP1718" s="140"/>
      <c r="AQ1718" s="140"/>
      <c r="AR1718" s="140"/>
      <c r="AS1718" s="140"/>
      <c r="AT1718" s="140"/>
      <c r="AU1718" s="140"/>
      <c r="AV1718" s="140"/>
      <c r="AW1718" s="140"/>
      <c r="AX1718" s="140"/>
      <c r="AY1718" s="140"/>
      <c r="AZ1718" s="140"/>
      <c r="BA1718" s="140"/>
      <c r="BB1718" s="140"/>
      <c r="BC1718" s="140"/>
      <c r="BD1718" s="140"/>
      <c r="BE1718" s="140"/>
      <c r="BF1718" s="140"/>
      <c r="BG1718" s="140"/>
      <c r="BH1718" s="140"/>
      <c r="BI1718" s="140"/>
      <c r="BJ1718" s="140"/>
    </row>
    <row r="1719" spans="20:62">
      <c r="T1719" s="140"/>
      <c r="U1719" s="140"/>
      <c r="V1719" s="140"/>
      <c r="W1719" s="140"/>
      <c r="X1719" s="140"/>
      <c r="Y1719" s="140"/>
      <c r="Z1719" s="140"/>
      <c r="AA1719" s="140"/>
      <c r="AB1719" s="140"/>
      <c r="AC1719" s="140"/>
      <c r="AD1719" s="140"/>
      <c r="AE1719" s="140"/>
      <c r="AF1719" s="140"/>
      <c r="AG1719" s="140"/>
      <c r="AH1719" s="140"/>
      <c r="AI1719" s="140"/>
      <c r="AJ1719" s="140"/>
      <c r="AK1719" s="140"/>
      <c r="AL1719" s="140"/>
      <c r="AM1719" s="140"/>
      <c r="AN1719" s="140"/>
      <c r="AO1719" s="140"/>
      <c r="AP1719" s="140"/>
      <c r="AQ1719" s="140"/>
      <c r="AR1719" s="140"/>
      <c r="AS1719" s="140"/>
      <c r="AT1719" s="140"/>
      <c r="AU1719" s="140"/>
      <c r="AV1719" s="140"/>
      <c r="AW1719" s="140"/>
      <c r="AX1719" s="140"/>
      <c r="AY1719" s="140"/>
      <c r="AZ1719" s="140"/>
      <c r="BA1719" s="140"/>
      <c r="BB1719" s="140"/>
      <c r="BC1719" s="140"/>
      <c r="BD1719" s="140"/>
      <c r="BE1719" s="140"/>
      <c r="BF1719" s="140"/>
      <c r="BG1719" s="140"/>
      <c r="BH1719" s="140"/>
      <c r="BI1719" s="140"/>
      <c r="BJ1719" s="140"/>
    </row>
    <row r="1720" spans="20:62">
      <c r="T1720" s="140"/>
      <c r="U1720" s="140"/>
      <c r="V1720" s="140"/>
      <c r="W1720" s="140"/>
      <c r="X1720" s="140"/>
      <c r="Y1720" s="140"/>
      <c r="Z1720" s="140"/>
      <c r="AA1720" s="140"/>
      <c r="AB1720" s="140"/>
      <c r="AC1720" s="140"/>
      <c r="AD1720" s="140"/>
      <c r="AE1720" s="140"/>
      <c r="AF1720" s="140"/>
      <c r="AG1720" s="140"/>
      <c r="AH1720" s="140"/>
      <c r="AI1720" s="140"/>
      <c r="AJ1720" s="140"/>
      <c r="AK1720" s="140"/>
      <c r="AL1720" s="140"/>
      <c r="AM1720" s="140"/>
      <c r="AN1720" s="140"/>
      <c r="AO1720" s="140"/>
      <c r="AP1720" s="140"/>
      <c r="AQ1720" s="140"/>
      <c r="AR1720" s="140"/>
      <c r="AS1720" s="140"/>
      <c r="AT1720" s="140"/>
      <c r="AU1720" s="140"/>
      <c r="AV1720" s="140"/>
      <c r="AW1720" s="140"/>
      <c r="AX1720" s="140"/>
      <c r="AY1720" s="140"/>
      <c r="AZ1720" s="140"/>
      <c r="BA1720" s="140"/>
      <c r="BB1720" s="140"/>
      <c r="BC1720" s="140"/>
      <c r="BD1720" s="140"/>
      <c r="BE1720" s="140"/>
      <c r="BF1720" s="140"/>
      <c r="BG1720" s="140"/>
      <c r="BH1720" s="140"/>
      <c r="BI1720" s="140"/>
      <c r="BJ1720" s="140"/>
    </row>
    <row r="1721" spans="20:62">
      <c r="T1721" s="140"/>
      <c r="U1721" s="140"/>
      <c r="V1721" s="140"/>
      <c r="W1721" s="140"/>
      <c r="X1721" s="140"/>
      <c r="Y1721" s="140"/>
      <c r="Z1721" s="140"/>
      <c r="AA1721" s="140"/>
      <c r="AB1721" s="140"/>
      <c r="AC1721" s="140"/>
      <c r="AD1721" s="140"/>
      <c r="AE1721" s="140"/>
      <c r="AF1721" s="140"/>
      <c r="AG1721" s="140"/>
      <c r="AH1721" s="140"/>
      <c r="AI1721" s="140"/>
      <c r="AJ1721" s="140"/>
      <c r="AK1721" s="140"/>
      <c r="AL1721" s="140"/>
      <c r="AM1721" s="140"/>
      <c r="AN1721" s="140"/>
      <c r="AO1721" s="140"/>
      <c r="AP1721" s="140"/>
      <c r="AQ1721" s="140"/>
      <c r="AR1721" s="140"/>
      <c r="AS1721" s="140"/>
      <c r="AT1721" s="140"/>
      <c r="AU1721" s="140"/>
      <c r="AV1721" s="140"/>
      <c r="AW1721" s="140"/>
      <c r="AX1721" s="140"/>
      <c r="AY1721" s="140"/>
      <c r="AZ1721" s="140"/>
      <c r="BA1721" s="140"/>
      <c r="BB1721" s="140"/>
      <c r="BC1721" s="140"/>
      <c r="BD1721" s="140"/>
      <c r="BE1721" s="140"/>
      <c r="BF1721" s="140"/>
      <c r="BG1721" s="140"/>
      <c r="BH1721" s="140"/>
      <c r="BI1721" s="140"/>
      <c r="BJ1721" s="140"/>
    </row>
    <row r="1722" spans="20:62">
      <c r="T1722" s="140"/>
      <c r="U1722" s="140"/>
      <c r="V1722" s="140"/>
      <c r="W1722" s="140"/>
      <c r="X1722" s="140"/>
      <c r="Y1722" s="140"/>
      <c r="Z1722" s="140"/>
      <c r="AA1722" s="140"/>
      <c r="AB1722" s="140"/>
      <c r="AC1722" s="140"/>
      <c r="AD1722" s="140"/>
      <c r="AE1722" s="140"/>
      <c r="AF1722" s="140"/>
      <c r="AG1722" s="140"/>
      <c r="AH1722" s="140"/>
      <c r="AI1722" s="140"/>
      <c r="AJ1722" s="140"/>
      <c r="AK1722" s="140"/>
      <c r="AL1722" s="140"/>
      <c r="AM1722" s="140"/>
      <c r="AN1722" s="140"/>
      <c r="AO1722" s="140"/>
      <c r="AP1722" s="140"/>
      <c r="AQ1722" s="140"/>
      <c r="AR1722" s="140"/>
      <c r="AS1722" s="140"/>
      <c r="AT1722" s="140"/>
      <c r="AU1722" s="140"/>
      <c r="AV1722" s="140"/>
      <c r="AW1722" s="140"/>
      <c r="AX1722" s="140"/>
      <c r="AY1722" s="140"/>
      <c r="AZ1722" s="140"/>
      <c r="BA1722" s="140"/>
      <c r="BB1722" s="140"/>
      <c r="BC1722" s="140"/>
      <c r="BD1722" s="140"/>
      <c r="BE1722" s="140"/>
      <c r="BF1722" s="140"/>
      <c r="BG1722" s="140"/>
      <c r="BH1722" s="140"/>
      <c r="BI1722" s="140"/>
      <c r="BJ1722" s="140"/>
    </row>
    <row r="1723" spans="20:62">
      <c r="T1723" s="140"/>
      <c r="U1723" s="140"/>
      <c r="V1723" s="140"/>
      <c r="W1723" s="140"/>
      <c r="X1723" s="140"/>
      <c r="Y1723" s="140"/>
      <c r="Z1723" s="140"/>
      <c r="AA1723" s="140"/>
      <c r="AB1723" s="140"/>
      <c r="AC1723" s="140"/>
      <c r="AD1723" s="140"/>
      <c r="AE1723" s="140"/>
      <c r="AF1723" s="140"/>
      <c r="AG1723" s="140"/>
      <c r="AH1723" s="140"/>
      <c r="AI1723" s="140"/>
      <c r="AJ1723" s="140"/>
      <c r="AK1723" s="140"/>
      <c r="AL1723" s="140"/>
      <c r="AM1723" s="140"/>
      <c r="AN1723" s="140"/>
      <c r="AO1723" s="140"/>
      <c r="AP1723" s="140"/>
      <c r="AQ1723" s="140"/>
      <c r="AR1723" s="140"/>
      <c r="AS1723" s="140"/>
      <c r="AT1723" s="140"/>
      <c r="AU1723" s="140"/>
      <c r="AV1723" s="140"/>
      <c r="AW1723" s="140"/>
      <c r="AX1723" s="140"/>
      <c r="AY1723" s="140"/>
      <c r="AZ1723" s="140"/>
      <c r="BA1723" s="140"/>
      <c r="BB1723" s="140"/>
      <c r="BC1723" s="140"/>
      <c r="BD1723" s="140"/>
      <c r="BE1723" s="140"/>
      <c r="BF1723" s="140"/>
      <c r="BG1723" s="140"/>
      <c r="BH1723" s="140"/>
      <c r="BI1723" s="140"/>
      <c r="BJ1723" s="140"/>
    </row>
    <row r="1724" spans="20:62">
      <c r="T1724" s="140"/>
      <c r="U1724" s="140"/>
      <c r="V1724" s="140"/>
      <c r="W1724" s="140"/>
      <c r="X1724" s="140"/>
      <c r="Y1724" s="140"/>
      <c r="Z1724" s="140"/>
      <c r="AA1724" s="140"/>
      <c r="AB1724" s="140"/>
      <c r="AC1724" s="140"/>
      <c r="AD1724" s="140"/>
      <c r="AE1724" s="140"/>
      <c r="AF1724" s="140"/>
      <c r="AG1724" s="140"/>
      <c r="AH1724" s="140"/>
      <c r="AI1724" s="140"/>
      <c r="AJ1724" s="140"/>
      <c r="AK1724" s="140"/>
      <c r="AL1724" s="140"/>
      <c r="AM1724" s="140"/>
      <c r="AN1724" s="140"/>
      <c r="AO1724" s="140"/>
      <c r="AP1724" s="140"/>
      <c r="AQ1724" s="140"/>
      <c r="AR1724" s="140"/>
      <c r="AS1724" s="140"/>
      <c r="AT1724" s="140"/>
      <c r="AU1724" s="140"/>
      <c r="AV1724" s="140"/>
      <c r="AW1724" s="140"/>
      <c r="AX1724" s="140"/>
      <c r="AY1724" s="140"/>
      <c r="AZ1724" s="140"/>
      <c r="BA1724" s="140"/>
      <c r="BB1724" s="140"/>
      <c r="BC1724" s="140"/>
      <c r="BD1724" s="140"/>
      <c r="BE1724" s="140"/>
      <c r="BF1724" s="140"/>
      <c r="BG1724" s="140"/>
      <c r="BH1724" s="140"/>
      <c r="BI1724" s="140"/>
      <c r="BJ1724" s="140"/>
    </row>
    <row r="1725" spans="20:62">
      <c r="T1725" s="140"/>
      <c r="U1725" s="140"/>
      <c r="V1725" s="140"/>
      <c r="W1725" s="140"/>
      <c r="X1725" s="140"/>
      <c r="Y1725" s="140"/>
      <c r="Z1725" s="140"/>
      <c r="AA1725" s="140"/>
      <c r="AB1725" s="140"/>
      <c r="AC1725" s="140"/>
      <c r="AD1725" s="140"/>
      <c r="AE1725" s="140"/>
      <c r="AF1725" s="140"/>
      <c r="AG1725" s="140"/>
      <c r="AH1725" s="140"/>
      <c r="AI1725" s="140"/>
      <c r="AJ1725" s="140"/>
      <c r="AK1725" s="140"/>
      <c r="AL1725" s="140"/>
      <c r="AM1725" s="140"/>
      <c r="AN1725" s="140"/>
      <c r="AO1725" s="140"/>
      <c r="AP1725" s="140"/>
      <c r="AQ1725" s="140"/>
      <c r="AR1725" s="140"/>
      <c r="AS1725" s="140"/>
      <c r="AT1725" s="140"/>
      <c r="AU1725" s="140"/>
      <c r="AV1725" s="140"/>
      <c r="AW1725" s="140"/>
      <c r="AX1725" s="140"/>
      <c r="AY1725" s="140"/>
      <c r="AZ1725" s="140"/>
      <c r="BA1725" s="140"/>
      <c r="BB1725" s="140"/>
      <c r="BC1725" s="140"/>
      <c r="BD1725" s="140"/>
      <c r="BE1725" s="140"/>
      <c r="BF1725" s="140"/>
      <c r="BG1725" s="140"/>
      <c r="BH1725" s="140"/>
      <c r="BI1725" s="140"/>
      <c r="BJ1725" s="140"/>
    </row>
    <row r="1726" spans="20:62">
      <c r="T1726" s="140"/>
      <c r="U1726" s="140"/>
      <c r="V1726" s="140"/>
      <c r="W1726" s="140"/>
      <c r="X1726" s="140"/>
      <c r="Y1726" s="140"/>
      <c r="Z1726" s="140"/>
      <c r="AA1726" s="140"/>
      <c r="AB1726" s="140"/>
      <c r="AC1726" s="140"/>
      <c r="AD1726" s="140"/>
      <c r="AE1726" s="140"/>
      <c r="AF1726" s="140"/>
      <c r="AG1726" s="140"/>
      <c r="AH1726" s="140"/>
      <c r="AI1726" s="140"/>
      <c r="AJ1726" s="140"/>
      <c r="AK1726" s="140"/>
      <c r="AL1726" s="140"/>
      <c r="AM1726" s="140"/>
      <c r="AN1726" s="140"/>
      <c r="AO1726" s="140"/>
      <c r="AP1726" s="140"/>
      <c r="AQ1726" s="140"/>
      <c r="AR1726" s="140"/>
      <c r="AS1726" s="140"/>
      <c r="AT1726" s="140"/>
      <c r="AU1726" s="140"/>
      <c r="AV1726" s="140"/>
      <c r="AW1726" s="140"/>
      <c r="AX1726" s="140"/>
      <c r="AY1726" s="140"/>
      <c r="AZ1726" s="140"/>
      <c r="BA1726" s="140"/>
      <c r="BB1726" s="140"/>
      <c r="BC1726" s="140"/>
      <c r="BD1726" s="140"/>
      <c r="BE1726" s="140"/>
      <c r="BF1726" s="140"/>
      <c r="BG1726" s="140"/>
      <c r="BH1726" s="140"/>
      <c r="BI1726" s="140"/>
      <c r="BJ1726" s="140"/>
    </row>
    <row r="1727" spans="20:62">
      <c r="T1727" s="140"/>
      <c r="U1727" s="140"/>
      <c r="V1727" s="140"/>
      <c r="W1727" s="140"/>
      <c r="X1727" s="140"/>
      <c r="Y1727" s="140"/>
      <c r="Z1727" s="140"/>
      <c r="AA1727" s="140"/>
      <c r="AB1727" s="140"/>
      <c r="AC1727" s="140"/>
      <c r="AD1727" s="140"/>
      <c r="AE1727" s="140"/>
      <c r="AF1727" s="140"/>
      <c r="AG1727" s="140"/>
      <c r="AH1727" s="140"/>
      <c r="AI1727" s="140"/>
      <c r="AJ1727" s="140"/>
      <c r="AK1727" s="140"/>
      <c r="AL1727" s="140"/>
      <c r="AM1727" s="140"/>
      <c r="AN1727" s="140"/>
      <c r="AO1727" s="140"/>
      <c r="AP1727" s="140"/>
      <c r="AQ1727" s="140"/>
      <c r="AR1727" s="140"/>
      <c r="AS1727" s="140"/>
      <c r="AT1727" s="140"/>
      <c r="AU1727" s="140"/>
      <c r="AV1727" s="140"/>
      <c r="AW1727" s="140"/>
      <c r="AX1727" s="140"/>
      <c r="AY1727" s="140"/>
      <c r="AZ1727" s="140"/>
      <c r="BA1727" s="140"/>
      <c r="BB1727" s="140"/>
      <c r="BC1727" s="140"/>
      <c r="BD1727" s="140"/>
      <c r="BE1727" s="140"/>
      <c r="BF1727" s="140"/>
      <c r="BG1727" s="140"/>
      <c r="BH1727" s="140"/>
      <c r="BI1727" s="140"/>
      <c r="BJ1727" s="140"/>
    </row>
    <row r="1728" spans="20:62">
      <c r="T1728" s="140"/>
      <c r="U1728" s="140"/>
      <c r="V1728" s="140"/>
      <c r="W1728" s="140"/>
      <c r="X1728" s="140"/>
      <c r="Y1728" s="140"/>
      <c r="Z1728" s="140"/>
      <c r="AA1728" s="140"/>
      <c r="AB1728" s="140"/>
      <c r="AC1728" s="140"/>
      <c r="AD1728" s="140"/>
      <c r="AE1728" s="140"/>
      <c r="AF1728" s="140"/>
      <c r="AG1728" s="140"/>
      <c r="AH1728" s="140"/>
      <c r="AI1728" s="140"/>
      <c r="AJ1728" s="140"/>
      <c r="AK1728" s="140"/>
      <c r="AL1728" s="140"/>
      <c r="AM1728" s="140"/>
      <c r="AN1728" s="140"/>
      <c r="AO1728" s="140"/>
      <c r="AP1728" s="140"/>
      <c r="AQ1728" s="140"/>
      <c r="AR1728" s="140"/>
      <c r="AS1728" s="140"/>
      <c r="AT1728" s="140"/>
      <c r="AU1728" s="140"/>
      <c r="AV1728" s="140"/>
      <c r="AW1728" s="140"/>
      <c r="AX1728" s="140"/>
      <c r="AY1728" s="140"/>
      <c r="AZ1728" s="140"/>
      <c r="BA1728" s="140"/>
      <c r="BB1728" s="140"/>
      <c r="BC1728" s="140"/>
      <c r="BD1728" s="140"/>
      <c r="BE1728" s="140"/>
      <c r="BF1728" s="140"/>
      <c r="BG1728" s="140"/>
      <c r="BH1728" s="140"/>
      <c r="BI1728" s="140"/>
      <c r="BJ1728" s="140"/>
    </row>
    <row r="1729" spans="20:62">
      <c r="T1729" s="140"/>
      <c r="U1729" s="140"/>
      <c r="V1729" s="140"/>
      <c r="W1729" s="140"/>
      <c r="X1729" s="140"/>
      <c r="Y1729" s="140"/>
      <c r="Z1729" s="140"/>
      <c r="AA1729" s="140"/>
      <c r="AB1729" s="140"/>
      <c r="AC1729" s="140"/>
      <c r="AD1729" s="140"/>
      <c r="AE1729" s="140"/>
      <c r="AF1729" s="140"/>
      <c r="AG1729" s="140"/>
      <c r="AH1729" s="140"/>
      <c r="AI1729" s="140"/>
      <c r="AJ1729" s="140"/>
      <c r="AK1729" s="140"/>
      <c r="AL1729" s="140"/>
      <c r="AM1729" s="140"/>
      <c r="AN1729" s="140"/>
      <c r="AO1729" s="140"/>
      <c r="AP1729" s="140"/>
      <c r="AQ1729" s="140"/>
      <c r="AR1729" s="140"/>
      <c r="AS1729" s="140"/>
      <c r="AT1729" s="140"/>
      <c r="AU1729" s="140"/>
      <c r="AV1729" s="140"/>
      <c r="AW1729" s="140"/>
      <c r="AX1729" s="140"/>
      <c r="AY1729" s="140"/>
      <c r="AZ1729" s="140"/>
      <c r="BA1729" s="140"/>
      <c r="BB1729" s="140"/>
      <c r="BC1729" s="140"/>
      <c r="BD1729" s="140"/>
      <c r="BE1729" s="140"/>
      <c r="BF1729" s="140"/>
      <c r="BG1729" s="140"/>
      <c r="BH1729" s="140"/>
      <c r="BI1729" s="140"/>
      <c r="BJ1729" s="140"/>
    </row>
    <row r="1730" spans="20:62">
      <c r="T1730" s="140"/>
      <c r="U1730" s="140"/>
      <c r="V1730" s="140"/>
      <c r="W1730" s="140"/>
      <c r="X1730" s="140"/>
      <c r="Y1730" s="140"/>
      <c r="Z1730" s="140"/>
      <c r="AA1730" s="140"/>
      <c r="AB1730" s="140"/>
      <c r="AC1730" s="140"/>
      <c r="AD1730" s="140"/>
      <c r="AE1730" s="140"/>
      <c r="AF1730" s="140"/>
      <c r="AG1730" s="140"/>
      <c r="AH1730" s="140"/>
      <c r="AI1730" s="140"/>
      <c r="AJ1730" s="140"/>
      <c r="AK1730" s="140"/>
      <c r="AL1730" s="140"/>
      <c r="AM1730" s="140"/>
      <c r="AN1730" s="140"/>
      <c r="AO1730" s="140"/>
      <c r="AP1730" s="140"/>
      <c r="AQ1730" s="140"/>
      <c r="AR1730" s="140"/>
      <c r="AS1730" s="140"/>
      <c r="AT1730" s="140"/>
      <c r="AU1730" s="140"/>
      <c r="AV1730" s="140"/>
      <c r="AW1730" s="140"/>
      <c r="AX1730" s="140"/>
      <c r="AY1730" s="140"/>
      <c r="AZ1730" s="140"/>
      <c r="BA1730" s="140"/>
      <c r="BB1730" s="140"/>
      <c r="BC1730" s="140"/>
      <c r="BD1730" s="140"/>
      <c r="BE1730" s="140"/>
      <c r="BF1730" s="140"/>
      <c r="BG1730" s="140"/>
      <c r="BH1730" s="140"/>
      <c r="BI1730" s="140"/>
      <c r="BJ1730" s="140"/>
    </row>
    <row r="1731" spans="20:62">
      <c r="T1731" s="140"/>
      <c r="U1731" s="140"/>
      <c r="V1731" s="140"/>
      <c r="W1731" s="140"/>
      <c r="X1731" s="140"/>
      <c r="Y1731" s="140"/>
      <c r="Z1731" s="140"/>
      <c r="AA1731" s="140"/>
      <c r="AB1731" s="140"/>
      <c r="AC1731" s="140"/>
      <c r="AD1731" s="140"/>
      <c r="AE1731" s="140"/>
      <c r="AF1731" s="140"/>
      <c r="AG1731" s="140"/>
      <c r="AH1731" s="140"/>
      <c r="AI1731" s="140"/>
      <c r="AJ1731" s="140"/>
      <c r="AK1731" s="140"/>
      <c r="AL1731" s="140"/>
      <c r="AM1731" s="140"/>
      <c r="AN1731" s="140"/>
      <c r="AO1731" s="140"/>
      <c r="AP1731" s="140"/>
      <c r="AQ1731" s="140"/>
      <c r="AR1731" s="140"/>
      <c r="AS1731" s="140"/>
      <c r="AT1731" s="140"/>
      <c r="AU1731" s="140"/>
      <c r="AV1731" s="140"/>
      <c r="AW1731" s="140"/>
      <c r="AX1731" s="140"/>
      <c r="AY1731" s="140"/>
      <c r="AZ1731" s="140"/>
      <c r="BA1731" s="140"/>
      <c r="BB1731" s="140"/>
      <c r="BC1731" s="140"/>
      <c r="BD1731" s="140"/>
      <c r="BE1731" s="140"/>
      <c r="BF1731" s="140"/>
      <c r="BG1731" s="140"/>
      <c r="BH1731" s="140"/>
      <c r="BI1731" s="140"/>
      <c r="BJ1731" s="140"/>
    </row>
    <row r="1732" spans="20:62">
      <c r="T1732" s="140"/>
      <c r="U1732" s="140"/>
      <c r="V1732" s="140"/>
      <c r="W1732" s="140"/>
      <c r="X1732" s="140"/>
      <c r="Y1732" s="140"/>
      <c r="Z1732" s="140"/>
      <c r="AA1732" s="140"/>
      <c r="AB1732" s="140"/>
      <c r="AC1732" s="140"/>
      <c r="AD1732" s="140"/>
      <c r="AE1732" s="140"/>
      <c r="AF1732" s="140"/>
      <c r="AG1732" s="140"/>
      <c r="AH1732" s="140"/>
      <c r="AI1732" s="140"/>
      <c r="AJ1732" s="140"/>
      <c r="AK1732" s="140"/>
      <c r="AL1732" s="140"/>
      <c r="AM1732" s="140"/>
      <c r="AN1732" s="140"/>
      <c r="AO1732" s="140"/>
      <c r="AP1732" s="140"/>
      <c r="AQ1732" s="140"/>
      <c r="AR1732" s="140"/>
      <c r="AS1732" s="140"/>
      <c r="AT1732" s="140"/>
      <c r="AU1732" s="140"/>
      <c r="AV1732" s="140"/>
      <c r="AW1732" s="140"/>
      <c r="AX1732" s="140"/>
      <c r="AY1732" s="140"/>
      <c r="AZ1732" s="140"/>
      <c r="BA1732" s="140"/>
      <c r="BB1732" s="140"/>
      <c r="BC1732" s="140"/>
      <c r="BD1732" s="140"/>
      <c r="BE1732" s="140"/>
      <c r="BF1732" s="140"/>
      <c r="BG1732" s="140"/>
      <c r="BH1732" s="140"/>
      <c r="BI1732" s="140"/>
      <c r="BJ1732" s="140"/>
    </row>
    <row r="1733" spans="20:62">
      <c r="T1733" s="140"/>
      <c r="U1733" s="140"/>
      <c r="V1733" s="140"/>
      <c r="W1733" s="140"/>
      <c r="X1733" s="140"/>
      <c r="Y1733" s="140"/>
      <c r="Z1733" s="140"/>
      <c r="AA1733" s="140"/>
      <c r="AB1733" s="140"/>
      <c r="AC1733" s="140"/>
      <c r="AD1733" s="140"/>
      <c r="AE1733" s="140"/>
      <c r="AF1733" s="140"/>
      <c r="AG1733" s="140"/>
      <c r="AH1733" s="140"/>
      <c r="AI1733" s="140"/>
      <c r="AJ1733" s="140"/>
      <c r="AK1733" s="140"/>
      <c r="AL1733" s="140"/>
      <c r="AM1733" s="140"/>
      <c r="AN1733" s="140"/>
      <c r="AO1733" s="140"/>
      <c r="AP1733" s="140"/>
      <c r="AQ1733" s="140"/>
      <c r="AR1733" s="140"/>
      <c r="AS1733" s="140"/>
      <c r="AT1733" s="140"/>
      <c r="AU1733" s="140"/>
      <c r="AV1733" s="140"/>
      <c r="AW1733" s="140"/>
      <c r="AX1733" s="140"/>
      <c r="AY1733" s="140"/>
      <c r="AZ1733" s="140"/>
      <c r="BA1733" s="140"/>
      <c r="BB1733" s="140"/>
      <c r="BC1733" s="140"/>
      <c r="BD1733" s="140"/>
      <c r="BE1733" s="140"/>
      <c r="BF1733" s="140"/>
      <c r="BG1733" s="140"/>
      <c r="BH1733" s="140"/>
      <c r="BI1733" s="140"/>
      <c r="BJ1733" s="140"/>
    </row>
    <row r="1734" spans="20:62">
      <c r="T1734" s="140"/>
      <c r="U1734" s="140"/>
      <c r="V1734" s="140"/>
      <c r="W1734" s="140"/>
      <c r="X1734" s="140"/>
      <c r="Y1734" s="140"/>
      <c r="Z1734" s="140"/>
      <c r="AA1734" s="140"/>
      <c r="AB1734" s="140"/>
      <c r="AC1734" s="140"/>
      <c r="AD1734" s="140"/>
      <c r="AE1734" s="140"/>
      <c r="AF1734" s="140"/>
      <c r="AG1734" s="140"/>
      <c r="AH1734" s="140"/>
      <c r="AI1734" s="140"/>
      <c r="AJ1734" s="140"/>
      <c r="AK1734" s="140"/>
      <c r="AL1734" s="140"/>
      <c r="AM1734" s="140"/>
      <c r="AN1734" s="140"/>
      <c r="AO1734" s="140"/>
      <c r="AP1734" s="140"/>
      <c r="AQ1734" s="140"/>
      <c r="AR1734" s="140"/>
      <c r="AS1734" s="140"/>
      <c r="AT1734" s="140"/>
      <c r="AU1734" s="140"/>
      <c r="AV1734" s="140"/>
      <c r="AW1734" s="140"/>
      <c r="AX1734" s="140"/>
      <c r="AY1734" s="140"/>
      <c r="AZ1734" s="140"/>
      <c r="BA1734" s="140"/>
      <c r="BB1734" s="140"/>
      <c r="BC1734" s="140"/>
      <c r="BD1734" s="140"/>
      <c r="BE1734" s="140"/>
      <c r="BF1734" s="140"/>
      <c r="BG1734" s="140"/>
      <c r="BH1734" s="140"/>
      <c r="BI1734" s="140"/>
      <c r="BJ1734" s="140"/>
    </row>
    <row r="1735" spans="20:62">
      <c r="T1735" s="140"/>
      <c r="U1735" s="140"/>
      <c r="V1735" s="140"/>
      <c r="W1735" s="140"/>
      <c r="X1735" s="140"/>
      <c r="Y1735" s="140"/>
      <c r="Z1735" s="140"/>
      <c r="AA1735" s="140"/>
      <c r="AB1735" s="140"/>
      <c r="AC1735" s="140"/>
      <c r="AD1735" s="140"/>
      <c r="AE1735" s="140"/>
      <c r="AF1735" s="140"/>
      <c r="AG1735" s="140"/>
      <c r="AH1735" s="140"/>
      <c r="AI1735" s="140"/>
      <c r="AJ1735" s="140"/>
      <c r="AK1735" s="140"/>
      <c r="AL1735" s="140"/>
      <c r="AM1735" s="140"/>
      <c r="AN1735" s="140"/>
      <c r="AO1735" s="140"/>
      <c r="AP1735" s="140"/>
      <c r="AQ1735" s="140"/>
      <c r="AR1735" s="140"/>
      <c r="AS1735" s="140"/>
      <c r="AT1735" s="140"/>
      <c r="AU1735" s="140"/>
      <c r="AV1735" s="140"/>
      <c r="AW1735" s="140"/>
      <c r="AX1735" s="140"/>
      <c r="AY1735" s="140"/>
      <c r="AZ1735" s="140"/>
      <c r="BA1735" s="140"/>
      <c r="BB1735" s="140"/>
      <c r="BC1735" s="140"/>
      <c r="BD1735" s="140"/>
      <c r="BE1735" s="140"/>
      <c r="BF1735" s="140"/>
      <c r="BG1735" s="140"/>
      <c r="BH1735" s="140"/>
      <c r="BI1735" s="140"/>
      <c r="BJ1735" s="140"/>
    </row>
    <row r="1736" spans="20:62">
      <c r="T1736" s="140"/>
      <c r="U1736" s="140"/>
      <c r="V1736" s="140"/>
      <c r="W1736" s="140"/>
      <c r="X1736" s="140"/>
      <c r="Y1736" s="140"/>
      <c r="Z1736" s="140"/>
      <c r="AA1736" s="140"/>
      <c r="AB1736" s="140"/>
      <c r="AC1736" s="140"/>
      <c r="AD1736" s="140"/>
      <c r="AE1736" s="140"/>
      <c r="AF1736" s="140"/>
      <c r="AG1736" s="140"/>
      <c r="AH1736" s="140"/>
      <c r="AI1736" s="140"/>
      <c r="AJ1736" s="140"/>
      <c r="AK1736" s="140"/>
      <c r="AL1736" s="140"/>
      <c r="AM1736" s="140"/>
      <c r="AN1736" s="140"/>
      <c r="AO1736" s="140"/>
      <c r="AP1736" s="140"/>
      <c r="AQ1736" s="140"/>
      <c r="AR1736" s="140"/>
      <c r="AS1736" s="140"/>
      <c r="AT1736" s="140"/>
      <c r="AU1736" s="140"/>
      <c r="AV1736" s="140"/>
      <c r="AW1736" s="140"/>
      <c r="AX1736" s="140"/>
      <c r="AY1736" s="140"/>
      <c r="AZ1736" s="140"/>
      <c r="BA1736" s="140"/>
      <c r="BB1736" s="140"/>
      <c r="BC1736" s="140"/>
      <c r="BD1736" s="140"/>
      <c r="BE1736" s="140"/>
      <c r="BF1736" s="140"/>
      <c r="BG1736" s="140"/>
      <c r="BH1736" s="140"/>
      <c r="BI1736" s="140"/>
      <c r="BJ1736" s="140"/>
    </row>
    <row r="1737" spans="20:62">
      <c r="T1737" s="140"/>
      <c r="U1737" s="140"/>
      <c r="V1737" s="140"/>
      <c r="W1737" s="140"/>
      <c r="X1737" s="140"/>
      <c r="Y1737" s="140"/>
      <c r="Z1737" s="140"/>
      <c r="AA1737" s="140"/>
      <c r="AB1737" s="140"/>
      <c r="AC1737" s="140"/>
      <c r="AD1737" s="140"/>
      <c r="AE1737" s="140"/>
      <c r="AF1737" s="140"/>
      <c r="AG1737" s="140"/>
      <c r="AH1737" s="140"/>
      <c r="AI1737" s="140"/>
      <c r="AJ1737" s="140"/>
      <c r="AK1737" s="140"/>
      <c r="AL1737" s="140"/>
      <c r="AM1737" s="140"/>
      <c r="AN1737" s="140"/>
      <c r="AO1737" s="140"/>
      <c r="AP1737" s="140"/>
      <c r="AQ1737" s="140"/>
      <c r="AR1737" s="140"/>
      <c r="AS1737" s="140"/>
      <c r="AT1737" s="140"/>
      <c r="AU1737" s="140"/>
      <c r="AV1737" s="140"/>
      <c r="AW1737" s="140"/>
      <c r="AX1737" s="140"/>
      <c r="AY1737" s="140"/>
      <c r="AZ1737" s="140"/>
      <c r="BA1737" s="140"/>
      <c r="BB1737" s="140"/>
      <c r="BC1737" s="140"/>
      <c r="BD1737" s="140"/>
      <c r="BE1737" s="140"/>
      <c r="BF1737" s="140"/>
      <c r="BG1737" s="140"/>
      <c r="BH1737" s="140"/>
      <c r="BI1737" s="140"/>
      <c r="BJ1737" s="140"/>
    </row>
    <row r="1738" spans="20:62">
      <c r="T1738" s="140"/>
      <c r="U1738" s="140"/>
      <c r="V1738" s="140"/>
      <c r="W1738" s="140"/>
      <c r="X1738" s="140"/>
      <c r="Y1738" s="140"/>
      <c r="Z1738" s="140"/>
      <c r="AA1738" s="140"/>
      <c r="AB1738" s="140"/>
      <c r="AC1738" s="140"/>
      <c r="AD1738" s="140"/>
      <c r="AE1738" s="140"/>
      <c r="AF1738" s="140"/>
      <c r="AG1738" s="140"/>
      <c r="AH1738" s="140"/>
      <c r="AI1738" s="140"/>
      <c r="AJ1738" s="140"/>
      <c r="AK1738" s="140"/>
      <c r="AL1738" s="140"/>
      <c r="AM1738" s="140"/>
      <c r="AN1738" s="140"/>
      <c r="AO1738" s="140"/>
      <c r="AP1738" s="140"/>
      <c r="AQ1738" s="140"/>
      <c r="AR1738" s="140"/>
      <c r="AS1738" s="140"/>
      <c r="AT1738" s="140"/>
      <c r="AU1738" s="140"/>
      <c r="AV1738" s="140"/>
      <c r="AW1738" s="140"/>
      <c r="AX1738" s="140"/>
      <c r="AY1738" s="140"/>
      <c r="AZ1738" s="140"/>
      <c r="BA1738" s="140"/>
      <c r="BB1738" s="140"/>
      <c r="BC1738" s="140"/>
      <c r="BD1738" s="140"/>
      <c r="BE1738" s="140"/>
      <c r="BF1738" s="140"/>
      <c r="BG1738" s="140"/>
      <c r="BH1738" s="140"/>
      <c r="BI1738" s="140"/>
      <c r="BJ1738" s="140"/>
    </row>
    <row r="1739" spans="20:62">
      <c r="T1739" s="140"/>
      <c r="U1739" s="140"/>
      <c r="V1739" s="140"/>
      <c r="W1739" s="140"/>
      <c r="X1739" s="140"/>
      <c r="Y1739" s="140"/>
      <c r="Z1739" s="140"/>
      <c r="AA1739" s="140"/>
      <c r="AB1739" s="140"/>
      <c r="AC1739" s="140"/>
      <c r="AD1739" s="140"/>
      <c r="AE1739" s="140"/>
      <c r="AF1739" s="140"/>
      <c r="AG1739" s="140"/>
      <c r="AH1739" s="140"/>
      <c r="AI1739" s="140"/>
      <c r="AJ1739" s="140"/>
      <c r="AK1739" s="140"/>
      <c r="AL1739" s="140"/>
      <c r="AM1739" s="140"/>
      <c r="AN1739" s="140"/>
      <c r="AO1739" s="140"/>
      <c r="AP1739" s="140"/>
      <c r="AQ1739" s="140"/>
      <c r="AR1739" s="140"/>
      <c r="AS1739" s="140"/>
      <c r="AT1739" s="140"/>
      <c r="AU1739" s="140"/>
      <c r="AV1739" s="140"/>
      <c r="AW1739" s="140"/>
      <c r="AX1739" s="140"/>
      <c r="AY1739" s="140"/>
      <c r="AZ1739" s="140"/>
      <c r="BA1739" s="140"/>
      <c r="BB1739" s="140"/>
      <c r="BC1739" s="140"/>
      <c r="BD1739" s="140"/>
      <c r="BE1739" s="140"/>
      <c r="BF1739" s="140"/>
      <c r="BG1739" s="140"/>
      <c r="BH1739" s="140"/>
      <c r="BI1739" s="140"/>
      <c r="BJ1739" s="140"/>
    </row>
    <row r="1740" spans="20:62">
      <c r="T1740" s="140"/>
      <c r="U1740" s="140"/>
      <c r="V1740" s="140"/>
      <c r="W1740" s="140"/>
      <c r="X1740" s="140"/>
      <c r="Y1740" s="140"/>
      <c r="Z1740" s="140"/>
      <c r="AA1740" s="140"/>
      <c r="AB1740" s="140"/>
      <c r="AC1740" s="140"/>
      <c r="AD1740" s="140"/>
      <c r="AE1740" s="140"/>
      <c r="AF1740" s="140"/>
      <c r="AG1740" s="140"/>
      <c r="AH1740" s="140"/>
      <c r="AI1740" s="140"/>
      <c r="AJ1740" s="140"/>
      <c r="AK1740" s="140"/>
      <c r="AL1740" s="140"/>
      <c r="AM1740" s="140"/>
      <c r="AN1740" s="140"/>
      <c r="AO1740" s="140"/>
      <c r="AP1740" s="140"/>
      <c r="AQ1740" s="140"/>
      <c r="AR1740" s="140"/>
      <c r="AS1740" s="140"/>
      <c r="AT1740" s="140"/>
      <c r="AU1740" s="140"/>
      <c r="AV1740" s="140"/>
      <c r="AW1740" s="140"/>
      <c r="AX1740" s="140"/>
      <c r="AY1740" s="140"/>
      <c r="AZ1740" s="140"/>
      <c r="BA1740" s="140"/>
      <c r="BB1740" s="140"/>
      <c r="BC1740" s="140"/>
      <c r="BD1740" s="140"/>
      <c r="BE1740" s="140"/>
      <c r="BF1740" s="140"/>
      <c r="BG1740" s="140"/>
      <c r="BH1740" s="140"/>
      <c r="BI1740" s="140"/>
      <c r="BJ1740" s="140"/>
    </row>
    <row r="1741" spans="20:62">
      <c r="T1741" s="140"/>
      <c r="U1741" s="140"/>
      <c r="V1741" s="140"/>
      <c r="W1741" s="140"/>
      <c r="X1741" s="140"/>
      <c r="Y1741" s="140"/>
      <c r="Z1741" s="140"/>
      <c r="AA1741" s="140"/>
      <c r="AB1741" s="140"/>
      <c r="AC1741" s="140"/>
      <c r="AD1741" s="140"/>
      <c r="AE1741" s="140"/>
      <c r="AF1741" s="140"/>
      <c r="AG1741" s="140"/>
      <c r="AH1741" s="140"/>
      <c r="AI1741" s="140"/>
      <c r="AJ1741" s="140"/>
      <c r="AK1741" s="140"/>
      <c r="AL1741" s="140"/>
      <c r="AM1741" s="140"/>
      <c r="AN1741" s="140"/>
      <c r="AO1741" s="140"/>
      <c r="AP1741" s="140"/>
      <c r="AQ1741" s="140"/>
      <c r="AR1741" s="140"/>
      <c r="AS1741" s="140"/>
      <c r="AT1741" s="140"/>
      <c r="AU1741" s="140"/>
      <c r="AV1741" s="140"/>
      <c r="AW1741" s="140"/>
      <c r="AX1741" s="140"/>
      <c r="AY1741" s="140"/>
      <c r="AZ1741" s="140"/>
      <c r="BA1741" s="140"/>
      <c r="BB1741" s="140"/>
      <c r="BC1741" s="140"/>
      <c r="BD1741" s="140"/>
      <c r="BE1741" s="140"/>
      <c r="BF1741" s="140"/>
      <c r="BG1741" s="140"/>
      <c r="BH1741" s="140"/>
      <c r="BI1741" s="140"/>
      <c r="BJ1741" s="140"/>
    </row>
    <row r="1742" spans="20:62">
      <c r="T1742" s="140"/>
      <c r="U1742" s="140"/>
      <c r="V1742" s="140"/>
      <c r="W1742" s="140"/>
      <c r="X1742" s="140"/>
      <c r="Y1742" s="140"/>
      <c r="Z1742" s="140"/>
      <c r="AA1742" s="140"/>
      <c r="AB1742" s="140"/>
      <c r="AC1742" s="140"/>
      <c r="AD1742" s="140"/>
      <c r="AE1742" s="140"/>
      <c r="AF1742" s="140"/>
      <c r="AG1742" s="140"/>
      <c r="AH1742" s="140"/>
      <c r="AI1742" s="140"/>
      <c r="AJ1742" s="140"/>
      <c r="AK1742" s="140"/>
      <c r="AL1742" s="140"/>
      <c r="AM1742" s="140"/>
      <c r="AN1742" s="140"/>
      <c r="AO1742" s="140"/>
      <c r="AP1742" s="140"/>
      <c r="AQ1742" s="140"/>
      <c r="AR1742" s="140"/>
      <c r="AS1742" s="140"/>
      <c r="AT1742" s="140"/>
      <c r="AU1742" s="140"/>
      <c r="AV1742" s="140"/>
      <c r="AW1742" s="140"/>
      <c r="AX1742" s="140"/>
      <c r="AY1742" s="140"/>
      <c r="AZ1742" s="140"/>
      <c r="BA1742" s="140"/>
      <c r="BB1742" s="140"/>
      <c r="BC1742" s="140"/>
      <c r="BD1742" s="140"/>
      <c r="BE1742" s="140"/>
      <c r="BF1742" s="140"/>
      <c r="BG1742" s="140"/>
      <c r="BH1742" s="140"/>
      <c r="BI1742" s="140"/>
      <c r="BJ1742" s="140"/>
    </row>
    <row r="1743" spans="20:62">
      <c r="T1743" s="140"/>
      <c r="U1743" s="140"/>
      <c r="V1743" s="140"/>
      <c r="W1743" s="140"/>
      <c r="X1743" s="140"/>
      <c r="Y1743" s="140"/>
      <c r="Z1743" s="140"/>
      <c r="AA1743" s="140"/>
      <c r="AB1743" s="140"/>
      <c r="AC1743" s="140"/>
      <c r="AD1743" s="140"/>
      <c r="AE1743" s="140"/>
      <c r="AF1743" s="140"/>
      <c r="AG1743" s="140"/>
      <c r="AH1743" s="140"/>
      <c r="AI1743" s="140"/>
      <c r="AJ1743" s="140"/>
      <c r="AK1743" s="140"/>
      <c r="AL1743" s="140"/>
      <c r="AM1743" s="140"/>
      <c r="AN1743" s="140"/>
      <c r="AO1743" s="140"/>
      <c r="AP1743" s="140"/>
      <c r="AQ1743" s="140"/>
      <c r="AR1743" s="140"/>
      <c r="AS1743" s="140"/>
      <c r="AT1743" s="140"/>
      <c r="AU1743" s="140"/>
      <c r="AV1743" s="140"/>
      <c r="AW1743" s="140"/>
      <c r="AX1743" s="140"/>
      <c r="AY1743" s="140"/>
      <c r="AZ1743" s="140"/>
      <c r="BA1743" s="140"/>
      <c r="BB1743" s="140"/>
      <c r="BC1743" s="140"/>
      <c r="BD1743" s="140"/>
      <c r="BE1743" s="140"/>
      <c r="BF1743" s="140"/>
      <c r="BG1743" s="140"/>
      <c r="BH1743" s="140"/>
      <c r="BI1743" s="140"/>
      <c r="BJ1743" s="140"/>
    </row>
    <row r="1744" spans="20:62">
      <c r="T1744" s="140"/>
      <c r="U1744" s="140"/>
      <c r="V1744" s="140"/>
      <c r="W1744" s="140"/>
      <c r="X1744" s="140"/>
      <c r="Y1744" s="140"/>
      <c r="Z1744" s="140"/>
      <c r="AA1744" s="140"/>
      <c r="AB1744" s="140"/>
      <c r="AC1744" s="140"/>
      <c r="AD1744" s="140"/>
      <c r="AE1744" s="140"/>
      <c r="AF1744" s="140"/>
      <c r="AG1744" s="140"/>
      <c r="AH1744" s="140"/>
      <c r="AI1744" s="140"/>
      <c r="AJ1744" s="140"/>
      <c r="AK1744" s="140"/>
      <c r="AL1744" s="140"/>
      <c r="AM1744" s="140"/>
      <c r="AN1744" s="140"/>
      <c r="AO1744" s="140"/>
      <c r="AP1744" s="140"/>
      <c r="AQ1744" s="140"/>
      <c r="AR1744" s="140"/>
      <c r="AS1744" s="140"/>
      <c r="AT1744" s="140"/>
      <c r="AU1744" s="140"/>
      <c r="AV1744" s="140"/>
      <c r="AW1744" s="140"/>
      <c r="AX1744" s="140"/>
      <c r="AY1744" s="140"/>
      <c r="AZ1744" s="140"/>
      <c r="BA1744" s="140"/>
      <c r="BB1744" s="140"/>
      <c r="BC1744" s="140"/>
      <c r="BD1744" s="140"/>
      <c r="BE1744" s="140"/>
      <c r="BF1744" s="140"/>
      <c r="BG1744" s="140"/>
      <c r="BH1744" s="140"/>
      <c r="BI1744" s="140"/>
      <c r="BJ1744" s="140"/>
    </row>
    <row r="1745" spans="20:62">
      <c r="T1745" s="140"/>
      <c r="U1745" s="140"/>
      <c r="V1745" s="140"/>
      <c r="W1745" s="140"/>
      <c r="X1745" s="140"/>
      <c r="Y1745" s="140"/>
      <c r="Z1745" s="140"/>
      <c r="AA1745" s="140"/>
      <c r="AB1745" s="140"/>
      <c r="AC1745" s="140"/>
      <c r="AD1745" s="140"/>
      <c r="AE1745" s="140"/>
      <c r="AF1745" s="140"/>
      <c r="AG1745" s="140"/>
      <c r="AH1745" s="140"/>
      <c r="AI1745" s="140"/>
      <c r="AJ1745" s="140"/>
      <c r="AK1745" s="140"/>
      <c r="AL1745" s="140"/>
      <c r="AM1745" s="140"/>
      <c r="AN1745" s="140"/>
      <c r="AO1745" s="140"/>
      <c r="AP1745" s="140"/>
      <c r="AQ1745" s="140"/>
      <c r="AR1745" s="140"/>
      <c r="AS1745" s="140"/>
      <c r="AT1745" s="140"/>
      <c r="AU1745" s="140"/>
      <c r="AV1745" s="140"/>
      <c r="AW1745" s="140"/>
      <c r="AX1745" s="140"/>
      <c r="AY1745" s="140"/>
      <c r="AZ1745" s="140"/>
      <c r="BA1745" s="140"/>
      <c r="BB1745" s="140"/>
      <c r="BC1745" s="140"/>
      <c r="BD1745" s="140"/>
      <c r="BE1745" s="140"/>
      <c r="BF1745" s="140"/>
      <c r="BG1745" s="140"/>
      <c r="BH1745" s="140"/>
      <c r="BI1745" s="140"/>
      <c r="BJ1745" s="140"/>
    </row>
    <row r="1746" spans="20:62">
      <c r="T1746" s="140"/>
      <c r="U1746" s="140"/>
      <c r="V1746" s="140"/>
      <c r="W1746" s="140"/>
      <c r="X1746" s="140"/>
      <c r="Y1746" s="140"/>
      <c r="Z1746" s="140"/>
      <c r="AA1746" s="140"/>
      <c r="AB1746" s="140"/>
      <c r="AC1746" s="140"/>
      <c r="AD1746" s="140"/>
      <c r="AE1746" s="140"/>
      <c r="AF1746" s="140"/>
      <c r="AG1746" s="140"/>
      <c r="AH1746" s="140"/>
      <c r="AI1746" s="140"/>
      <c r="AJ1746" s="140"/>
      <c r="AK1746" s="140"/>
      <c r="AL1746" s="140"/>
      <c r="AM1746" s="140"/>
      <c r="AN1746" s="140"/>
      <c r="AO1746" s="140"/>
      <c r="AP1746" s="140"/>
      <c r="AQ1746" s="140"/>
      <c r="AR1746" s="140"/>
      <c r="AS1746" s="140"/>
      <c r="AT1746" s="140"/>
      <c r="AU1746" s="140"/>
      <c r="AV1746" s="140"/>
      <c r="AW1746" s="140"/>
      <c r="AX1746" s="140"/>
      <c r="AY1746" s="140"/>
      <c r="AZ1746" s="140"/>
      <c r="BA1746" s="140"/>
      <c r="BB1746" s="140"/>
      <c r="BC1746" s="140"/>
      <c r="BD1746" s="140"/>
      <c r="BE1746" s="140"/>
      <c r="BF1746" s="140"/>
      <c r="BG1746" s="140"/>
      <c r="BH1746" s="140"/>
      <c r="BI1746" s="140"/>
      <c r="BJ1746" s="140"/>
    </row>
    <row r="1747" spans="20:62">
      <c r="T1747" s="140"/>
      <c r="U1747" s="140"/>
      <c r="V1747" s="140"/>
      <c r="W1747" s="140"/>
      <c r="X1747" s="140"/>
      <c r="Y1747" s="140"/>
      <c r="Z1747" s="140"/>
      <c r="AA1747" s="140"/>
      <c r="AB1747" s="140"/>
      <c r="AC1747" s="140"/>
      <c r="AD1747" s="140"/>
      <c r="AE1747" s="140"/>
      <c r="AF1747" s="140"/>
      <c r="AG1747" s="140"/>
      <c r="AH1747" s="140"/>
      <c r="AI1747" s="140"/>
      <c r="AJ1747" s="140"/>
      <c r="AK1747" s="140"/>
      <c r="AL1747" s="140"/>
      <c r="AM1747" s="140"/>
      <c r="AN1747" s="140"/>
      <c r="AO1747" s="140"/>
      <c r="AP1747" s="140"/>
      <c r="AQ1747" s="140"/>
      <c r="AR1747" s="140"/>
      <c r="AS1747" s="140"/>
      <c r="AT1747" s="140"/>
      <c r="AU1747" s="140"/>
      <c r="AV1747" s="140"/>
      <c r="AW1747" s="140"/>
      <c r="AX1747" s="140"/>
      <c r="AY1747" s="140"/>
      <c r="AZ1747" s="140"/>
      <c r="BA1747" s="140"/>
      <c r="BB1747" s="140"/>
      <c r="BC1747" s="140"/>
      <c r="BD1747" s="140"/>
      <c r="BE1747" s="140"/>
      <c r="BF1747" s="140"/>
      <c r="BG1747" s="140"/>
      <c r="BH1747" s="140"/>
      <c r="BI1747" s="140"/>
      <c r="BJ1747" s="140"/>
    </row>
    <row r="1748" spans="20:62">
      <c r="T1748" s="140"/>
      <c r="U1748" s="140"/>
      <c r="V1748" s="140"/>
      <c r="W1748" s="140"/>
      <c r="X1748" s="140"/>
      <c r="Y1748" s="140"/>
      <c r="Z1748" s="140"/>
      <c r="AA1748" s="140"/>
      <c r="AB1748" s="140"/>
      <c r="AC1748" s="140"/>
      <c r="AD1748" s="140"/>
      <c r="AE1748" s="140"/>
      <c r="AF1748" s="140"/>
      <c r="AG1748" s="140"/>
      <c r="AH1748" s="140"/>
      <c r="AI1748" s="140"/>
      <c r="AJ1748" s="140"/>
      <c r="AK1748" s="140"/>
      <c r="AL1748" s="140"/>
      <c r="AM1748" s="140"/>
      <c r="AN1748" s="140"/>
      <c r="AO1748" s="140"/>
      <c r="AP1748" s="140"/>
      <c r="AQ1748" s="140"/>
      <c r="AR1748" s="140"/>
      <c r="AS1748" s="140"/>
      <c r="AT1748" s="140"/>
      <c r="AU1748" s="140"/>
      <c r="AV1748" s="140"/>
      <c r="AW1748" s="140"/>
      <c r="AX1748" s="140"/>
      <c r="AY1748" s="140"/>
      <c r="AZ1748" s="140"/>
      <c r="BA1748" s="140"/>
      <c r="BB1748" s="140"/>
      <c r="BC1748" s="140"/>
      <c r="BD1748" s="140"/>
      <c r="BE1748" s="140"/>
      <c r="BF1748" s="140"/>
      <c r="BG1748" s="140"/>
      <c r="BH1748" s="140"/>
      <c r="BI1748" s="140"/>
      <c r="BJ1748" s="140"/>
    </row>
    <row r="1749" spans="20:62">
      <c r="T1749" s="140"/>
      <c r="U1749" s="140"/>
      <c r="V1749" s="140"/>
      <c r="W1749" s="140"/>
      <c r="X1749" s="140"/>
      <c r="Y1749" s="140"/>
      <c r="Z1749" s="140"/>
      <c r="AA1749" s="140"/>
      <c r="AB1749" s="140"/>
      <c r="AC1749" s="140"/>
      <c r="AD1749" s="140"/>
      <c r="AE1749" s="140"/>
      <c r="AF1749" s="140"/>
      <c r="AG1749" s="140"/>
      <c r="AH1749" s="140"/>
      <c r="AI1749" s="140"/>
      <c r="AJ1749" s="140"/>
      <c r="AK1749" s="140"/>
      <c r="AL1749" s="140"/>
      <c r="AM1749" s="140"/>
      <c r="AN1749" s="140"/>
      <c r="AO1749" s="140"/>
      <c r="AP1749" s="140"/>
      <c r="AQ1749" s="140"/>
      <c r="AR1749" s="140"/>
      <c r="AS1749" s="140"/>
      <c r="AT1749" s="140"/>
      <c r="AU1749" s="140"/>
      <c r="AV1749" s="140"/>
      <c r="AW1749" s="140"/>
      <c r="AX1749" s="140"/>
      <c r="AY1749" s="140"/>
      <c r="AZ1749" s="140"/>
      <c r="BA1749" s="140"/>
      <c r="BB1749" s="140"/>
      <c r="BC1749" s="140"/>
      <c r="BD1749" s="140"/>
      <c r="BE1749" s="140"/>
      <c r="BF1749" s="140"/>
      <c r="BG1749" s="140"/>
      <c r="BH1749" s="140"/>
      <c r="BI1749" s="140"/>
      <c r="BJ1749" s="140"/>
    </row>
    <row r="1750" spans="20:62">
      <c r="T1750" s="140"/>
      <c r="U1750" s="140"/>
      <c r="V1750" s="140"/>
      <c r="W1750" s="140"/>
      <c r="X1750" s="140"/>
      <c r="Y1750" s="140"/>
      <c r="Z1750" s="140"/>
      <c r="AA1750" s="140"/>
      <c r="AB1750" s="140"/>
      <c r="AC1750" s="140"/>
      <c r="AD1750" s="140"/>
      <c r="AE1750" s="140"/>
      <c r="AF1750" s="140"/>
      <c r="AG1750" s="140"/>
      <c r="AH1750" s="140"/>
      <c r="AI1750" s="140"/>
      <c r="AJ1750" s="140"/>
      <c r="AK1750" s="140"/>
      <c r="AL1750" s="140"/>
      <c r="AM1750" s="140"/>
      <c r="AN1750" s="140"/>
      <c r="AO1750" s="140"/>
      <c r="AP1750" s="140"/>
      <c r="AQ1750" s="140"/>
      <c r="AR1750" s="140"/>
      <c r="AS1750" s="140"/>
      <c r="AT1750" s="140"/>
      <c r="AU1750" s="140"/>
      <c r="AV1750" s="140"/>
      <c r="AW1750" s="140"/>
      <c r="AX1750" s="140"/>
      <c r="AY1750" s="140"/>
      <c r="AZ1750" s="140"/>
      <c r="BA1750" s="140"/>
      <c r="BB1750" s="140"/>
      <c r="BC1750" s="140"/>
      <c r="BD1750" s="140"/>
      <c r="BE1750" s="140"/>
      <c r="BF1750" s="140"/>
      <c r="BG1750" s="140"/>
      <c r="BH1750" s="140"/>
      <c r="BI1750" s="140"/>
      <c r="BJ1750" s="140"/>
    </row>
    <row r="1751" spans="20:62">
      <c r="T1751" s="140"/>
      <c r="U1751" s="140"/>
      <c r="V1751" s="140"/>
      <c r="W1751" s="140"/>
      <c r="X1751" s="140"/>
      <c r="Y1751" s="140"/>
      <c r="Z1751" s="140"/>
      <c r="AA1751" s="140"/>
      <c r="AB1751" s="140"/>
      <c r="AC1751" s="140"/>
      <c r="AD1751" s="140"/>
      <c r="AE1751" s="140"/>
      <c r="AF1751" s="140"/>
      <c r="AG1751" s="140"/>
      <c r="AH1751" s="140"/>
      <c r="AI1751" s="140"/>
      <c r="AJ1751" s="140"/>
      <c r="AK1751" s="140"/>
      <c r="AL1751" s="140"/>
      <c r="AM1751" s="140"/>
      <c r="AN1751" s="140"/>
      <c r="AO1751" s="140"/>
      <c r="AP1751" s="140"/>
      <c r="AQ1751" s="140"/>
      <c r="AR1751" s="140"/>
      <c r="AS1751" s="140"/>
      <c r="AT1751" s="140"/>
      <c r="AU1751" s="140"/>
      <c r="AV1751" s="140"/>
      <c r="AW1751" s="140"/>
      <c r="AX1751" s="140"/>
      <c r="AY1751" s="140"/>
      <c r="AZ1751" s="140"/>
      <c r="BA1751" s="140"/>
      <c r="BB1751" s="140"/>
      <c r="BC1751" s="140"/>
      <c r="BD1751" s="140"/>
      <c r="BE1751" s="140"/>
      <c r="BF1751" s="140"/>
      <c r="BG1751" s="140"/>
      <c r="BH1751" s="140"/>
      <c r="BI1751" s="140"/>
      <c r="BJ1751" s="140"/>
    </row>
    <row r="1752" spans="20:62">
      <c r="T1752" s="140"/>
      <c r="U1752" s="140"/>
      <c r="V1752" s="140"/>
      <c r="W1752" s="140"/>
      <c r="X1752" s="140"/>
      <c r="Y1752" s="140"/>
      <c r="Z1752" s="140"/>
      <c r="AA1752" s="140"/>
      <c r="AB1752" s="140"/>
      <c r="AC1752" s="140"/>
      <c r="AD1752" s="140"/>
      <c r="AE1752" s="140"/>
      <c r="AF1752" s="140"/>
      <c r="AG1752" s="140"/>
      <c r="AH1752" s="140"/>
      <c r="AI1752" s="140"/>
      <c r="AJ1752" s="140"/>
      <c r="AK1752" s="140"/>
      <c r="AL1752" s="140"/>
      <c r="AM1752" s="140"/>
      <c r="AN1752" s="140"/>
      <c r="AO1752" s="140"/>
      <c r="AP1752" s="140"/>
      <c r="AQ1752" s="140"/>
      <c r="AR1752" s="140"/>
      <c r="AS1752" s="140"/>
      <c r="AT1752" s="140"/>
      <c r="AU1752" s="140"/>
      <c r="AV1752" s="140"/>
      <c r="AW1752" s="140"/>
      <c r="AX1752" s="140"/>
      <c r="AY1752" s="140"/>
      <c r="AZ1752" s="140"/>
      <c r="BA1752" s="140"/>
      <c r="BB1752" s="140"/>
      <c r="BC1752" s="140"/>
      <c r="BD1752" s="140"/>
      <c r="BE1752" s="140"/>
      <c r="BF1752" s="140"/>
      <c r="BG1752" s="140"/>
      <c r="BH1752" s="140"/>
      <c r="BI1752" s="140"/>
      <c r="BJ1752" s="140"/>
    </row>
    <row r="1753" spans="20:62">
      <c r="T1753" s="140"/>
      <c r="U1753" s="140"/>
      <c r="V1753" s="140"/>
      <c r="W1753" s="140"/>
      <c r="X1753" s="140"/>
      <c r="Y1753" s="140"/>
      <c r="Z1753" s="140"/>
      <c r="AA1753" s="140"/>
      <c r="AB1753" s="140"/>
      <c r="AC1753" s="140"/>
      <c r="AD1753" s="140"/>
      <c r="AE1753" s="140"/>
      <c r="AF1753" s="140"/>
      <c r="AG1753" s="140"/>
      <c r="AH1753" s="140"/>
      <c r="AI1753" s="140"/>
      <c r="AJ1753" s="140"/>
      <c r="AK1753" s="140"/>
      <c r="AL1753" s="140"/>
      <c r="AM1753" s="140"/>
      <c r="AN1753" s="140"/>
      <c r="AO1753" s="140"/>
      <c r="AP1753" s="140"/>
      <c r="AQ1753" s="140"/>
      <c r="AR1753" s="140"/>
      <c r="AS1753" s="140"/>
      <c r="AT1753" s="140"/>
      <c r="AU1753" s="140"/>
      <c r="AV1753" s="140"/>
      <c r="AW1753" s="140"/>
      <c r="AX1753" s="140"/>
      <c r="AY1753" s="140"/>
      <c r="AZ1753" s="140"/>
      <c r="BA1753" s="140"/>
      <c r="BB1753" s="140"/>
      <c r="BC1753" s="140"/>
      <c r="BD1753" s="140"/>
      <c r="BE1753" s="140"/>
      <c r="BF1753" s="140"/>
      <c r="BG1753" s="140"/>
      <c r="BH1753" s="140"/>
      <c r="BI1753" s="140"/>
      <c r="BJ1753" s="140"/>
    </row>
    <row r="1754" spans="20:62">
      <c r="T1754" s="140"/>
      <c r="U1754" s="140"/>
      <c r="V1754" s="140"/>
      <c r="W1754" s="140"/>
      <c r="X1754" s="140"/>
      <c r="Y1754" s="140"/>
      <c r="Z1754" s="140"/>
      <c r="AA1754" s="140"/>
      <c r="AB1754" s="140"/>
      <c r="AC1754" s="140"/>
      <c r="AD1754" s="140"/>
      <c r="AE1754" s="140"/>
      <c r="AF1754" s="140"/>
      <c r="AG1754" s="140"/>
      <c r="AH1754" s="140"/>
      <c r="AI1754" s="140"/>
      <c r="AJ1754" s="140"/>
      <c r="AK1754" s="140"/>
      <c r="AL1754" s="140"/>
      <c r="AM1754" s="140"/>
      <c r="AN1754" s="140"/>
      <c r="AO1754" s="140"/>
      <c r="AP1754" s="140"/>
      <c r="AQ1754" s="140"/>
      <c r="AR1754" s="140"/>
      <c r="AS1754" s="140"/>
      <c r="AT1754" s="140"/>
      <c r="AU1754" s="140"/>
      <c r="AV1754" s="140"/>
      <c r="AW1754" s="140"/>
      <c r="AX1754" s="140"/>
      <c r="AY1754" s="140"/>
      <c r="AZ1754" s="140"/>
      <c r="BA1754" s="140"/>
      <c r="BB1754" s="140"/>
      <c r="BC1754" s="140"/>
      <c r="BD1754" s="140"/>
      <c r="BE1754" s="140"/>
      <c r="BF1754" s="140"/>
      <c r="BG1754" s="140"/>
      <c r="BH1754" s="140"/>
      <c r="BI1754" s="140"/>
      <c r="BJ1754" s="140"/>
    </row>
    <row r="1755" spans="20:62">
      <c r="T1755" s="140"/>
      <c r="U1755" s="140"/>
      <c r="V1755" s="140"/>
      <c r="W1755" s="140"/>
      <c r="X1755" s="140"/>
      <c r="Y1755" s="140"/>
      <c r="Z1755" s="140"/>
      <c r="AA1755" s="140"/>
      <c r="AB1755" s="140"/>
      <c r="AC1755" s="140"/>
      <c r="AD1755" s="140"/>
      <c r="AE1755" s="140"/>
      <c r="AF1755" s="140"/>
      <c r="AG1755" s="140"/>
      <c r="AH1755" s="140"/>
      <c r="AI1755" s="140"/>
      <c r="AJ1755" s="140"/>
      <c r="AK1755" s="140"/>
      <c r="AL1755" s="140"/>
      <c r="AM1755" s="140"/>
      <c r="AN1755" s="140"/>
      <c r="AO1755" s="140"/>
      <c r="AP1755" s="140"/>
      <c r="AQ1755" s="140"/>
      <c r="AR1755" s="140"/>
      <c r="AS1755" s="140"/>
      <c r="AT1755" s="140"/>
      <c r="AU1755" s="140"/>
      <c r="AV1755" s="140"/>
      <c r="AW1755" s="140"/>
      <c r="AX1755" s="140"/>
      <c r="AY1755" s="140"/>
      <c r="AZ1755" s="140"/>
      <c r="BA1755" s="140"/>
      <c r="BB1755" s="140"/>
      <c r="BC1755" s="140"/>
      <c r="BD1755" s="140"/>
      <c r="BE1755" s="140"/>
      <c r="BF1755" s="140"/>
      <c r="BG1755" s="140"/>
      <c r="BH1755" s="140"/>
      <c r="BI1755" s="140"/>
      <c r="BJ1755" s="140"/>
    </row>
    <row r="1756" spans="20:62">
      <c r="T1756" s="140"/>
      <c r="U1756" s="140"/>
      <c r="V1756" s="140"/>
      <c r="W1756" s="140"/>
      <c r="X1756" s="140"/>
      <c r="Y1756" s="140"/>
      <c r="Z1756" s="140"/>
      <c r="AA1756" s="140"/>
      <c r="AB1756" s="140"/>
      <c r="AC1756" s="140"/>
      <c r="AD1756" s="140"/>
      <c r="AE1756" s="140"/>
      <c r="AF1756" s="140"/>
      <c r="AG1756" s="140"/>
      <c r="AH1756" s="140"/>
      <c r="AI1756" s="140"/>
      <c r="AJ1756" s="140"/>
      <c r="AK1756" s="140"/>
      <c r="AL1756" s="140"/>
      <c r="AM1756" s="140"/>
      <c r="AN1756" s="140"/>
      <c r="AO1756" s="140"/>
      <c r="AP1756" s="140"/>
      <c r="AQ1756" s="140"/>
      <c r="AR1756" s="140"/>
      <c r="AS1756" s="140"/>
      <c r="AT1756" s="140"/>
      <c r="AU1756" s="140"/>
      <c r="AV1756" s="140"/>
      <c r="AW1756" s="140"/>
      <c r="AX1756" s="140"/>
      <c r="AY1756" s="140"/>
      <c r="AZ1756" s="140"/>
      <c r="BA1756" s="140"/>
      <c r="BB1756" s="140"/>
      <c r="BC1756" s="140"/>
      <c r="BD1756" s="140"/>
      <c r="BE1756" s="140"/>
      <c r="BF1756" s="140"/>
      <c r="BG1756" s="140"/>
      <c r="BH1756" s="140"/>
      <c r="BI1756" s="140"/>
      <c r="BJ1756" s="140"/>
    </row>
    <row r="1757" spans="20:62">
      <c r="T1757" s="140"/>
      <c r="U1757" s="140"/>
      <c r="V1757" s="140"/>
      <c r="W1757" s="140"/>
      <c r="X1757" s="140"/>
      <c r="Y1757" s="140"/>
      <c r="Z1757" s="140"/>
      <c r="AA1757" s="140"/>
      <c r="AB1757" s="140"/>
      <c r="AC1757" s="140"/>
      <c r="AD1757" s="140"/>
      <c r="AE1757" s="140"/>
      <c r="AF1757" s="140"/>
      <c r="AG1757" s="140"/>
      <c r="AH1757" s="140"/>
      <c r="AI1757" s="140"/>
      <c r="AJ1757" s="140"/>
      <c r="AK1757" s="140"/>
      <c r="AL1757" s="140"/>
      <c r="AM1757" s="140"/>
      <c r="AN1757" s="140"/>
      <c r="AO1757" s="140"/>
      <c r="AP1757" s="140"/>
      <c r="AQ1757" s="140"/>
      <c r="AR1757" s="140"/>
      <c r="AS1757" s="140"/>
      <c r="AT1757" s="140"/>
      <c r="AU1757" s="140"/>
      <c r="AV1757" s="140"/>
      <c r="AW1757" s="140"/>
      <c r="AX1757" s="140"/>
      <c r="AY1757" s="140"/>
      <c r="AZ1757" s="140"/>
      <c r="BA1757" s="140"/>
      <c r="BB1757" s="140"/>
      <c r="BC1757" s="140"/>
      <c r="BD1757" s="140"/>
      <c r="BE1757" s="140"/>
      <c r="BF1757" s="140"/>
      <c r="BG1757" s="140"/>
      <c r="BH1757" s="140"/>
      <c r="BI1757" s="140"/>
      <c r="BJ1757" s="140"/>
    </row>
    <row r="1758" spans="20:62">
      <c r="T1758" s="140"/>
      <c r="U1758" s="140"/>
      <c r="V1758" s="140"/>
      <c r="W1758" s="140"/>
      <c r="X1758" s="140"/>
      <c r="Y1758" s="140"/>
      <c r="Z1758" s="140"/>
      <c r="AA1758" s="140"/>
      <c r="AB1758" s="140"/>
      <c r="AC1758" s="140"/>
      <c r="AD1758" s="140"/>
      <c r="AE1758" s="140"/>
      <c r="AF1758" s="140"/>
      <c r="AG1758" s="140"/>
      <c r="AH1758" s="140"/>
      <c r="AI1758" s="140"/>
      <c r="AJ1758" s="140"/>
      <c r="AK1758" s="140"/>
      <c r="AL1758" s="140"/>
      <c r="AM1758" s="140"/>
      <c r="AN1758" s="140"/>
      <c r="AO1758" s="140"/>
      <c r="AP1758" s="140"/>
      <c r="AQ1758" s="140"/>
      <c r="AR1758" s="140"/>
      <c r="AS1758" s="140"/>
      <c r="AT1758" s="140"/>
      <c r="AU1758" s="140"/>
      <c r="AV1758" s="140"/>
      <c r="AW1758" s="140"/>
      <c r="AX1758" s="140"/>
      <c r="AY1758" s="140"/>
      <c r="AZ1758" s="140"/>
      <c r="BA1758" s="140"/>
      <c r="BB1758" s="140"/>
      <c r="BC1758" s="140"/>
      <c r="BD1758" s="140"/>
      <c r="BE1758" s="140"/>
      <c r="BF1758" s="140"/>
      <c r="BG1758" s="140"/>
      <c r="BH1758" s="140"/>
      <c r="BI1758" s="140"/>
      <c r="BJ1758" s="140"/>
    </row>
    <row r="1759" spans="20:62">
      <c r="T1759" s="140"/>
      <c r="U1759" s="140"/>
      <c r="V1759" s="140"/>
      <c r="W1759" s="140"/>
      <c r="X1759" s="140"/>
      <c r="Y1759" s="140"/>
      <c r="Z1759" s="140"/>
      <c r="AA1759" s="140"/>
      <c r="AB1759" s="140"/>
      <c r="AC1759" s="140"/>
      <c r="AD1759" s="140"/>
      <c r="AE1759" s="140"/>
      <c r="AF1759" s="140"/>
      <c r="AG1759" s="140"/>
      <c r="AH1759" s="140"/>
      <c r="AI1759" s="140"/>
      <c r="AJ1759" s="140"/>
      <c r="AK1759" s="140"/>
      <c r="AL1759" s="140"/>
      <c r="AM1759" s="140"/>
      <c r="AN1759" s="140"/>
      <c r="AO1759" s="140"/>
      <c r="AP1759" s="140"/>
      <c r="AQ1759" s="140"/>
      <c r="AR1759" s="140"/>
      <c r="AS1759" s="140"/>
      <c r="AT1759" s="140"/>
      <c r="AU1759" s="140"/>
      <c r="AV1759" s="140"/>
      <c r="AW1759" s="140"/>
      <c r="AX1759" s="140"/>
      <c r="AY1759" s="140"/>
      <c r="AZ1759" s="140"/>
      <c r="BA1759" s="140"/>
      <c r="BB1759" s="140"/>
      <c r="BC1759" s="140"/>
      <c r="BD1759" s="140"/>
      <c r="BE1759" s="140"/>
      <c r="BF1759" s="140"/>
      <c r="BG1759" s="140"/>
      <c r="BH1759" s="140"/>
      <c r="BI1759" s="140"/>
      <c r="BJ1759" s="140"/>
    </row>
    <row r="1760" spans="20:62">
      <c r="T1760" s="140"/>
      <c r="U1760" s="140"/>
      <c r="V1760" s="140"/>
      <c r="W1760" s="140"/>
      <c r="X1760" s="140"/>
      <c r="Y1760" s="140"/>
      <c r="Z1760" s="140"/>
      <c r="AA1760" s="140"/>
      <c r="AB1760" s="140"/>
      <c r="AC1760" s="140"/>
      <c r="AD1760" s="140"/>
      <c r="AE1760" s="140"/>
      <c r="AF1760" s="140"/>
      <c r="AG1760" s="140"/>
      <c r="AH1760" s="140"/>
      <c r="AI1760" s="140"/>
      <c r="AJ1760" s="140"/>
      <c r="AK1760" s="140"/>
      <c r="AL1760" s="140"/>
      <c r="AM1760" s="140"/>
      <c r="AN1760" s="140"/>
      <c r="AO1760" s="140"/>
      <c r="AP1760" s="140"/>
      <c r="AQ1760" s="140"/>
      <c r="AR1760" s="140"/>
      <c r="AS1760" s="140"/>
      <c r="AT1760" s="140"/>
      <c r="AU1760" s="140"/>
      <c r="AV1760" s="140"/>
      <c r="AW1760" s="140"/>
      <c r="AX1760" s="140"/>
      <c r="AY1760" s="140"/>
      <c r="AZ1760" s="140"/>
      <c r="BA1760" s="140"/>
      <c r="BB1760" s="140"/>
      <c r="BC1760" s="140"/>
      <c r="BD1760" s="140"/>
      <c r="BE1760" s="140"/>
      <c r="BF1760" s="140"/>
      <c r="BG1760" s="140"/>
      <c r="BH1760" s="140"/>
      <c r="BI1760" s="140"/>
      <c r="BJ1760" s="140"/>
    </row>
    <row r="1761" spans="20:62">
      <c r="T1761" s="140"/>
      <c r="U1761" s="140"/>
      <c r="V1761" s="140"/>
      <c r="W1761" s="140"/>
      <c r="X1761" s="140"/>
      <c r="Y1761" s="140"/>
      <c r="Z1761" s="140"/>
      <c r="AA1761" s="140"/>
      <c r="AB1761" s="140"/>
      <c r="AC1761" s="140"/>
      <c r="AD1761" s="140"/>
      <c r="AE1761" s="140"/>
      <c r="AF1761" s="140"/>
      <c r="AG1761" s="140"/>
      <c r="AH1761" s="140"/>
      <c r="AI1761" s="140"/>
      <c r="AJ1761" s="140"/>
      <c r="AK1761" s="140"/>
      <c r="AL1761" s="140"/>
      <c r="AM1761" s="140"/>
      <c r="AN1761" s="140"/>
      <c r="AO1761" s="140"/>
      <c r="AP1761" s="140"/>
      <c r="AQ1761" s="140"/>
      <c r="AR1761" s="140"/>
      <c r="AS1761" s="140"/>
      <c r="AT1761" s="140"/>
      <c r="AU1761" s="140"/>
      <c r="AV1761" s="140"/>
      <c r="AW1761" s="140"/>
      <c r="AX1761" s="140"/>
      <c r="AY1761" s="140"/>
      <c r="AZ1761" s="140"/>
      <c r="BA1761" s="140"/>
      <c r="BB1761" s="140"/>
      <c r="BC1761" s="140"/>
      <c r="BD1761" s="140"/>
      <c r="BE1761" s="140"/>
      <c r="BF1761" s="140"/>
      <c r="BG1761" s="140"/>
      <c r="BH1761" s="140"/>
      <c r="BI1761" s="140"/>
      <c r="BJ1761" s="140"/>
    </row>
    <row r="1762" spans="20:62">
      <c r="T1762" s="140"/>
      <c r="U1762" s="140"/>
      <c r="V1762" s="140"/>
      <c r="W1762" s="140"/>
      <c r="X1762" s="140"/>
      <c r="Y1762" s="140"/>
      <c r="Z1762" s="140"/>
      <c r="AA1762" s="140"/>
      <c r="AB1762" s="140"/>
      <c r="AC1762" s="140"/>
      <c r="AD1762" s="140"/>
      <c r="AE1762" s="140"/>
      <c r="AF1762" s="140"/>
      <c r="AG1762" s="140"/>
      <c r="AH1762" s="140"/>
      <c r="AI1762" s="140"/>
      <c r="AJ1762" s="140"/>
      <c r="AK1762" s="140"/>
      <c r="AL1762" s="140"/>
      <c r="AM1762" s="140"/>
      <c r="AN1762" s="140"/>
      <c r="AO1762" s="140"/>
      <c r="AP1762" s="140"/>
      <c r="AQ1762" s="140"/>
      <c r="AR1762" s="140"/>
      <c r="AS1762" s="140"/>
      <c r="AT1762" s="140"/>
      <c r="AU1762" s="140"/>
      <c r="AV1762" s="140"/>
      <c r="AW1762" s="140"/>
      <c r="AX1762" s="140"/>
      <c r="AY1762" s="140"/>
      <c r="AZ1762" s="140"/>
      <c r="BA1762" s="140"/>
      <c r="BB1762" s="140"/>
      <c r="BC1762" s="140"/>
      <c r="BD1762" s="140"/>
      <c r="BE1762" s="140"/>
      <c r="BF1762" s="140"/>
      <c r="BG1762" s="140"/>
      <c r="BH1762" s="140"/>
      <c r="BI1762" s="140"/>
      <c r="BJ1762" s="140"/>
    </row>
    <row r="1763" spans="20:62">
      <c r="T1763" s="140"/>
      <c r="U1763" s="140"/>
      <c r="V1763" s="140"/>
      <c r="W1763" s="140"/>
      <c r="X1763" s="140"/>
      <c r="Y1763" s="140"/>
      <c r="Z1763" s="140"/>
      <c r="AA1763" s="140"/>
      <c r="AB1763" s="140"/>
      <c r="AC1763" s="140"/>
      <c r="AD1763" s="140"/>
      <c r="AE1763" s="140"/>
      <c r="AF1763" s="140"/>
      <c r="AG1763" s="140"/>
      <c r="AH1763" s="140"/>
      <c r="AI1763" s="140"/>
      <c r="AJ1763" s="140"/>
      <c r="AK1763" s="140"/>
      <c r="AL1763" s="140"/>
      <c r="AM1763" s="140"/>
      <c r="AN1763" s="140"/>
      <c r="AO1763" s="140"/>
      <c r="AP1763" s="140"/>
      <c r="AQ1763" s="140"/>
      <c r="AR1763" s="140"/>
      <c r="AS1763" s="140"/>
      <c r="AT1763" s="140"/>
      <c r="AU1763" s="140"/>
      <c r="AV1763" s="140"/>
      <c r="AW1763" s="140"/>
      <c r="AX1763" s="140"/>
      <c r="AY1763" s="140"/>
      <c r="AZ1763" s="140"/>
      <c r="BA1763" s="140"/>
      <c r="BB1763" s="140"/>
      <c r="BC1763" s="140"/>
      <c r="BD1763" s="140"/>
      <c r="BE1763" s="140"/>
      <c r="BF1763" s="140"/>
      <c r="BG1763" s="140"/>
      <c r="BH1763" s="140"/>
      <c r="BI1763" s="140"/>
      <c r="BJ1763" s="140"/>
    </row>
    <row r="1764" spans="20:62">
      <c r="T1764" s="140"/>
      <c r="U1764" s="140"/>
      <c r="V1764" s="140"/>
      <c r="W1764" s="140"/>
      <c r="X1764" s="140"/>
      <c r="Y1764" s="140"/>
      <c r="Z1764" s="140"/>
      <c r="AA1764" s="140"/>
      <c r="AB1764" s="140"/>
      <c r="AC1764" s="140"/>
      <c r="AD1764" s="140"/>
      <c r="AE1764" s="140"/>
      <c r="AF1764" s="140"/>
      <c r="AG1764" s="140"/>
      <c r="AH1764" s="140"/>
      <c r="AI1764" s="140"/>
      <c r="AJ1764" s="140"/>
      <c r="AK1764" s="140"/>
      <c r="AL1764" s="140"/>
      <c r="AM1764" s="140"/>
      <c r="AN1764" s="140"/>
      <c r="AO1764" s="140"/>
      <c r="AP1764" s="140"/>
      <c r="AQ1764" s="140"/>
      <c r="AR1764" s="140"/>
      <c r="AS1764" s="140"/>
      <c r="AT1764" s="140"/>
      <c r="AU1764" s="140"/>
      <c r="AV1764" s="140"/>
      <c r="AW1764" s="140"/>
      <c r="AX1764" s="140"/>
      <c r="AY1764" s="140"/>
      <c r="AZ1764" s="140"/>
      <c r="BA1764" s="140"/>
      <c r="BB1764" s="140"/>
      <c r="BC1764" s="140"/>
      <c r="BD1764" s="140"/>
      <c r="BE1764" s="140"/>
      <c r="BF1764" s="140"/>
      <c r="BG1764" s="140"/>
      <c r="BH1764" s="140"/>
      <c r="BI1764" s="140"/>
      <c r="BJ1764" s="140"/>
    </row>
    <row r="1765" spans="20:62">
      <c r="T1765" s="140"/>
      <c r="U1765" s="140"/>
      <c r="V1765" s="140"/>
      <c r="W1765" s="140"/>
      <c r="X1765" s="140"/>
      <c r="Y1765" s="140"/>
      <c r="Z1765" s="140"/>
      <c r="AA1765" s="140"/>
      <c r="AB1765" s="140"/>
      <c r="AC1765" s="140"/>
      <c r="AD1765" s="140"/>
      <c r="AE1765" s="140"/>
      <c r="AF1765" s="140"/>
      <c r="AG1765" s="140"/>
      <c r="AH1765" s="140"/>
      <c r="AI1765" s="140"/>
      <c r="AJ1765" s="140"/>
      <c r="AK1765" s="140"/>
      <c r="AL1765" s="140"/>
      <c r="AM1765" s="140"/>
      <c r="AN1765" s="140"/>
      <c r="AO1765" s="140"/>
      <c r="AP1765" s="140"/>
      <c r="AQ1765" s="140"/>
      <c r="AR1765" s="140"/>
      <c r="AS1765" s="140"/>
      <c r="AT1765" s="140"/>
      <c r="AU1765" s="140"/>
      <c r="AV1765" s="140"/>
      <c r="AW1765" s="140"/>
      <c r="AX1765" s="140"/>
      <c r="AY1765" s="140"/>
      <c r="AZ1765" s="140"/>
      <c r="BA1765" s="140"/>
      <c r="BB1765" s="140"/>
      <c r="BC1765" s="140"/>
      <c r="BD1765" s="140"/>
      <c r="BE1765" s="140"/>
      <c r="BF1765" s="140"/>
      <c r="BG1765" s="140"/>
      <c r="BH1765" s="140"/>
      <c r="BI1765" s="140"/>
      <c r="BJ1765" s="140"/>
    </row>
    <row r="1766" spans="20:62">
      <c r="T1766" s="140"/>
      <c r="U1766" s="140"/>
      <c r="V1766" s="140"/>
      <c r="W1766" s="140"/>
      <c r="X1766" s="140"/>
      <c r="Y1766" s="140"/>
      <c r="Z1766" s="140"/>
      <c r="AA1766" s="140"/>
      <c r="AB1766" s="140"/>
      <c r="AC1766" s="140"/>
      <c r="AD1766" s="140"/>
      <c r="AE1766" s="140"/>
      <c r="AF1766" s="140"/>
      <c r="AG1766" s="140"/>
      <c r="AH1766" s="140"/>
      <c r="AI1766" s="140"/>
      <c r="AJ1766" s="140"/>
      <c r="AK1766" s="140"/>
      <c r="AL1766" s="140"/>
      <c r="AM1766" s="140"/>
      <c r="AN1766" s="140"/>
      <c r="AO1766" s="140"/>
      <c r="AP1766" s="140"/>
      <c r="AQ1766" s="140"/>
      <c r="AR1766" s="140"/>
      <c r="AS1766" s="140"/>
      <c r="AT1766" s="140"/>
      <c r="AU1766" s="140"/>
      <c r="AV1766" s="140"/>
      <c r="AW1766" s="140"/>
      <c r="AX1766" s="140"/>
      <c r="AY1766" s="140"/>
      <c r="AZ1766" s="140"/>
      <c r="BA1766" s="140"/>
      <c r="BB1766" s="140"/>
      <c r="BC1766" s="140"/>
      <c r="BD1766" s="140"/>
      <c r="BE1766" s="140"/>
      <c r="BF1766" s="140"/>
      <c r="BG1766" s="140"/>
      <c r="BH1766" s="140"/>
      <c r="BI1766" s="140"/>
      <c r="BJ1766" s="140"/>
    </row>
    <row r="1767" spans="20:62">
      <c r="T1767" s="140"/>
      <c r="U1767" s="140"/>
      <c r="V1767" s="140"/>
      <c r="W1767" s="140"/>
      <c r="X1767" s="140"/>
      <c r="Y1767" s="140"/>
      <c r="Z1767" s="140"/>
      <c r="AA1767" s="140"/>
      <c r="AB1767" s="140"/>
      <c r="AC1767" s="140"/>
      <c r="AD1767" s="140"/>
      <c r="AE1767" s="140"/>
      <c r="AF1767" s="140"/>
      <c r="AG1767" s="140"/>
      <c r="AH1767" s="140"/>
      <c r="AI1767" s="140"/>
      <c r="AJ1767" s="140"/>
      <c r="AK1767" s="140"/>
      <c r="AL1767" s="140"/>
      <c r="AM1767" s="140"/>
      <c r="AN1767" s="140"/>
      <c r="AO1767" s="140"/>
      <c r="AP1767" s="140"/>
      <c r="AQ1767" s="140"/>
      <c r="AR1767" s="140"/>
      <c r="AS1767" s="140"/>
      <c r="AT1767" s="140"/>
      <c r="AU1767" s="140"/>
      <c r="AV1767" s="140"/>
      <c r="AW1767" s="140"/>
      <c r="AX1767" s="140"/>
      <c r="AY1767" s="140"/>
      <c r="AZ1767" s="140"/>
      <c r="BA1767" s="140"/>
      <c r="BB1767" s="140"/>
      <c r="BC1767" s="140"/>
      <c r="BD1767" s="140"/>
      <c r="BE1767" s="140"/>
      <c r="BF1767" s="140"/>
      <c r="BG1767" s="140"/>
      <c r="BH1767" s="140"/>
      <c r="BI1767" s="140"/>
      <c r="BJ1767" s="140"/>
    </row>
    <row r="1768" spans="20:62">
      <c r="T1768" s="140"/>
      <c r="U1768" s="140"/>
      <c r="V1768" s="140"/>
      <c r="W1768" s="140"/>
      <c r="X1768" s="140"/>
      <c r="Y1768" s="140"/>
      <c r="Z1768" s="140"/>
      <c r="AA1768" s="140"/>
      <c r="AB1768" s="140"/>
      <c r="AC1768" s="140"/>
      <c r="AD1768" s="140"/>
      <c r="AE1768" s="140"/>
      <c r="AF1768" s="140"/>
      <c r="AG1768" s="140"/>
      <c r="AH1768" s="140"/>
      <c r="AI1768" s="140"/>
      <c r="AJ1768" s="140"/>
      <c r="AK1768" s="140"/>
      <c r="AL1768" s="140"/>
      <c r="AM1768" s="140"/>
      <c r="AN1768" s="140"/>
      <c r="AO1768" s="140"/>
      <c r="AP1768" s="140"/>
      <c r="AQ1768" s="140"/>
      <c r="AR1768" s="140"/>
      <c r="AS1768" s="140"/>
      <c r="AT1768" s="140"/>
      <c r="AU1768" s="140"/>
      <c r="AV1768" s="140"/>
      <c r="AW1768" s="140"/>
      <c r="AX1768" s="140"/>
      <c r="AY1768" s="140"/>
      <c r="AZ1768" s="140"/>
      <c r="BA1768" s="140"/>
      <c r="BB1768" s="140"/>
      <c r="BC1768" s="140"/>
      <c r="BD1768" s="140"/>
      <c r="BE1768" s="140"/>
      <c r="BF1768" s="140"/>
      <c r="BG1768" s="140"/>
      <c r="BH1768" s="140"/>
      <c r="BI1768" s="140"/>
      <c r="BJ1768" s="140"/>
    </row>
    <row r="1769" spans="20:62">
      <c r="T1769" s="140"/>
      <c r="U1769" s="140"/>
      <c r="V1769" s="140"/>
      <c r="W1769" s="140"/>
      <c r="X1769" s="140"/>
      <c r="Y1769" s="140"/>
      <c r="Z1769" s="140"/>
      <c r="AA1769" s="140"/>
      <c r="AB1769" s="140"/>
      <c r="AC1769" s="140"/>
      <c r="AD1769" s="140"/>
      <c r="AE1769" s="140"/>
      <c r="AF1769" s="140"/>
      <c r="AG1769" s="140"/>
      <c r="AH1769" s="140"/>
      <c r="AI1769" s="140"/>
      <c r="AJ1769" s="140"/>
      <c r="AK1769" s="140"/>
      <c r="AL1769" s="140"/>
      <c r="AM1769" s="140"/>
      <c r="AN1769" s="140"/>
      <c r="AO1769" s="140"/>
      <c r="AP1769" s="140"/>
      <c r="AQ1769" s="140"/>
      <c r="AR1769" s="140"/>
      <c r="AS1769" s="140"/>
      <c r="AT1769" s="140"/>
      <c r="AU1769" s="140"/>
      <c r="AV1769" s="140"/>
      <c r="AW1769" s="140"/>
      <c r="AX1769" s="140"/>
      <c r="AY1769" s="140"/>
      <c r="AZ1769" s="140"/>
      <c r="BA1769" s="140"/>
      <c r="BB1769" s="140"/>
      <c r="BC1769" s="140"/>
      <c r="BD1769" s="140"/>
      <c r="BE1769" s="140"/>
      <c r="BF1769" s="140"/>
      <c r="BG1769" s="140"/>
      <c r="BH1769" s="140"/>
      <c r="BI1769" s="140"/>
      <c r="BJ1769" s="140"/>
    </row>
    <row r="1770" spans="20:62">
      <c r="T1770" s="140"/>
      <c r="U1770" s="140"/>
      <c r="V1770" s="140"/>
      <c r="W1770" s="140"/>
      <c r="X1770" s="140"/>
      <c r="Y1770" s="140"/>
      <c r="Z1770" s="140"/>
      <c r="AA1770" s="140"/>
      <c r="AB1770" s="140"/>
      <c r="AC1770" s="140"/>
      <c r="AD1770" s="140"/>
      <c r="AE1770" s="140"/>
      <c r="AF1770" s="140"/>
      <c r="AG1770" s="140"/>
      <c r="AH1770" s="140"/>
      <c r="AI1770" s="140"/>
      <c r="AJ1770" s="140"/>
      <c r="AK1770" s="140"/>
      <c r="AL1770" s="140"/>
      <c r="AM1770" s="140"/>
      <c r="AN1770" s="140"/>
      <c r="AO1770" s="140"/>
      <c r="AP1770" s="140"/>
      <c r="AQ1770" s="140"/>
      <c r="AR1770" s="140"/>
      <c r="AS1770" s="140"/>
      <c r="AT1770" s="140"/>
      <c r="AU1770" s="140"/>
      <c r="AV1770" s="140"/>
      <c r="AW1770" s="140"/>
      <c r="AX1770" s="140"/>
      <c r="AY1770" s="140"/>
      <c r="AZ1770" s="140"/>
      <c r="BA1770" s="140"/>
      <c r="BB1770" s="140"/>
      <c r="BC1770" s="140"/>
      <c r="BD1770" s="140"/>
      <c r="BE1770" s="140"/>
      <c r="BF1770" s="140"/>
      <c r="BG1770" s="140"/>
      <c r="BH1770" s="140"/>
      <c r="BI1770" s="140"/>
      <c r="BJ1770" s="140"/>
    </row>
    <row r="1771" spans="20:62">
      <c r="T1771" s="140"/>
      <c r="U1771" s="140"/>
      <c r="V1771" s="140"/>
      <c r="W1771" s="140"/>
      <c r="X1771" s="140"/>
      <c r="Y1771" s="140"/>
      <c r="Z1771" s="140"/>
      <c r="AA1771" s="140"/>
      <c r="AB1771" s="140"/>
      <c r="AC1771" s="140"/>
      <c r="AD1771" s="140"/>
      <c r="AE1771" s="140"/>
      <c r="AF1771" s="140"/>
      <c r="AG1771" s="140"/>
      <c r="AH1771" s="140"/>
      <c r="AI1771" s="140"/>
      <c r="AJ1771" s="140"/>
      <c r="AK1771" s="140"/>
      <c r="AL1771" s="140"/>
      <c r="AM1771" s="140"/>
      <c r="AN1771" s="140"/>
      <c r="AO1771" s="140"/>
      <c r="AP1771" s="140"/>
      <c r="AQ1771" s="140"/>
      <c r="AR1771" s="140"/>
      <c r="AS1771" s="140"/>
      <c r="AT1771" s="140"/>
      <c r="AU1771" s="140"/>
      <c r="AV1771" s="140"/>
      <c r="AW1771" s="140"/>
      <c r="AX1771" s="140"/>
      <c r="AY1771" s="140"/>
      <c r="AZ1771" s="140"/>
      <c r="BA1771" s="140"/>
      <c r="BB1771" s="140"/>
      <c r="BC1771" s="140"/>
      <c r="BD1771" s="140"/>
      <c r="BE1771" s="140"/>
      <c r="BF1771" s="140"/>
      <c r="BG1771" s="140"/>
      <c r="BH1771" s="140"/>
      <c r="BI1771" s="140"/>
      <c r="BJ1771" s="140"/>
    </row>
    <row r="1772" spans="20:62">
      <c r="T1772" s="140"/>
      <c r="U1772" s="140"/>
      <c r="V1772" s="140"/>
      <c r="W1772" s="140"/>
      <c r="X1772" s="140"/>
      <c r="Y1772" s="140"/>
      <c r="Z1772" s="140"/>
      <c r="AA1772" s="140"/>
      <c r="AB1772" s="140"/>
      <c r="AC1772" s="140"/>
      <c r="AD1772" s="140"/>
      <c r="AE1772" s="140"/>
      <c r="AF1772" s="140"/>
      <c r="AG1772" s="140"/>
      <c r="AH1772" s="140"/>
      <c r="AI1772" s="140"/>
      <c r="AJ1772" s="140"/>
      <c r="AK1772" s="140"/>
      <c r="AL1772" s="140"/>
      <c r="AM1772" s="140"/>
      <c r="AN1772" s="140"/>
      <c r="AO1772" s="140"/>
      <c r="AP1772" s="140"/>
      <c r="AQ1772" s="140"/>
      <c r="AR1772" s="140"/>
      <c r="AS1772" s="140"/>
      <c r="AT1772" s="140"/>
      <c r="AU1772" s="140"/>
      <c r="AV1772" s="140"/>
      <c r="AW1772" s="140"/>
      <c r="AX1772" s="140"/>
      <c r="AY1772" s="140"/>
      <c r="AZ1772" s="140"/>
      <c r="BA1772" s="140"/>
      <c r="BB1772" s="140"/>
      <c r="BC1772" s="140"/>
      <c r="BD1772" s="140"/>
      <c r="BE1772" s="140"/>
      <c r="BF1772" s="140"/>
      <c r="BG1772" s="140"/>
      <c r="BH1772" s="140"/>
      <c r="BI1772" s="140"/>
      <c r="BJ1772" s="140"/>
    </row>
    <row r="1773" spans="20:62">
      <c r="T1773" s="140"/>
      <c r="U1773" s="140"/>
      <c r="V1773" s="140"/>
      <c r="W1773" s="140"/>
      <c r="X1773" s="140"/>
      <c r="Y1773" s="140"/>
      <c r="Z1773" s="140"/>
      <c r="AA1773" s="140"/>
      <c r="AB1773" s="140"/>
      <c r="AC1773" s="140"/>
      <c r="AD1773" s="140"/>
      <c r="AE1773" s="140"/>
      <c r="AF1773" s="140"/>
      <c r="AG1773" s="140"/>
      <c r="AH1773" s="140"/>
      <c r="AI1773" s="140"/>
      <c r="AJ1773" s="140"/>
      <c r="AK1773" s="140"/>
      <c r="AL1773" s="140"/>
      <c r="AM1773" s="140"/>
      <c r="AN1773" s="140"/>
      <c r="AO1773" s="140"/>
      <c r="AP1773" s="140"/>
      <c r="AQ1773" s="140"/>
      <c r="AR1773" s="140"/>
      <c r="AS1773" s="140"/>
      <c r="AT1773" s="140"/>
      <c r="AU1773" s="140"/>
      <c r="AV1773" s="140"/>
      <c r="AW1773" s="140"/>
      <c r="AX1773" s="140"/>
      <c r="AY1773" s="140"/>
      <c r="AZ1773" s="140"/>
      <c r="BA1773" s="140"/>
      <c r="BB1773" s="140"/>
      <c r="BC1773" s="140"/>
      <c r="BD1773" s="140"/>
      <c r="BE1773" s="140"/>
      <c r="BF1773" s="140"/>
      <c r="BG1773" s="140"/>
      <c r="BH1773" s="140"/>
      <c r="BI1773" s="140"/>
      <c r="BJ1773" s="140"/>
    </row>
    <row r="1774" spans="20:62">
      <c r="T1774" s="140"/>
      <c r="U1774" s="140"/>
      <c r="V1774" s="140"/>
      <c r="W1774" s="140"/>
      <c r="X1774" s="140"/>
      <c r="Y1774" s="140"/>
      <c r="Z1774" s="140"/>
      <c r="AA1774" s="140"/>
      <c r="AB1774" s="140"/>
      <c r="AC1774" s="140"/>
      <c r="AD1774" s="140"/>
      <c r="AE1774" s="140"/>
      <c r="AF1774" s="140"/>
      <c r="AG1774" s="140"/>
      <c r="AH1774" s="140"/>
      <c r="AI1774" s="140"/>
      <c r="AJ1774" s="140"/>
      <c r="AK1774" s="140"/>
      <c r="AL1774" s="140"/>
      <c r="AM1774" s="140"/>
      <c r="AN1774" s="140"/>
      <c r="AO1774" s="140"/>
      <c r="AP1774" s="140"/>
      <c r="AQ1774" s="140"/>
      <c r="AR1774" s="140"/>
      <c r="AS1774" s="140"/>
      <c r="AT1774" s="140"/>
      <c r="AU1774" s="140"/>
      <c r="AV1774" s="140"/>
      <c r="AW1774" s="140"/>
      <c r="AX1774" s="140"/>
      <c r="AY1774" s="140"/>
      <c r="AZ1774" s="140"/>
      <c r="BA1774" s="140"/>
      <c r="BB1774" s="140"/>
      <c r="BC1774" s="140"/>
      <c r="BD1774" s="140"/>
      <c r="BE1774" s="140"/>
      <c r="BF1774" s="140"/>
      <c r="BG1774" s="140"/>
      <c r="BH1774" s="140"/>
      <c r="BI1774" s="140"/>
      <c r="BJ1774" s="140"/>
    </row>
    <row r="1775" spans="20:62">
      <c r="T1775" s="140"/>
      <c r="U1775" s="140"/>
      <c r="V1775" s="140"/>
      <c r="W1775" s="140"/>
      <c r="X1775" s="140"/>
      <c r="Y1775" s="140"/>
      <c r="Z1775" s="140"/>
      <c r="AA1775" s="140"/>
      <c r="AB1775" s="140"/>
      <c r="AC1775" s="140"/>
      <c r="AD1775" s="140"/>
      <c r="AE1775" s="140"/>
      <c r="AF1775" s="140"/>
      <c r="AG1775" s="140"/>
      <c r="AH1775" s="140"/>
      <c r="AI1775" s="140"/>
      <c r="AJ1775" s="140"/>
      <c r="AK1775" s="140"/>
      <c r="AL1775" s="140"/>
      <c r="AM1775" s="140"/>
      <c r="AN1775" s="140"/>
      <c r="AO1775" s="140"/>
      <c r="AP1775" s="140"/>
      <c r="AQ1775" s="140"/>
      <c r="AR1775" s="140"/>
      <c r="AS1775" s="140"/>
      <c r="AT1775" s="140"/>
      <c r="AU1775" s="140"/>
      <c r="AV1775" s="140"/>
      <c r="AW1775" s="140"/>
      <c r="AX1775" s="140"/>
      <c r="AY1775" s="140"/>
      <c r="AZ1775" s="140"/>
      <c r="BA1775" s="140"/>
      <c r="BB1775" s="140"/>
      <c r="BC1775" s="140"/>
      <c r="BD1775" s="140"/>
      <c r="BE1775" s="140"/>
      <c r="BF1775" s="140"/>
      <c r="BG1775" s="140"/>
      <c r="BH1775" s="140"/>
      <c r="BI1775" s="140"/>
      <c r="BJ1775" s="140"/>
    </row>
    <row r="1776" spans="20:62">
      <c r="T1776" s="140"/>
      <c r="U1776" s="140"/>
      <c r="V1776" s="140"/>
      <c r="W1776" s="140"/>
      <c r="X1776" s="140"/>
      <c r="Y1776" s="140"/>
      <c r="Z1776" s="140"/>
      <c r="AA1776" s="140"/>
      <c r="AB1776" s="140"/>
      <c r="AC1776" s="140"/>
      <c r="AD1776" s="140"/>
      <c r="AE1776" s="140"/>
      <c r="AF1776" s="140"/>
      <c r="AG1776" s="140"/>
      <c r="AH1776" s="140"/>
      <c r="AI1776" s="140"/>
      <c r="AJ1776" s="140"/>
      <c r="AK1776" s="140"/>
      <c r="AL1776" s="140"/>
      <c r="AM1776" s="140"/>
      <c r="AN1776" s="140"/>
      <c r="AO1776" s="140"/>
      <c r="AP1776" s="140"/>
      <c r="AQ1776" s="140"/>
      <c r="AR1776" s="140"/>
      <c r="AS1776" s="140"/>
      <c r="AT1776" s="140"/>
      <c r="AU1776" s="140"/>
      <c r="AV1776" s="140"/>
      <c r="AW1776" s="140"/>
      <c r="AX1776" s="140"/>
      <c r="AY1776" s="140"/>
      <c r="AZ1776" s="140"/>
      <c r="BA1776" s="140"/>
      <c r="BB1776" s="140"/>
      <c r="BC1776" s="140"/>
      <c r="BD1776" s="140"/>
      <c r="BE1776" s="140"/>
      <c r="BF1776" s="140"/>
      <c r="BG1776" s="140"/>
      <c r="BH1776" s="140"/>
      <c r="BI1776" s="140"/>
      <c r="BJ1776" s="140"/>
    </row>
    <row r="1777" spans="20:62">
      <c r="T1777" s="140"/>
      <c r="U1777" s="140"/>
      <c r="V1777" s="140"/>
      <c r="W1777" s="140"/>
      <c r="X1777" s="140"/>
      <c r="Y1777" s="140"/>
      <c r="Z1777" s="140"/>
      <c r="AA1777" s="140"/>
      <c r="AB1777" s="140"/>
      <c r="AC1777" s="140"/>
      <c r="AD1777" s="140"/>
      <c r="AE1777" s="140"/>
      <c r="AF1777" s="140"/>
      <c r="AG1777" s="140"/>
      <c r="AH1777" s="140"/>
      <c r="AI1777" s="140"/>
      <c r="AJ1777" s="140"/>
      <c r="AK1777" s="140"/>
      <c r="AL1777" s="140"/>
      <c r="AM1777" s="140"/>
      <c r="AN1777" s="140"/>
      <c r="AO1777" s="140"/>
      <c r="AP1777" s="140"/>
      <c r="AQ1777" s="140"/>
      <c r="AR1777" s="140"/>
      <c r="AS1777" s="140"/>
      <c r="AT1777" s="140"/>
      <c r="AU1777" s="140"/>
      <c r="AV1777" s="140"/>
      <c r="AW1777" s="140"/>
      <c r="AX1777" s="140"/>
      <c r="AY1777" s="140"/>
      <c r="AZ1777" s="140"/>
      <c r="BA1777" s="140"/>
      <c r="BB1777" s="140"/>
      <c r="BC1777" s="140"/>
      <c r="BD1777" s="140"/>
      <c r="BE1777" s="140"/>
      <c r="BF1777" s="140"/>
      <c r="BG1777" s="140"/>
      <c r="BH1777" s="140"/>
      <c r="BI1777" s="140"/>
      <c r="BJ1777" s="140"/>
    </row>
    <row r="1778" spans="20:62">
      <c r="T1778" s="140"/>
      <c r="U1778" s="140"/>
      <c r="V1778" s="140"/>
      <c r="W1778" s="140"/>
      <c r="X1778" s="140"/>
      <c r="Y1778" s="140"/>
      <c r="Z1778" s="140"/>
      <c r="AA1778" s="140"/>
      <c r="AB1778" s="140"/>
      <c r="AC1778" s="140"/>
      <c r="AD1778" s="140"/>
      <c r="AE1778" s="140"/>
      <c r="AF1778" s="140"/>
      <c r="AG1778" s="140"/>
      <c r="AH1778" s="140"/>
      <c r="AI1778" s="140"/>
      <c r="AJ1778" s="140"/>
      <c r="AK1778" s="140"/>
      <c r="AL1778" s="140"/>
      <c r="AM1778" s="140"/>
      <c r="AN1778" s="140"/>
      <c r="AO1778" s="140"/>
      <c r="AP1778" s="140"/>
      <c r="AQ1778" s="140"/>
      <c r="AR1778" s="140"/>
      <c r="AS1778" s="140"/>
      <c r="AT1778" s="140"/>
      <c r="AU1778" s="140"/>
      <c r="AV1778" s="140"/>
      <c r="AW1778" s="140"/>
      <c r="AX1778" s="140"/>
      <c r="AY1778" s="140"/>
      <c r="AZ1778" s="140"/>
      <c r="BA1778" s="140"/>
      <c r="BB1778" s="140"/>
      <c r="BC1778" s="140"/>
      <c r="BD1778" s="140"/>
      <c r="BE1778" s="140"/>
      <c r="BF1778" s="140"/>
      <c r="BG1778" s="140"/>
      <c r="BH1778" s="140"/>
      <c r="BI1778" s="140"/>
      <c r="BJ1778" s="140"/>
    </row>
    <row r="1779" spans="20:62">
      <c r="T1779" s="140"/>
      <c r="U1779" s="140"/>
      <c r="V1779" s="140"/>
      <c r="W1779" s="140"/>
      <c r="X1779" s="140"/>
      <c r="Y1779" s="140"/>
      <c r="Z1779" s="140"/>
      <c r="AA1779" s="140"/>
      <c r="AB1779" s="140"/>
      <c r="AC1779" s="140"/>
      <c r="AD1779" s="140"/>
      <c r="AE1779" s="140"/>
      <c r="AF1779" s="140"/>
      <c r="AG1779" s="140"/>
      <c r="AH1779" s="140"/>
      <c r="AI1779" s="140"/>
      <c r="AJ1779" s="140"/>
      <c r="AK1779" s="140"/>
      <c r="AL1779" s="140"/>
      <c r="AM1779" s="140"/>
      <c r="AN1779" s="140"/>
      <c r="AO1779" s="140"/>
      <c r="AP1779" s="140"/>
      <c r="AQ1779" s="140"/>
      <c r="AR1779" s="140"/>
      <c r="AS1779" s="140"/>
      <c r="AT1779" s="140"/>
      <c r="AU1779" s="140"/>
      <c r="AV1779" s="140"/>
      <c r="AW1779" s="140"/>
      <c r="AX1779" s="140"/>
      <c r="AY1779" s="140"/>
      <c r="AZ1779" s="140"/>
      <c r="BA1779" s="140"/>
      <c r="BB1779" s="140"/>
      <c r="BC1779" s="140"/>
      <c r="BD1779" s="140"/>
      <c r="BE1779" s="140"/>
      <c r="BF1779" s="140"/>
      <c r="BG1779" s="140"/>
      <c r="BH1779" s="140"/>
      <c r="BI1779" s="140"/>
      <c r="BJ1779" s="140"/>
    </row>
    <row r="1780" spans="20:62">
      <c r="T1780" s="140"/>
      <c r="U1780" s="140"/>
      <c r="V1780" s="140"/>
      <c r="W1780" s="140"/>
      <c r="X1780" s="140"/>
      <c r="Y1780" s="140"/>
      <c r="Z1780" s="140"/>
      <c r="AA1780" s="140"/>
      <c r="AB1780" s="140"/>
      <c r="AC1780" s="140"/>
      <c r="AD1780" s="140"/>
      <c r="AE1780" s="140"/>
      <c r="AF1780" s="140"/>
      <c r="AG1780" s="140"/>
      <c r="AH1780" s="140"/>
      <c r="AI1780" s="140"/>
      <c r="AJ1780" s="140"/>
      <c r="AK1780" s="140"/>
      <c r="AL1780" s="140"/>
      <c r="AM1780" s="140"/>
      <c r="AN1780" s="140"/>
      <c r="AO1780" s="140"/>
      <c r="AP1780" s="140"/>
      <c r="AQ1780" s="140"/>
      <c r="AR1780" s="140"/>
      <c r="AS1780" s="140"/>
      <c r="AT1780" s="140"/>
      <c r="AU1780" s="140"/>
      <c r="AV1780" s="140"/>
      <c r="AW1780" s="140"/>
      <c r="AX1780" s="140"/>
      <c r="AY1780" s="140"/>
      <c r="AZ1780" s="140"/>
      <c r="BA1780" s="140"/>
      <c r="BB1780" s="140"/>
      <c r="BC1780" s="140"/>
      <c r="BD1780" s="140"/>
      <c r="BE1780" s="140"/>
      <c r="BF1780" s="140"/>
      <c r="BG1780" s="140"/>
      <c r="BH1780" s="140"/>
      <c r="BI1780" s="140"/>
      <c r="BJ1780" s="140"/>
    </row>
    <row r="1781" spans="20:62">
      <c r="T1781" s="140"/>
      <c r="U1781" s="140"/>
      <c r="V1781" s="140"/>
      <c r="W1781" s="140"/>
      <c r="X1781" s="140"/>
      <c r="Y1781" s="140"/>
      <c r="Z1781" s="140"/>
      <c r="AA1781" s="140"/>
      <c r="AB1781" s="140"/>
      <c r="AC1781" s="140"/>
      <c r="AD1781" s="140"/>
      <c r="AE1781" s="140"/>
      <c r="AF1781" s="140"/>
      <c r="AG1781" s="140"/>
      <c r="AH1781" s="140"/>
      <c r="AI1781" s="140"/>
      <c r="AJ1781" s="140"/>
      <c r="AK1781" s="140"/>
      <c r="AL1781" s="140"/>
      <c r="AM1781" s="140"/>
      <c r="AN1781" s="140"/>
      <c r="AO1781" s="140"/>
      <c r="AP1781" s="140"/>
      <c r="AQ1781" s="140"/>
      <c r="AR1781" s="140"/>
      <c r="AS1781" s="140"/>
      <c r="AT1781" s="140"/>
      <c r="AU1781" s="140"/>
      <c r="AV1781" s="140"/>
      <c r="AW1781" s="140"/>
      <c r="AX1781" s="140"/>
      <c r="AY1781" s="140"/>
      <c r="AZ1781" s="140"/>
      <c r="BA1781" s="140"/>
      <c r="BB1781" s="140"/>
      <c r="BC1781" s="140"/>
      <c r="BD1781" s="140"/>
      <c r="BE1781" s="140"/>
      <c r="BF1781" s="140"/>
      <c r="BG1781" s="140"/>
      <c r="BH1781" s="140"/>
      <c r="BI1781" s="140"/>
      <c r="BJ1781" s="140"/>
    </row>
    <row r="1782" spans="20:62">
      <c r="T1782" s="140"/>
      <c r="U1782" s="140"/>
      <c r="V1782" s="140"/>
      <c r="W1782" s="140"/>
      <c r="X1782" s="140"/>
      <c r="Y1782" s="140"/>
      <c r="Z1782" s="140"/>
      <c r="AA1782" s="140"/>
      <c r="AB1782" s="140"/>
      <c r="AC1782" s="140"/>
      <c r="AD1782" s="140"/>
      <c r="AE1782" s="140"/>
      <c r="AF1782" s="140"/>
      <c r="AG1782" s="140"/>
      <c r="AH1782" s="140"/>
      <c r="AI1782" s="140"/>
      <c r="AJ1782" s="140"/>
      <c r="AK1782" s="140"/>
      <c r="AL1782" s="140"/>
      <c r="AM1782" s="140"/>
      <c r="AN1782" s="140"/>
      <c r="AO1782" s="140"/>
      <c r="AP1782" s="140"/>
      <c r="AQ1782" s="140"/>
      <c r="AR1782" s="140"/>
      <c r="AS1782" s="140"/>
      <c r="AT1782" s="140"/>
      <c r="AU1782" s="140"/>
      <c r="AV1782" s="140"/>
      <c r="AW1782" s="140"/>
      <c r="AX1782" s="140"/>
      <c r="AY1782" s="140"/>
      <c r="AZ1782" s="140"/>
      <c r="BA1782" s="140"/>
      <c r="BB1782" s="140"/>
      <c r="BC1782" s="140"/>
      <c r="BD1782" s="140"/>
      <c r="BE1782" s="140"/>
      <c r="BF1782" s="140"/>
      <c r="BG1782" s="140"/>
      <c r="BH1782" s="140"/>
      <c r="BI1782" s="140"/>
      <c r="BJ1782" s="140"/>
    </row>
    <row r="1783" spans="20:62">
      <c r="T1783" s="140"/>
      <c r="U1783" s="140"/>
      <c r="V1783" s="140"/>
      <c r="W1783" s="140"/>
      <c r="X1783" s="140"/>
      <c r="Y1783" s="140"/>
      <c r="Z1783" s="140"/>
      <c r="AA1783" s="140"/>
      <c r="AB1783" s="140"/>
      <c r="AC1783" s="140"/>
      <c r="AD1783" s="140"/>
      <c r="AE1783" s="140"/>
      <c r="AF1783" s="140"/>
      <c r="AG1783" s="140"/>
      <c r="AH1783" s="140"/>
      <c r="AI1783" s="140"/>
      <c r="AJ1783" s="140"/>
      <c r="AK1783" s="140"/>
      <c r="AL1783" s="140"/>
      <c r="AM1783" s="140"/>
      <c r="AN1783" s="140"/>
      <c r="AO1783" s="140"/>
      <c r="AP1783" s="140"/>
      <c r="AQ1783" s="140"/>
      <c r="AR1783" s="140"/>
      <c r="AS1783" s="140"/>
      <c r="AT1783" s="140"/>
      <c r="AU1783" s="140"/>
      <c r="AV1783" s="140"/>
      <c r="AW1783" s="140"/>
      <c r="AX1783" s="140"/>
      <c r="AY1783" s="140"/>
      <c r="AZ1783" s="140"/>
      <c r="BA1783" s="140"/>
      <c r="BB1783" s="140"/>
      <c r="BC1783" s="140"/>
      <c r="BD1783" s="140"/>
      <c r="BE1783" s="140"/>
      <c r="BF1783" s="140"/>
      <c r="BG1783" s="140"/>
      <c r="BH1783" s="140"/>
      <c r="BI1783" s="140"/>
      <c r="BJ1783" s="140"/>
    </row>
    <row r="1784" spans="20:62">
      <c r="T1784" s="140"/>
      <c r="U1784" s="140"/>
      <c r="V1784" s="140"/>
      <c r="W1784" s="140"/>
      <c r="X1784" s="140"/>
      <c r="Y1784" s="140"/>
      <c r="Z1784" s="140"/>
      <c r="AA1784" s="140"/>
      <c r="AB1784" s="140"/>
      <c r="AC1784" s="140"/>
      <c r="AD1784" s="140"/>
      <c r="AE1784" s="140"/>
      <c r="AF1784" s="140"/>
      <c r="AG1784" s="140"/>
      <c r="AH1784" s="140"/>
      <c r="AI1784" s="140"/>
      <c r="AJ1784" s="140"/>
      <c r="AK1784" s="140"/>
      <c r="AL1784" s="140"/>
      <c r="AM1784" s="140"/>
      <c r="AN1784" s="140"/>
      <c r="AO1784" s="140"/>
      <c r="AP1784" s="140"/>
      <c r="AQ1784" s="140"/>
      <c r="AR1784" s="140"/>
      <c r="AS1784" s="140"/>
      <c r="AT1784" s="140"/>
      <c r="AU1784" s="140"/>
      <c r="AV1784" s="140"/>
      <c r="AW1784" s="140"/>
      <c r="AX1784" s="140"/>
      <c r="AY1784" s="140"/>
      <c r="AZ1784" s="140"/>
      <c r="BA1784" s="140"/>
      <c r="BB1784" s="140"/>
      <c r="BC1784" s="140"/>
      <c r="BD1784" s="140"/>
      <c r="BE1784" s="140"/>
      <c r="BF1784" s="140"/>
      <c r="BG1784" s="140"/>
      <c r="BH1784" s="140"/>
      <c r="BI1784" s="140"/>
      <c r="BJ1784" s="140"/>
    </row>
    <row r="1785" spans="20:62">
      <c r="T1785" s="140"/>
      <c r="U1785" s="140"/>
      <c r="V1785" s="140"/>
      <c r="W1785" s="140"/>
      <c r="X1785" s="140"/>
      <c r="Y1785" s="140"/>
      <c r="Z1785" s="140"/>
      <c r="AA1785" s="140"/>
      <c r="AB1785" s="140"/>
      <c r="AC1785" s="140"/>
      <c r="AD1785" s="140"/>
      <c r="AE1785" s="140"/>
      <c r="AF1785" s="140"/>
      <c r="AG1785" s="140"/>
      <c r="AH1785" s="140"/>
      <c r="AI1785" s="140"/>
      <c r="AJ1785" s="140"/>
      <c r="AK1785" s="140"/>
      <c r="AL1785" s="140"/>
      <c r="AM1785" s="140"/>
      <c r="AN1785" s="140"/>
      <c r="AO1785" s="140"/>
      <c r="AP1785" s="140"/>
      <c r="AQ1785" s="140"/>
      <c r="AR1785" s="140"/>
      <c r="AS1785" s="140"/>
      <c r="AT1785" s="140"/>
      <c r="AU1785" s="140"/>
      <c r="AV1785" s="140"/>
      <c r="AW1785" s="140"/>
      <c r="AX1785" s="140"/>
      <c r="AY1785" s="140"/>
      <c r="AZ1785" s="140"/>
      <c r="BA1785" s="140"/>
      <c r="BB1785" s="140"/>
      <c r="BC1785" s="140"/>
      <c r="BD1785" s="140"/>
      <c r="BE1785" s="140"/>
      <c r="BF1785" s="140"/>
      <c r="BG1785" s="140"/>
      <c r="BH1785" s="140"/>
      <c r="BI1785" s="140"/>
      <c r="BJ1785" s="140"/>
    </row>
    <row r="1786" spans="20:62">
      <c r="T1786" s="140"/>
      <c r="U1786" s="140"/>
      <c r="V1786" s="140"/>
      <c r="W1786" s="140"/>
      <c r="X1786" s="140"/>
      <c r="Y1786" s="140"/>
      <c r="Z1786" s="140"/>
      <c r="AA1786" s="140"/>
      <c r="AB1786" s="140"/>
      <c r="AC1786" s="140"/>
      <c r="AD1786" s="140"/>
      <c r="AE1786" s="140"/>
      <c r="AF1786" s="140"/>
      <c r="AG1786" s="140"/>
      <c r="AH1786" s="140"/>
      <c r="AI1786" s="140"/>
      <c r="AJ1786" s="140"/>
      <c r="AK1786" s="140"/>
      <c r="AL1786" s="140"/>
      <c r="AM1786" s="140"/>
      <c r="AN1786" s="140"/>
      <c r="AO1786" s="140"/>
      <c r="AP1786" s="140"/>
      <c r="AQ1786" s="140"/>
      <c r="AR1786" s="140"/>
      <c r="AS1786" s="140"/>
      <c r="AT1786" s="140"/>
      <c r="AU1786" s="140"/>
      <c r="AV1786" s="140"/>
      <c r="AW1786" s="140"/>
      <c r="AX1786" s="140"/>
      <c r="AY1786" s="140"/>
      <c r="AZ1786" s="140"/>
      <c r="BA1786" s="140"/>
      <c r="BB1786" s="140"/>
      <c r="BC1786" s="140"/>
      <c r="BD1786" s="140"/>
      <c r="BE1786" s="140"/>
      <c r="BF1786" s="140"/>
      <c r="BG1786" s="140"/>
      <c r="BH1786" s="140"/>
      <c r="BI1786" s="140"/>
      <c r="BJ1786" s="140"/>
    </row>
    <row r="1787" spans="20:62">
      <c r="T1787" s="140"/>
      <c r="U1787" s="140"/>
      <c r="V1787" s="140"/>
      <c r="W1787" s="140"/>
      <c r="X1787" s="140"/>
      <c r="Y1787" s="140"/>
      <c r="Z1787" s="140"/>
      <c r="AA1787" s="140"/>
      <c r="AB1787" s="140"/>
      <c r="AC1787" s="140"/>
      <c r="AD1787" s="140"/>
      <c r="AE1787" s="140"/>
      <c r="AF1787" s="140"/>
      <c r="AG1787" s="140"/>
      <c r="AH1787" s="140"/>
      <c r="AI1787" s="140"/>
      <c r="AJ1787" s="140"/>
      <c r="AK1787" s="140"/>
      <c r="AL1787" s="140"/>
      <c r="AM1787" s="140"/>
      <c r="AN1787" s="140"/>
      <c r="AO1787" s="140"/>
      <c r="AP1787" s="140"/>
      <c r="AQ1787" s="140"/>
      <c r="AR1787" s="140"/>
      <c r="AS1787" s="140"/>
      <c r="AT1787" s="140"/>
      <c r="AU1787" s="140"/>
      <c r="AV1787" s="140"/>
      <c r="AW1787" s="140"/>
      <c r="AX1787" s="140"/>
      <c r="AY1787" s="140"/>
      <c r="AZ1787" s="140"/>
      <c r="BA1787" s="140"/>
      <c r="BB1787" s="140"/>
      <c r="BC1787" s="140"/>
      <c r="BD1787" s="140"/>
      <c r="BE1787" s="140"/>
      <c r="BF1787" s="140"/>
      <c r="BG1787" s="140"/>
      <c r="BH1787" s="140"/>
      <c r="BI1787" s="140"/>
      <c r="BJ1787" s="140"/>
    </row>
    <row r="1788" spans="20:62">
      <c r="T1788" s="140"/>
      <c r="U1788" s="140"/>
      <c r="V1788" s="140"/>
      <c r="W1788" s="140"/>
      <c r="X1788" s="140"/>
      <c r="Y1788" s="140"/>
      <c r="Z1788" s="140"/>
      <c r="AA1788" s="140"/>
      <c r="AB1788" s="140"/>
      <c r="AC1788" s="140"/>
      <c r="AD1788" s="140"/>
      <c r="AE1788" s="140"/>
      <c r="AF1788" s="140"/>
      <c r="AG1788" s="140"/>
      <c r="AH1788" s="140"/>
      <c r="AI1788" s="140"/>
      <c r="AJ1788" s="140"/>
      <c r="AK1788" s="140"/>
      <c r="AL1788" s="140"/>
      <c r="AM1788" s="140"/>
      <c r="AN1788" s="140"/>
      <c r="AO1788" s="140"/>
      <c r="AP1788" s="140"/>
      <c r="AQ1788" s="140"/>
      <c r="AR1788" s="140"/>
      <c r="AS1788" s="140"/>
      <c r="AT1788" s="140"/>
      <c r="AU1788" s="140"/>
      <c r="AV1788" s="140"/>
      <c r="AW1788" s="140"/>
      <c r="AX1788" s="140"/>
      <c r="AY1788" s="140"/>
      <c r="AZ1788" s="140"/>
      <c r="BA1788" s="140"/>
      <c r="BB1788" s="140"/>
      <c r="BC1788" s="140"/>
      <c r="BD1788" s="140"/>
      <c r="BE1788" s="140"/>
      <c r="BF1788" s="140"/>
      <c r="BG1788" s="140"/>
      <c r="BH1788" s="140"/>
      <c r="BI1788" s="140"/>
      <c r="BJ1788" s="140"/>
    </row>
    <row r="1789" spans="20:62">
      <c r="T1789" s="140"/>
      <c r="U1789" s="140"/>
      <c r="V1789" s="140"/>
      <c r="W1789" s="140"/>
      <c r="X1789" s="140"/>
      <c r="Y1789" s="140"/>
      <c r="Z1789" s="140"/>
      <c r="AA1789" s="140"/>
      <c r="AB1789" s="140"/>
      <c r="AC1789" s="140"/>
      <c r="AD1789" s="140"/>
      <c r="AE1789" s="140"/>
      <c r="AF1789" s="140"/>
      <c r="AG1789" s="140"/>
      <c r="AH1789" s="140"/>
      <c r="AI1789" s="140"/>
      <c r="AJ1789" s="140"/>
      <c r="AK1789" s="140"/>
      <c r="AL1789" s="140"/>
      <c r="AM1789" s="140"/>
      <c r="AN1789" s="140"/>
      <c r="AO1789" s="140"/>
      <c r="AP1789" s="140"/>
      <c r="AQ1789" s="140"/>
      <c r="AR1789" s="140"/>
      <c r="AS1789" s="140"/>
      <c r="AT1789" s="140"/>
      <c r="AU1789" s="140"/>
      <c r="AV1789" s="140"/>
      <c r="AW1789" s="140"/>
      <c r="AX1789" s="140"/>
      <c r="AY1789" s="140"/>
      <c r="AZ1789" s="140"/>
      <c r="BA1789" s="140"/>
      <c r="BB1789" s="140"/>
      <c r="BC1789" s="140"/>
      <c r="BD1789" s="140"/>
      <c r="BE1789" s="140"/>
      <c r="BF1789" s="140"/>
      <c r="BG1789" s="140"/>
      <c r="BH1789" s="140"/>
      <c r="BI1789" s="140"/>
      <c r="BJ1789" s="140"/>
    </row>
    <row r="1790" spans="20:62">
      <c r="T1790" s="140"/>
      <c r="U1790" s="140"/>
      <c r="V1790" s="140"/>
      <c r="W1790" s="140"/>
      <c r="X1790" s="140"/>
      <c r="Y1790" s="140"/>
      <c r="Z1790" s="140"/>
      <c r="AA1790" s="140"/>
      <c r="AB1790" s="140"/>
      <c r="AC1790" s="140"/>
      <c r="AD1790" s="140"/>
      <c r="AE1790" s="140"/>
      <c r="AF1790" s="140"/>
      <c r="AG1790" s="140"/>
      <c r="AH1790" s="140"/>
      <c r="AI1790" s="140"/>
      <c r="AJ1790" s="140"/>
      <c r="AK1790" s="140"/>
      <c r="AL1790" s="140"/>
      <c r="AM1790" s="140"/>
      <c r="AN1790" s="140"/>
      <c r="AO1790" s="140"/>
      <c r="AP1790" s="140"/>
      <c r="AQ1790" s="140"/>
      <c r="AR1790" s="140"/>
      <c r="AS1790" s="140"/>
      <c r="AT1790" s="140"/>
      <c r="AU1790" s="140"/>
      <c r="AV1790" s="140"/>
      <c r="AW1790" s="140"/>
      <c r="AX1790" s="140"/>
      <c r="AY1790" s="140"/>
      <c r="AZ1790" s="140"/>
      <c r="BA1790" s="140"/>
      <c r="BB1790" s="140"/>
      <c r="BC1790" s="140"/>
      <c r="BD1790" s="140"/>
      <c r="BE1790" s="140"/>
      <c r="BF1790" s="140"/>
      <c r="BG1790" s="140"/>
      <c r="BH1790" s="140"/>
      <c r="BI1790" s="140"/>
      <c r="BJ1790" s="140"/>
    </row>
    <row r="1791" spans="20:62">
      <c r="T1791" s="140"/>
      <c r="U1791" s="140"/>
      <c r="V1791" s="140"/>
      <c r="W1791" s="140"/>
      <c r="X1791" s="140"/>
      <c r="Y1791" s="140"/>
      <c r="Z1791" s="140"/>
      <c r="AA1791" s="140"/>
      <c r="AB1791" s="140"/>
      <c r="AC1791" s="140"/>
      <c r="AD1791" s="140"/>
      <c r="AE1791" s="140"/>
      <c r="AF1791" s="140"/>
      <c r="AG1791" s="140"/>
      <c r="AH1791" s="140"/>
      <c r="AI1791" s="140"/>
      <c r="AJ1791" s="140"/>
      <c r="AK1791" s="140"/>
      <c r="AL1791" s="140"/>
      <c r="AM1791" s="140"/>
      <c r="AN1791" s="140"/>
      <c r="AO1791" s="140"/>
      <c r="AP1791" s="140"/>
      <c r="AQ1791" s="140"/>
      <c r="AR1791" s="140"/>
      <c r="AS1791" s="140"/>
      <c r="AT1791" s="140"/>
      <c r="AU1791" s="140"/>
      <c r="AV1791" s="140"/>
      <c r="AW1791" s="140"/>
      <c r="AX1791" s="140"/>
      <c r="AY1791" s="140"/>
      <c r="AZ1791" s="140"/>
      <c r="BA1791" s="140"/>
      <c r="BB1791" s="140"/>
      <c r="BC1791" s="140"/>
      <c r="BD1791" s="140"/>
      <c r="BE1791" s="140"/>
      <c r="BF1791" s="140"/>
      <c r="BG1791" s="140"/>
      <c r="BH1791" s="140"/>
      <c r="BI1791" s="140"/>
      <c r="BJ1791" s="140"/>
    </row>
    <row r="1792" spans="20:62">
      <c r="T1792" s="140"/>
      <c r="U1792" s="140"/>
      <c r="V1792" s="140"/>
      <c r="W1792" s="140"/>
      <c r="X1792" s="140"/>
      <c r="Y1792" s="140"/>
      <c r="Z1792" s="140"/>
      <c r="AA1792" s="140"/>
      <c r="AB1792" s="140"/>
      <c r="AC1792" s="140"/>
      <c r="AD1792" s="140"/>
      <c r="AE1792" s="140"/>
      <c r="AF1792" s="140"/>
      <c r="AG1792" s="140"/>
      <c r="AH1792" s="140"/>
      <c r="AI1792" s="140"/>
      <c r="AJ1792" s="140"/>
      <c r="AK1792" s="140"/>
      <c r="AL1792" s="140"/>
      <c r="AM1792" s="140"/>
      <c r="AN1792" s="140"/>
      <c r="AO1792" s="140"/>
      <c r="AP1792" s="140"/>
      <c r="AQ1792" s="140"/>
      <c r="AR1792" s="140"/>
      <c r="AS1792" s="140"/>
      <c r="AT1792" s="140"/>
      <c r="AU1792" s="140"/>
      <c r="AV1792" s="140"/>
      <c r="AW1792" s="140"/>
      <c r="AX1792" s="140"/>
      <c r="AY1792" s="140"/>
      <c r="AZ1792" s="140"/>
      <c r="BA1792" s="140"/>
      <c r="BB1792" s="140"/>
      <c r="BC1792" s="140"/>
      <c r="BD1792" s="140"/>
      <c r="BE1792" s="140"/>
      <c r="BF1792" s="140"/>
      <c r="BG1792" s="140"/>
      <c r="BH1792" s="140"/>
      <c r="BI1792" s="140"/>
      <c r="BJ1792" s="140"/>
    </row>
    <row r="1793" spans="20:62">
      <c r="T1793" s="140"/>
      <c r="U1793" s="140"/>
      <c r="V1793" s="140"/>
      <c r="W1793" s="140"/>
      <c r="X1793" s="140"/>
      <c r="Y1793" s="140"/>
      <c r="Z1793" s="140"/>
      <c r="AA1793" s="140"/>
      <c r="AB1793" s="140"/>
      <c r="AC1793" s="140"/>
      <c r="AD1793" s="140"/>
      <c r="AE1793" s="140"/>
      <c r="AF1793" s="140"/>
      <c r="AG1793" s="140"/>
      <c r="AH1793" s="140"/>
      <c r="AI1793" s="140"/>
      <c r="AJ1793" s="140"/>
      <c r="AK1793" s="140"/>
      <c r="AL1793" s="140"/>
      <c r="AM1793" s="140"/>
      <c r="AN1793" s="140"/>
      <c r="AO1793" s="140"/>
      <c r="AP1793" s="140"/>
      <c r="AQ1793" s="140"/>
      <c r="AR1793" s="140"/>
      <c r="AS1793" s="140"/>
      <c r="AT1793" s="140"/>
      <c r="AU1793" s="140"/>
      <c r="AV1793" s="140"/>
      <c r="AW1793" s="140"/>
      <c r="AX1793" s="140"/>
      <c r="AY1793" s="140"/>
      <c r="AZ1793" s="140"/>
      <c r="BA1793" s="140"/>
      <c r="BB1793" s="140"/>
      <c r="BC1793" s="140"/>
      <c r="BD1793" s="140"/>
      <c r="BE1793" s="140"/>
      <c r="BF1793" s="140"/>
      <c r="BG1793" s="140"/>
      <c r="BH1793" s="140"/>
      <c r="BI1793" s="140"/>
      <c r="BJ1793" s="140"/>
    </row>
    <row r="1794" spans="20:62">
      <c r="T1794" s="140"/>
      <c r="U1794" s="140"/>
      <c r="V1794" s="140"/>
      <c r="W1794" s="140"/>
      <c r="X1794" s="140"/>
      <c r="Y1794" s="140"/>
      <c r="Z1794" s="140"/>
      <c r="AA1794" s="140"/>
      <c r="AB1794" s="140"/>
      <c r="AC1794" s="140"/>
      <c r="AD1794" s="140"/>
      <c r="AE1794" s="140"/>
      <c r="AF1794" s="140"/>
      <c r="AG1794" s="140"/>
      <c r="AH1794" s="140"/>
      <c r="AI1794" s="140"/>
      <c r="AJ1794" s="140"/>
      <c r="AK1794" s="140"/>
      <c r="AL1794" s="140"/>
      <c r="AM1794" s="140"/>
      <c r="AN1794" s="140"/>
      <c r="AO1794" s="140"/>
      <c r="AP1794" s="140"/>
      <c r="AQ1794" s="140"/>
      <c r="AR1794" s="140"/>
      <c r="AS1794" s="140"/>
      <c r="AT1794" s="140"/>
      <c r="AU1794" s="140"/>
      <c r="AV1794" s="140"/>
      <c r="AW1794" s="140"/>
      <c r="AX1794" s="140"/>
      <c r="AY1794" s="140"/>
      <c r="AZ1794" s="140"/>
      <c r="BA1794" s="140"/>
      <c r="BB1794" s="140"/>
      <c r="BC1794" s="140"/>
      <c r="BD1794" s="140"/>
      <c r="BE1794" s="140"/>
      <c r="BF1794" s="140"/>
      <c r="BG1794" s="140"/>
      <c r="BH1794" s="140"/>
      <c r="BI1794" s="140"/>
      <c r="BJ1794" s="140"/>
    </row>
    <row r="1795" spans="20:62">
      <c r="T1795" s="140"/>
      <c r="U1795" s="140"/>
      <c r="V1795" s="140"/>
      <c r="W1795" s="140"/>
      <c r="X1795" s="140"/>
      <c r="Y1795" s="140"/>
      <c r="Z1795" s="140"/>
      <c r="AA1795" s="140"/>
      <c r="AB1795" s="140"/>
      <c r="AC1795" s="140"/>
      <c r="AD1795" s="140"/>
      <c r="AE1795" s="140"/>
      <c r="AF1795" s="140"/>
      <c r="AG1795" s="140"/>
      <c r="AH1795" s="140"/>
      <c r="AI1795" s="140"/>
      <c r="AJ1795" s="140"/>
      <c r="AK1795" s="140"/>
      <c r="AL1795" s="140"/>
      <c r="AM1795" s="140"/>
      <c r="AN1795" s="140"/>
      <c r="AO1795" s="140"/>
      <c r="AP1795" s="140"/>
      <c r="AQ1795" s="140"/>
      <c r="AR1795" s="140"/>
      <c r="AS1795" s="140"/>
      <c r="AT1795" s="140"/>
      <c r="AU1795" s="140"/>
      <c r="AV1795" s="140"/>
      <c r="AW1795" s="140"/>
      <c r="AX1795" s="140"/>
      <c r="AY1795" s="140"/>
      <c r="AZ1795" s="140"/>
      <c r="BA1795" s="140"/>
      <c r="BB1795" s="140"/>
      <c r="BC1795" s="140"/>
      <c r="BD1795" s="140"/>
      <c r="BE1795" s="140"/>
      <c r="BF1795" s="140"/>
      <c r="BG1795" s="140"/>
      <c r="BH1795" s="140"/>
      <c r="BI1795" s="140"/>
      <c r="BJ1795" s="140"/>
    </row>
    <row r="1796" spans="20:62">
      <c r="T1796" s="140"/>
      <c r="U1796" s="140"/>
      <c r="V1796" s="140"/>
      <c r="W1796" s="140"/>
      <c r="X1796" s="140"/>
      <c r="Y1796" s="140"/>
      <c r="Z1796" s="140"/>
      <c r="AA1796" s="140"/>
      <c r="AB1796" s="140"/>
      <c r="AC1796" s="140"/>
      <c r="AD1796" s="140"/>
      <c r="AE1796" s="140"/>
      <c r="AF1796" s="140"/>
      <c r="AG1796" s="140"/>
      <c r="AH1796" s="140"/>
      <c r="AI1796" s="140"/>
      <c r="AJ1796" s="140"/>
      <c r="AK1796" s="140"/>
      <c r="AL1796" s="140"/>
      <c r="AM1796" s="140"/>
      <c r="AN1796" s="140"/>
      <c r="AO1796" s="140"/>
      <c r="AP1796" s="140"/>
      <c r="AQ1796" s="140"/>
      <c r="AR1796" s="140"/>
      <c r="AS1796" s="140"/>
      <c r="AT1796" s="140"/>
      <c r="AU1796" s="140"/>
      <c r="AV1796" s="140"/>
      <c r="AW1796" s="140"/>
      <c r="AX1796" s="140"/>
      <c r="AY1796" s="140"/>
      <c r="AZ1796" s="140"/>
      <c r="BA1796" s="140"/>
      <c r="BB1796" s="140"/>
      <c r="BC1796" s="140"/>
      <c r="BD1796" s="140"/>
      <c r="BE1796" s="140"/>
      <c r="BF1796" s="140"/>
      <c r="BG1796" s="140"/>
      <c r="BH1796" s="140"/>
      <c r="BI1796" s="140"/>
      <c r="BJ1796" s="140"/>
    </row>
    <row r="1797" spans="20:62">
      <c r="T1797" s="140"/>
      <c r="U1797" s="140"/>
      <c r="V1797" s="140"/>
      <c r="W1797" s="140"/>
      <c r="X1797" s="140"/>
      <c r="Y1797" s="140"/>
      <c r="Z1797" s="140"/>
      <c r="AA1797" s="140"/>
      <c r="AB1797" s="140"/>
      <c r="AC1797" s="140"/>
      <c r="AD1797" s="140"/>
      <c r="AE1797" s="140"/>
      <c r="AF1797" s="140"/>
      <c r="AG1797" s="140"/>
      <c r="AH1797" s="140"/>
      <c r="AI1797" s="140"/>
      <c r="AJ1797" s="140"/>
      <c r="AK1797" s="140"/>
      <c r="AL1797" s="140"/>
      <c r="AM1797" s="140"/>
      <c r="AN1797" s="140"/>
      <c r="AO1797" s="140"/>
      <c r="AP1797" s="140"/>
      <c r="AQ1797" s="140"/>
      <c r="AR1797" s="140"/>
      <c r="AS1797" s="140"/>
      <c r="AT1797" s="140"/>
      <c r="AU1797" s="140"/>
      <c r="AV1797" s="140"/>
      <c r="AW1797" s="140"/>
      <c r="AX1797" s="140"/>
      <c r="AY1797" s="140"/>
      <c r="AZ1797" s="140"/>
      <c r="BA1797" s="140"/>
      <c r="BB1797" s="140"/>
      <c r="BC1797" s="140"/>
      <c r="BD1797" s="140"/>
      <c r="BE1797" s="140"/>
      <c r="BF1797" s="140"/>
      <c r="BG1797" s="140"/>
      <c r="BH1797" s="140"/>
      <c r="BI1797" s="140"/>
      <c r="BJ1797" s="140"/>
    </row>
    <row r="1798" spans="20:62">
      <c r="T1798" s="140"/>
      <c r="U1798" s="140"/>
      <c r="V1798" s="140"/>
      <c r="W1798" s="140"/>
      <c r="X1798" s="140"/>
      <c r="Y1798" s="140"/>
      <c r="Z1798" s="140"/>
      <c r="AA1798" s="140"/>
      <c r="AB1798" s="140"/>
      <c r="AC1798" s="140"/>
      <c r="AD1798" s="140"/>
      <c r="AE1798" s="140"/>
      <c r="AF1798" s="140"/>
      <c r="AG1798" s="140"/>
      <c r="AH1798" s="140"/>
      <c r="AI1798" s="140"/>
      <c r="AJ1798" s="140"/>
      <c r="AK1798" s="140"/>
      <c r="AL1798" s="140"/>
      <c r="AM1798" s="140"/>
      <c r="AN1798" s="140"/>
      <c r="AO1798" s="140"/>
      <c r="AP1798" s="140"/>
      <c r="AQ1798" s="140"/>
      <c r="AR1798" s="140"/>
      <c r="AS1798" s="140"/>
      <c r="AT1798" s="140"/>
      <c r="AU1798" s="140"/>
      <c r="AV1798" s="140"/>
      <c r="AW1798" s="140"/>
      <c r="AX1798" s="140"/>
      <c r="AY1798" s="140"/>
      <c r="AZ1798" s="140"/>
      <c r="BA1798" s="140"/>
      <c r="BB1798" s="140"/>
      <c r="BC1798" s="140"/>
      <c r="BD1798" s="140"/>
      <c r="BE1798" s="140"/>
      <c r="BF1798" s="140"/>
      <c r="BG1798" s="140"/>
      <c r="BH1798" s="140"/>
      <c r="BI1798" s="140"/>
      <c r="BJ1798" s="140"/>
    </row>
    <row r="1799" spans="20:62">
      <c r="T1799" s="140"/>
      <c r="U1799" s="140"/>
      <c r="V1799" s="140"/>
      <c r="W1799" s="140"/>
      <c r="X1799" s="140"/>
      <c r="Y1799" s="140"/>
      <c r="Z1799" s="140"/>
      <c r="AA1799" s="140"/>
      <c r="AB1799" s="140"/>
      <c r="AC1799" s="140"/>
      <c r="AD1799" s="140"/>
      <c r="AE1799" s="140"/>
      <c r="AF1799" s="140"/>
      <c r="AG1799" s="140"/>
      <c r="AH1799" s="140"/>
      <c r="AI1799" s="140"/>
      <c r="AJ1799" s="140"/>
      <c r="AK1799" s="140"/>
      <c r="AL1799" s="140"/>
      <c r="AM1799" s="140"/>
      <c r="AN1799" s="140"/>
      <c r="AO1799" s="140"/>
      <c r="AP1799" s="140"/>
      <c r="AQ1799" s="140"/>
      <c r="AR1799" s="140"/>
      <c r="AS1799" s="140"/>
      <c r="AT1799" s="140"/>
      <c r="AU1799" s="140"/>
      <c r="AV1799" s="140"/>
      <c r="AW1799" s="140"/>
      <c r="AX1799" s="140"/>
      <c r="AY1799" s="140"/>
      <c r="AZ1799" s="140"/>
      <c r="BA1799" s="140"/>
      <c r="BB1799" s="140"/>
      <c r="BC1799" s="140"/>
      <c r="BD1799" s="140"/>
      <c r="BE1799" s="140"/>
      <c r="BF1799" s="140"/>
      <c r="BG1799" s="140"/>
      <c r="BH1799" s="140"/>
      <c r="BI1799" s="140"/>
      <c r="BJ1799" s="140"/>
    </row>
    <row r="1800" spans="20:62">
      <c r="T1800" s="140"/>
      <c r="U1800" s="140"/>
      <c r="V1800" s="140"/>
      <c r="W1800" s="140"/>
      <c r="X1800" s="140"/>
      <c r="Y1800" s="140"/>
      <c r="Z1800" s="140"/>
      <c r="AA1800" s="140"/>
      <c r="AB1800" s="140"/>
      <c r="AC1800" s="140"/>
      <c r="AD1800" s="140"/>
      <c r="AE1800" s="140"/>
      <c r="AF1800" s="140"/>
      <c r="AG1800" s="140"/>
      <c r="AH1800" s="140"/>
      <c r="AI1800" s="140"/>
      <c r="AJ1800" s="140"/>
      <c r="AK1800" s="140"/>
      <c r="AL1800" s="140"/>
      <c r="AM1800" s="140"/>
      <c r="AN1800" s="140"/>
      <c r="AO1800" s="140"/>
      <c r="AP1800" s="140"/>
      <c r="AQ1800" s="140"/>
      <c r="AR1800" s="140"/>
      <c r="AS1800" s="140"/>
      <c r="AT1800" s="140"/>
      <c r="AU1800" s="140"/>
      <c r="AV1800" s="140"/>
      <c r="AW1800" s="140"/>
      <c r="AX1800" s="140"/>
      <c r="AY1800" s="140"/>
      <c r="AZ1800" s="140"/>
      <c r="BA1800" s="140"/>
      <c r="BB1800" s="140"/>
      <c r="BC1800" s="140"/>
      <c r="BD1800" s="140"/>
      <c r="BE1800" s="140"/>
      <c r="BF1800" s="140"/>
      <c r="BG1800" s="140"/>
      <c r="BH1800" s="140"/>
      <c r="BI1800" s="140"/>
      <c r="BJ1800" s="140"/>
    </row>
    <row r="1801" spans="20:62">
      <c r="T1801" s="140"/>
      <c r="U1801" s="140"/>
      <c r="V1801" s="140"/>
      <c r="W1801" s="140"/>
      <c r="X1801" s="140"/>
      <c r="Y1801" s="140"/>
      <c r="Z1801" s="140"/>
      <c r="AA1801" s="140"/>
      <c r="AB1801" s="140"/>
      <c r="AC1801" s="140"/>
      <c r="AD1801" s="140"/>
      <c r="AE1801" s="140"/>
      <c r="AF1801" s="140"/>
      <c r="AG1801" s="140"/>
      <c r="AH1801" s="140"/>
      <c r="AI1801" s="140"/>
      <c r="AJ1801" s="140"/>
      <c r="AK1801" s="140"/>
      <c r="AL1801" s="140"/>
      <c r="AM1801" s="140"/>
      <c r="AN1801" s="140"/>
      <c r="AO1801" s="140"/>
      <c r="AP1801" s="140"/>
      <c r="AQ1801" s="140"/>
      <c r="AR1801" s="140"/>
      <c r="AS1801" s="140"/>
      <c r="AT1801" s="140"/>
      <c r="AU1801" s="140"/>
      <c r="AV1801" s="140"/>
      <c r="AW1801" s="140"/>
      <c r="AX1801" s="140"/>
      <c r="AY1801" s="140"/>
      <c r="AZ1801" s="140"/>
      <c r="BA1801" s="140"/>
      <c r="BB1801" s="140"/>
      <c r="BC1801" s="140"/>
      <c r="BD1801" s="140"/>
      <c r="BE1801" s="140"/>
      <c r="BF1801" s="140"/>
      <c r="BG1801" s="140"/>
      <c r="BH1801" s="140"/>
      <c r="BI1801" s="140"/>
      <c r="BJ1801" s="140"/>
    </row>
    <row r="1802" spans="20:62">
      <c r="T1802" s="140"/>
      <c r="U1802" s="140"/>
      <c r="V1802" s="140"/>
      <c r="W1802" s="140"/>
      <c r="X1802" s="140"/>
      <c r="Y1802" s="140"/>
      <c r="Z1802" s="140"/>
      <c r="AA1802" s="140"/>
      <c r="AB1802" s="140"/>
      <c r="AC1802" s="140"/>
      <c r="AD1802" s="140"/>
      <c r="AE1802" s="140"/>
      <c r="AF1802" s="140"/>
      <c r="AG1802" s="140"/>
      <c r="AH1802" s="140"/>
      <c r="AI1802" s="140"/>
      <c r="AJ1802" s="140"/>
      <c r="AK1802" s="140"/>
      <c r="AL1802" s="140"/>
      <c r="AM1802" s="140"/>
      <c r="AN1802" s="140"/>
      <c r="AO1802" s="140"/>
      <c r="AP1802" s="140"/>
      <c r="AQ1802" s="140"/>
      <c r="AR1802" s="140"/>
      <c r="AS1802" s="140"/>
      <c r="AT1802" s="140"/>
      <c r="AU1802" s="140"/>
      <c r="AV1802" s="140"/>
      <c r="AW1802" s="140"/>
      <c r="AX1802" s="140"/>
      <c r="AY1802" s="140"/>
      <c r="AZ1802" s="140"/>
      <c r="BA1802" s="140"/>
      <c r="BB1802" s="140"/>
      <c r="BC1802" s="140"/>
      <c r="BD1802" s="140"/>
      <c r="BE1802" s="140"/>
      <c r="BF1802" s="140"/>
      <c r="BG1802" s="140"/>
      <c r="BH1802" s="140"/>
      <c r="BI1802" s="140"/>
      <c r="BJ1802" s="140"/>
    </row>
    <row r="1803" spans="20:62">
      <c r="T1803" s="140"/>
      <c r="U1803" s="140"/>
      <c r="V1803" s="140"/>
      <c r="W1803" s="140"/>
      <c r="X1803" s="140"/>
      <c r="Y1803" s="140"/>
      <c r="Z1803" s="140"/>
      <c r="AA1803" s="140"/>
      <c r="AB1803" s="140"/>
      <c r="AC1803" s="140"/>
      <c r="AD1803" s="140"/>
      <c r="AE1803" s="140"/>
      <c r="AF1803" s="140"/>
      <c r="AG1803" s="140"/>
      <c r="AH1803" s="140"/>
      <c r="AI1803" s="140"/>
      <c r="AJ1803" s="140"/>
      <c r="AK1803" s="140"/>
      <c r="AL1803" s="140"/>
      <c r="AM1803" s="140"/>
      <c r="AN1803" s="140"/>
      <c r="AO1803" s="140"/>
      <c r="AP1803" s="140"/>
      <c r="AQ1803" s="140"/>
      <c r="AR1803" s="140"/>
      <c r="AS1803" s="140"/>
      <c r="AT1803" s="140"/>
      <c r="AU1803" s="140"/>
      <c r="AV1803" s="140"/>
      <c r="AW1803" s="140"/>
      <c r="AX1803" s="140"/>
      <c r="AY1803" s="140"/>
      <c r="AZ1803" s="140"/>
      <c r="BA1803" s="140"/>
      <c r="BB1803" s="140"/>
      <c r="BC1803" s="140"/>
      <c r="BD1803" s="140"/>
      <c r="BE1803" s="140"/>
      <c r="BF1803" s="140"/>
      <c r="BG1803" s="140"/>
      <c r="BH1803" s="140"/>
      <c r="BI1803" s="140"/>
      <c r="BJ1803" s="140"/>
    </row>
    <row r="1804" spans="20:62">
      <c r="T1804" s="140"/>
      <c r="U1804" s="140"/>
      <c r="V1804" s="140"/>
      <c r="W1804" s="140"/>
      <c r="X1804" s="140"/>
      <c r="Y1804" s="140"/>
      <c r="Z1804" s="140"/>
      <c r="AA1804" s="140"/>
      <c r="AB1804" s="140"/>
      <c r="AC1804" s="140"/>
      <c r="AD1804" s="140"/>
      <c r="AE1804" s="140"/>
      <c r="AF1804" s="140"/>
      <c r="AG1804" s="140"/>
      <c r="AH1804" s="140"/>
      <c r="AI1804" s="140"/>
      <c r="AJ1804" s="140"/>
      <c r="AK1804" s="140"/>
      <c r="AL1804" s="140"/>
      <c r="AM1804" s="140"/>
      <c r="AN1804" s="140"/>
      <c r="AO1804" s="140"/>
      <c r="AP1804" s="140"/>
      <c r="AQ1804" s="140"/>
      <c r="AR1804" s="140"/>
      <c r="AS1804" s="140"/>
      <c r="AT1804" s="140"/>
      <c r="AU1804" s="140"/>
      <c r="AV1804" s="140"/>
      <c r="AW1804" s="140"/>
      <c r="AX1804" s="140"/>
      <c r="AY1804" s="140"/>
      <c r="AZ1804" s="140"/>
      <c r="BA1804" s="140"/>
      <c r="BB1804" s="140"/>
      <c r="BC1804" s="140"/>
      <c r="BD1804" s="140"/>
      <c r="BE1804" s="140"/>
      <c r="BF1804" s="140"/>
      <c r="BG1804" s="140"/>
      <c r="BH1804" s="140"/>
      <c r="BI1804" s="140"/>
      <c r="BJ1804" s="140"/>
    </row>
    <row r="1805" spans="20:62">
      <c r="T1805" s="140"/>
      <c r="U1805" s="140"/>
      <c r="V1805" s="140"/>
      <c r="W1805" s="140"/>
      <c r="X1805" s="140"/>
      <c r="Y1805" s="140"/>
      <c r="Z1805" s="140"/>
      <c r="AA1805" s="140"/>
      <c r="AB1805" s="140"/>
      <c r="AC1805" s="140"/>
      <c r="AD1805" s="140"/>
      <c r="AE1805" s="140"/>
      <c r="AF1805" s="140"/>
      <c r="AG1805" s="140"/>
      <c r="AH1805" s="140"/>
      <c r="AI1805" s="140"/>
      <c r="AJ1805" s="140"/>
      <c r="AK1805" s="140"/>
      <c r="AL1805" s="140"/>
      <c r="AM1805" s="140"/>
      <c r="AN1805" s="140"/>
      <c r="AO1805" s="140"/>
      <c r="AP1805" s="140"/>
      <c r="AQ1805" s="140"/>
      <c r="AR1805" s="140"/>
      <c r="AS1805" s="140"/>
      <c r="AT1805" s="140"/>
      <c r="AU1805" s="140"/>
      <c r="AV1805" s="140"/>
      <c r="AW1805" s="140"/>
      <c r="AX1805" s="140"/>
      <c r="AY1805" s="140"/>
      <c r="AZ1805" s="140"/>
      <c r="BA1805" s="140"/>
      <c r="BB1805" s="140"/>
      <c r="BC1805" s="140"/>
      <c r="BD1805" s="140"/>
      <c r="BE1805" s="140"/>
      <c r="BF1805" s="140"/>
      <c r="BG1805" s="140"/>
      <c r="BH1805" s="140"/>
      <c r="BI1805" s="140"/>
      <c r="BJ1805" s="140"/>
    </row>
    <row r="1806" spans="20:62">
      <c r="T1806" s="140"/>
      <c r="U1806" s="140"/>
      <c r="V1806" s="140"/>
      <c r="W1806" s="140"/>
      <c r="X1806" s="140"/>
      <c r="Y1806" s="140"/>
      <c r="Z1806" s="140"/>
      <c r="AA1806" s="140"/>
      <c r="AB1806" s="140"/>
      <c r="AC1806" s="140"/>
      <c r="AD1806" s="140"/>
      <c r="AE1806" s="140"/>
      <c r="AF1806" s="140"/>
      <c r="AG1806" s="140"/>
      <c r="AH1806" s="140"/>
      <c r="AI1806" s="140"/>
      <c r="AJ1806" s="140"/>
      <c r="AK1806" s="140"/>
      <c r="AL1806" s="140"/>
      <c r="AM1806" s="140"/>
      <c r="AN1806" s="140"/>
      <c r="AO1806" s="140"/>
      <c r="AP1806" s="140"/>
      <c r="AQ1806" s="140"/>
      <c r="AR1806" s="140"/>
      <c r="AS1806" s="140"/>
      <c r="AT1806" s="140"/>
      <c r="AU1806" s="140"/>
      <c r="AV1806" s="140"/>
      <c r="AW1806" s="140"/>
      <c r="AX1806" s="140"/>
      <c r="AY1806" s="140"/>
      <c r="AZ1806" s="140"/>
      <c r="BA1806" s="140"/>
      <c r="BB1806" s="140"/>
      <c r="BC1806" s="140"/>
      <c r="BD1806" s="140"/>
      <c r="BE1806" s="140"/>
      <c r="BF1806" s="140"/>
      <c r="BG1806" s="140"/>
      <c r="BH1806" s="140"/>
      <c r="BI1806" s="140"/>
      <c r="BJ1806" s="140"/>
    </row>
    <row r="1807" spans="20:62">
      <c r="T1807" s="140"/>
      <c r="U1807" s="140"/>
      <c r="V1807" s="140"/>
      <c r="W1807" s="140"/>
      <c r="X1807" s="140"/>
      <c r="Y1807" s="140"/>
      <c r="Z1807" s="140"/>
      <c r="AA1807" s="140"/>
      <c r="AB1807" s="140"/>
      <c r="AC1807" s="140"/>
      <c r="AD1807" s="140"/>
      <c r="AE1807" s="140"/>
      <c r="AF1807" s="140"/>
      <c r="AG1807" s="140"/>
      <c r="AH1807" s="140"/>
      <c r="AI1807" s="140"/>
      <c r="AJ1807" s="140"/>
      <c r="AK1807" s="140"/>
      <c r="AL1807" s="140"/>
      <c r="AM1807" s="140"/>
      <c r="AN1807" s="140"/>
      <c r="AO1807" s="140"/>
      <c r="AP1807" s="140"/>
      <c r="AQ1807" s="140"/>
      <c r="AR1807" s="140"/>
      <c r="AS1807" s="140"/>
      <c r="AT1807" s="140"/>
      <c r="AU1807" s="140"/>
      <c r="AV1807" s="140"/>
      <c r="AW1807" s="140"/>
      <c r="AX1807" s="140"/>
      <c r="AY1807" s="140"/>
      <c r="AZ1807" s="140"/>
      <c r="BA1807" s="140"/>
      <c r="BB1807" s="140"/>
      <c r="BC1807" s="140"/>
      <c r="BD1807" s="140"/>
      <c r="BE1807" s="140"/>
      <c r="BF1807" s="140"/>
      <c r="BG1807" s="140"/>
      <c r="BH1807" s="140"/>
      <c r="BI1807" s="140"/>
      <c r="BJ1807" s="140"/>
    </row>
    <row r="1808" spans="20:62">
      <c r="T1808" s="140"/>
      <c r="U1808" s="140"/>
      <c r="V1808" s="140"/>
      <c r="W1808" s="140"/>
      <c r="X1808" s="140"/>
      <c r="Y1808" s="140"/>
      <c r="Z1808" s="140"/>
      <c r="AA1808" s="140"/>
      <c r="AB1808" s="140"/>
      <c r="AC1808" s="140"/>
      <c r="AD1808" s="140"/>
      <c r="AE1808" s="140"/>
      <c r="AF1808" s="140"/>
      <c r="AG1808" s="140"/>
      <c r="AH1808" s="140"/>
      <c r="AI1808" s="140"/>
      <c r="AJ1808" s="140"/>
      <c r="AK1808" s="140"/>
      <c r="AL1808" s="140"/>
      <c r="AM1808" s="140"/>
      <c r="AN1808" s="140"/>
      <c r="AO1808" s="140"/>
      <c r="AP1808" s="140"/>
      <c r="AQ1808" s="140"/>
      <c r="AR1808" s="140"/>
      <c r="AS1808" s="140"/>
      <c r="AT1808" s="140"/>
      <c r="AU1808" s="140"/>
      <c r="AV1808" s="140"/>
      <c r="AW1808" s="140"/>
      <c r="AX1808" s="140"/>
      <c r="AY1808" s="140"/>
      <c r="AZ1808" s="140"/>
      <c r="BA1808" s="140"/>
      <c r="BB1808" s="140"/>
      <c r="BC1808" s="140"/>
      <c r="BD1808" s="140"/>
      <c r="BE1808" s="140"/>
      <c r="BF1808" s="140"/>
      <c r="BG1808" s="140"/>
      <c r="BH1808" s="140"/>
      <c r="BI1808" s="140"/>
      <c r="BJ1808" s="140"/>
    </row>
    <row r="1809" spans="20:62">
      <c r="T1809" s="140"/>
      <c r="U1809" s="140"/>
      <c r="V1809" s="140"/>
      <c r="W1809" s="140"/>
      <c r="X1809" s="140"/>
      <c r="Y1809" s="140"/>
      <c r="Z1809" s="140"/>
      <c r="AA1809" s="140"/>
      <c r="AB1809" s="140"/>
      <c r="AC1809" s="140"/>
      <c r="AD1809" s="140"/>
      <c r="AE1809" s="140"/>
      <c r="AF1809" s="140"/>
      <c r="AG1809" s="140"/>
      <c r="AH1809" s="140"/>
      <c r="AI1809" s="140"/>
      <c r="AJ1809" s="140"/>
      <c r="AK1809" s="140"/>
      <c r="AL1809" s="140"/>
      <c r="AM1809" s="140"/>
      <c r="AN1809" s="140"/>
      <c r="AO1809" s="140"/>
      <c r="AP1809" s="140"/>
      <c r="AQ1809" s="140"/>
      <c r="AR1809" s="140"/>
      <c r="AS1809" s="140"/>
      <c r="AT1809" s="140"/>
      <c r="AU1809" s="140"/>
      <c r="AV1809" s="140"/>
      <c r="AW1809" s="140"/>
      <c r="AX1809" s="140"/>
      <c r="AY1809" s="140"/>
      <c r="AZ1809" s="140"/>
      <c r="BA1809" s="140"/>
      <c r="BB1809" s="140"/>
      <c r="BC1809" s="140"/>
      <c r="BD1809" s="140"/>
      <c r="BE1809" s="140"/>
      <c r="BF1809" s="140"/>
      <c r="BG1809" s="140"/>
      <c r="BH1809" s="140"/>
      <c r="BI1809" s="140"/>
      <c r="BJ1809" s="140"/>
    </row>
    <row r="1810" spans="20:62">
      <c r="T1810" s="140"/>
      <c r="U1810" s="140"/>
      <c r="V1810" s="140"/>
      <c r="W1810" s="140"/>
      <c r="X1810" s="140"/>
      <c r="Y1810" s="140"/>
      <c r="Z1810" s="140"/>
      <c r="AA1810" s="140"/>
      <c r="AB1810" s="140"/>
      <c r="AC1810" s="140"/>
      <c r="AD1810" s="140"/>
      <c r="AE1810" s="140"/>
      <c r="AF1810" s="140"/>
      <c r="AG1810" s="140"/>
      <c r="AH1810" s="140"/>
      <c r="AI1810" s="140"/>
      <c r="AJ1810" s="140"/>
      <c r="AK1810" s="140"/>
      <c r="AL1810" s="140"/>
      <c r="AM1810" s="140"/>
      <c r="AN1810" s="140"/>
      <c r="AO1810" s="140"/>
      <c r="AP1810" s="140"/>
      <c r="AQ1810" s="140"/>
      <c r="AR1810" s="140"/>
      <c r="AS1810" s="140"/>
      <c r="AT1810" s="140"/>
      <c r="AU1810" s="140"/>
      <c r="AV1810" s="140"/>
      <c r="AW1810" s="140"/>
      <c r="AX1810" s="140"/>
      <c r="AY1810" s="140"/>
      <c r="AZ1810" s="140"/>
      <c r="BA1810" s="140"/>
      <c r="BB1810" s="140"/>
      <c r="BC1810" s="140"/>
      <c r="BD1810" s="140"/>
      <c r="BE1810" s="140"/>
      <c r="BF1810" s="140"/>
      <c r="BG1810" s="140"/>
      <c r="BH1810" s="140"/>
      <c r="BI1810" s="140"/>
      <c r="BJ1810" s="140"/>
    </row>
    <row r="1811" spans="20:62">
      <c r="T1811" s="140"/>
      <c r="U1811" s="140"/>
      <c r="V1811" s="140"/>
      <c r="W1811" s="140"/>
      <c r="X1811" s="140"/>
      <c r="Y1811" s="140"/>
      <c r="Z1811" s="140"/>
      <c r="AA1811" s="140"/>
      <c r="AB1811" s="140"/>
      <c r="AC1811" s="140"/>
      <c r="AD1811" s="140"/>
      <c r="AE1811" s="140"/>
      <c r="AF1811" s="140"/>
      <c r="AG1811" s="140"/>
      <c r="AH1811" s="140"/>
      <c r="AI1811" s="140"/>
      <c r="AJ1811" s="140"/>
      <c r="AK1811" s="140"/>
      <c r="AL1811" s="140"/>
      <c r="AM1811" s="140"/>
      <c r="AN1811" s="140"/>
      <c r="AO1811" s="140"/>
      <c r="AP1811" s="140"/>
      <c r="AQ1811" s="140"/>
      <c r="AR1811" s="140"/>
      <c r="AS1811" s="140"/>
      <c r="AT1811" s="140"/>
      <c r="AU1811" s="140"/>
      <c r="AV1811" s="140"/>
      <c r="AW1811" s="140"/>
      <c r="AX1811" s="140"/>
      <c r="AY1811" s="140"/>
      <c r="AZ1811" s="140"/>
      <c r="BA1811" s="140"/>
      <c r="BB1811" s="140"/>
      <c r="BC1811" s="140"/>
      <c r="BD1811" s="140"/>
      <c r="BE1811" s="140"/>
      <c r="BF1811" s="140"/>
      <c r="BG1811" s="140"/>
      <c r="BH1811" s="140"/>
      <c r="BI1811" s="140"/>
      <c r="BJ1811" s="140"/>
    </row>
    <row r="1812" spans="20:62">
      <c r="T1812" s="140"/>
      <c r="U1812" s="140"/>
      <c r="V1812" s="140"/>
      <c r="W1812" s="140"/>
      <c r="X1812" s="140"/>
      <c r="Y1812" s="140"/>
      <c r="Z1812" s="140"/>
      <c r="AA1812" s="140"/>
      <c r="AB1812" s="140"/>
      <c r="AC1812" s="140"/>
      <c r="AD1812" s="140"/>
      <c r="AE1812" s="140"/>
      <c r="AF1812" s="140"/>
      <c r="AG1812" s="140"/>
      <c r="AH1812" s="140"/>
      <c r="AI1812" s="140"/>
      <c r="AJ1812" s="140"/>
      <c r="AK1812" s="140"/>
      <c r="AL1812" s="140"/>
      <c r="AM1812" s="140"/>
      <c r="AN1812" s="140"/>
      <c r="AO1812" s="140"/>
      <c r="AP1812" s="140"/>
      <c r="AQ1812" s="140"/>
      <c r="AR1812" s="140"/>
      <c r="AS1812" s="140"/>
      <c r="AT1812" s="140"/>
      <c r="AU1812" s="140"/>
      <c r="AV1812" s="140"/>
      <c r="AW1812" s="140"/>
      <c r="AX1812" s="140"/>
      <c r="AY1812" s="140"/>
      <c r="AZ1812" s="140"/>
      <c r="BA1812" s="140"/>
      <c r="BB1812" s="140"/>
      <c r="BC1812" s="140"/>
      <c r="BD1812" s="140"/>
      <c r="BE1812" s="140"/>
      <c r="BF1812" s="140"/>
      <c r="BG1812" s="140"/>
      <c r="BH1812" s="140"/>
      <c r="BI1812" s="140"/>
      <c r="BJ1812" s="140"/>
    </row>
    <row r="1813" spans="20:62">
      <c r="T1813" s="140"/>
      <c r="U1813" s="140"/>
      <c r="V1813" s="140"/>
      <c r="W1813" s="140"/>
      <c r="X1813" s="140"/>
      <c r="Y1813" s="140"/>
      <c r="Z1813" s="140"/>
      <c r="AA1813" s="140"/>
      <c r="AB1813" s="140"/>
      <c r="AC1813" s="140"/>
      <c r="AD1813" s="140"/>
      <c r="AE1813" s="140"/>
      <c r="AF1813" s="140"/>
      <c r="AG1813" s="140"/>
      <c r="AH1813" s="140"/>
      <c r="AI1813" s="140"/>
      <c r="AJ1813" s="140"/>
      <c r="AK1813" s="140"/>
      <c r="AL1813" s="140"/>
      <c r="AM1813" s="140"/>
      <c r="AN1813" s="140"/>
      <c r="AO1813" s="140"/>
      <c r="AP1813" s="140"/>
      <c r="AQ1813" s="140"/>
      <c r="AR1813" s="140"/>
      <c r="AS1813" s="140"/>
      <c r="AT1813" s="140"/>
      <c r="AU1813" s="140"/>
      <c r="AV1813" s="140"/>
      <c r="AW1813" s="140"/>
      <c r="AX1813" s="140"/>
      <c r="AY1813" s="140"/>
      <c r="AZ1813" s="140"/>
      <c r="BA1813" s="140"/>
      <c r="BB1813" s="140"/>
      <c r="BC1813" s="140"/>
      <c r="BD1813" s="140"/>
      <c r="BE1813" s="140"/>
      <c r="BF1813" s="140"/>
      <c r="BG1813" s="140"/>
      <c r="BH1813" s="140"/>
      <c r="BI1813" s="140"/>
      <c r="BJ1813" s="140"/>
    </row>
    <row r="1814" spans="20:62">
      <c r="T1814" s="140"/>
      <c r="U1814" s="140"/>
      <c r="V1814" s="140"/>
      <c r="W1814" s="140"/>
      <c r="X1814" s="140"/>
      <c r="Y1814" s="140"/>
      <c r="Z1814" s="140"/>
      <c r="AA1814" s="140"/>
      <c r="AB1814" s="140"/>
      <c r="AC1814" s="140"/>
      <c r="AD1814" s="140"/>
      <c r="AE1814" s="140"/>
      <c r="AF1814" s="140"/>
      <c r="AG1814" s="140"/>
      <c r="AH1814" s="140"/>
      <c r="AI1814" s="140"/>
      <c r="AJ1814" s="140"/>
      <c r="AK1814" s="140"/>
      <c r="AL1814" s="140"/>
      <c r="AM1814" s="140"/>
      <c r="AN1814" s="140"/>
      <c r="AO1814" s="140"/>
      <c r="AP1814" s="140"/>
      <c r="AQ1814" s="140"/>
      <c r="AR1814" s="140"/>
      <c r="AS1814" s="140"/>
      <c r="AT1814" s="140"/>
      <c r="AU1814" s="140"/>
      <c r="AV1814" s="140"/>
      <c r="AW1814" s="140"/>
      <c r="AX1814" s="140"/>
      <c r="AY1814" s="140"/>
      <c r="AZ1814" s="140"/>
      <c r="BA1814" s="140"/>
      <c r="BB1814" s="140"/>
      <c r="BC1814" s="140"/>
      <c r="BD1814" s="140"/>
      <c r="BE1814" s="140"/>
      <c r="BF1814" s="140"/>
      <c r="BG1814" s="140"/>
      <c r="BH1814" s="140"/>
      <c r="BI1814" s="140"/>
      <c r="BJ1814" s="140"/>
    </row>
    <row r="1815" spans="20:62">
      <c r="T1815" s="140"/>
      <c r="U1815" s="140"/>
      <c r="V1815" s="140"/>
      <c r="W1815" s="140"/>
      <c r="X1815" s="140"/>
      <c r="Y1815" s="140"/>
      <c r="Z1815" s="140"/>
      <c r="AA1815" s="140"/>
      <c r="AB1815" s="140"/>
      <c r="AC1815" s="140"/>
      <c r="AD1815" s="140"/>
      <c r="AE1815" s="140"/>
      <c r="AF1815" s="140"/>
      <c r="AG1815" s="140"/>
      <c r="AH1815" s="140"/>
      <c r="AI1815" s="140"/>
      <c r="AJ1815" s="140"/>
      <c r="AK1815" s="140"/>
      <c r="AL1815" s="140"/>
      <c r="AM1815" s="140"/>
      <c r="AN1815" s="140"/>
      <c r="AO1815" s="140"/>
      <c r="AP1815" s="140"/>
      <c r="AQ1815" s="140"/>
      <c r="AR1815" s="140"/>
      <c r="AS1815" s="140"/>
      <c r="AT1815" s="140"/>
      <c r="AU1815" s="140"/>
      <c r="AV1815" s="140"/>
      <c r="AW1815" s="140"/>
      <c r="AX1815" s="140"/>
      <c r="AY1815" s="140"/>
      <c r="AZ1815" s="140"/>
      <c r="BA1815" s="140"/>
      <c r="BB1815" s="140"/>
      <c r="BC1815" s="140"/>
      <c r="BD1815" s="140"/>
      <c r="BE1815" s="140"/>
      <c r="BF1815" s="140"/>
      <c r="BG1815" s="140"/>
      <c r="BH1815" s="140"/>
      <c r="BI1815" s="140"/>
      <c r="BJ1815" s="140"/>
    </row>
    <row r="1816" spans="20:62">
      <c r="T1816" s="140"/>
      <c r="U1816" s="140"/>
      <c r="V1816" s="140"/>
      <c r="W1816" s="140"/>
      <c r="X1816" s="140"/>
      <c r="Y1816" s="140"/>
      <c r="Z1816" s="140"/>
      <c r="AA1816" s="140"/>
      <c r="AB1816" s="140"/>
      <c r="AC1816" s="140"/>
      <c r="AD1816" s="140"/>
      <c r="AE1816" s="140"/>
      <c r="AF1816" s="140"/>
      <c r="AG1816" s="140"/>
      <c r="AH1816" s="140"/>
      <c r="AI1816" s="140"/>
      <c r="AJ1816" s="140"/>
      <c r="AK1816" s="140"/>
      <c r="AL1816" s="140"/>
      <c r="AM1816" s="140"/>
      <c r="AN1816" s="140"/>
      <c r="AO1816" s="140"/>
      <c r="AP1816" s="140"/>
      <c r="AQ1816" s="140"/>
      <c r="AR1816" s="140"/>
      <c r="AS1816" s="140"/>
      <c r="AT1816" s="140"/>
      <c r="AU1816" s="140"/>
      <c r="AV1816" s="140"/>
      <c r="AW1816" s="140"/>
      <c r="AX1816" s="140"/>
      <c r="AY1816" s="140"/>
      <c r="AZ1816" s="140"/>
      <c r="BA1816" s="140"/>
      <c r="BB1816" s="140"/>
      <c r="BC1816" s="140"/>
      <c r="BD1816" s="140"/>
      <c r="BE1816" s="140"/>
      <c r="BF1816" s="140"/>
      <c r="BG1816" s="140"/>
      <c r="BH1816" s="140"/>
      <c r="BI1816" s="140"/>
      <c r="BJ1816" s="140"/>
    </row>
    <row r="1817" spans="20:62">
      <c r="T1817" s="140"/>
      <c r="U1817" s="140"/>
      <c r="V1817" s="140"/>
      <c r="W1817" s="140"/>
      <c r="X1817" s="140"/>
      <c r="Y1817" s="140"/>
      <c r="Z1817" s="140"/>
      <c r="AA1817" s="140"/>
      <c r="AB1817" s="140"/>
      <c r="AC1817" s="140"/>
      <c r="AD1817" s="140"/>
      <c r="AE1817" s="140"/>
      <c r="AF1817" s="140"/>
      <c r="AG1817" s="140"/>
      <c r="AH1817" s="140"/>
      <c r="AI1817" s="140"/>
      <c r="AJ1817" s="140"/>
      <c r="AK1817" s="140"/>
      <c r="AL1817" s="140"/>
      <c r="AM1817" s="140"/>
      <c r="AN1817" s="140"/>
      <c r="AO1817" s="140"/>
      <c r="AP1817" s="140"/>
      <c r="AQ1817" s="140"/>
      <c r="AR1817" s="140"/>
      <c r="AS1817" s="140"/>
      <c r="AT1817" s="140"/>
      <c r="AU1817" s="140"/>
      <c r="AV1817" s="140"/>
      <c r="AW1817" s="140"/>
      <c r="AX1817" s="140"/>
      <c r="AY1817" s="140"/>
      <c r="AZ1817" s="140"/>
      <c r="BA1817" s="140"/>
      <c r="BB1817" s="140"/>
      <c r="BC1817" s="140"/>
      <c r="BD1817" s="140"/>
      <c r="BE1817" s="140"/>
      <c r="BF1817" s="140"/>
      <c r="BG1817" s="140"/>
      <c r="BH1817" s="140"/>
      <c r="BI1817" s="140"/>
      <c r="BJ1817" s="140"/>
    </row>
    <row r="1818" spans="20:62">
      <c r="T1818" s="140"/>
      <c r="U1818" s="140"/>
      <c r="V1818" s="140"/>
      <c r="W1818" s="140"/>
      <c r="X1818" s="140"/>
      <c r="Y1818" s="140"/>
      <c r="Z1818" s="140"/>
      <c r="AA1818" s="140"/>
      <c r="AB1818" s="140"/>
      <c r="AC1818" s="140"/>
      <c r="AD1818" s="140"/>
      <c r="AE1818" s="140"/>
      <c r="AF1818" s="140"/>
      <c r="AG1818" s="140"/>
      <c r="AH1818" s="140"/>
      <c r="AI1818" s="140"/>
      <c r="AJ1818" s="140"/>
      <c r="AK1818" s="140"/>
      <c r="AL1818" s="140"/>
      <c r="AM1818" s="140"/>
      <c r="AN1818" s="140"/>
      <c r="AO1818" s="140"/>
      <c r="AP1818" s="140"/>
      <c r="AQ1818" s="140"/>
      <c r="AR1818" s="140"/>
      <c r="AS1818" s="140"/>
      <c r="AT1818" s="140"/>
      <c r="AU1818" s="140"/>
      <c r="AV1818" s="140"/>
      <c r="AW1818" s="140"/>
      <c r="AX1818" s="140"/>
      <c r="AY1818" s="140"/>
      <c r="AZ1818" s="140"/>
      <c r="BA1818" s="140"/>
      <c r="BB1818" s="140"/>
      <c r="BC1818" s="140"/>
      <c r="BD1818" s="140"/>
      <c r="BE1818" s="140"/>
      <c r="BF1818" s="140"/>
      <c r="BG1818" s="140"/>
      <c r="BH1818" s="140"/>
      <c r="BI1818" s="140"/>
      <c r="BJ1818" s="140"/>
    </row>
    <row r="1819" spans="20:62">
      <c r="T1819" s="140"/>
      <c r="U1819" s="140"/>
      <c r="V1819" s="140"/>
      <c r="W1819" s="140"/>
      <c r="X1819" s="140"/>
      <c r="Y1819" s="140"/>
      <c r="Z1819" s="140"/>
      <c r="AA1819" s="140"/>
      <c r="AB1819" s="140"/>
      <c r="AC1819" s="140"/>
      <c r="AD1819" s="140"/>
      <c r="AE1819" s="140"/>
      <c r="AF1819" s="140"/>
      <c r="AG1819" s="140"/>
      <c r="AH1819" s="140"/>
      <c r="AI1819" s="140"/>
      <c r="AJ1819" s="140"/>
      <c r="AK1819" s="140"/>
      <c r="AL1819" s="140"/>
      <c r="AM1819" s="140"/>
      <c r="AN1819" s="140"/>
      <c r="AO1819" s="140"/>
      <c r="AP1819" s="140"/>
      <c r="AQ1819" s="140"/>
      <c r="AR1819" s="140"/>
      <c r="AS1819" s="140"/>
      <c r="AT1819" s="140"/>
      <c r="AU1819" s="140"/>
      <c r="AV1819" s="140"/>
      <c r="AW1819" s="140"/>
      <c r="AX1819" s="140"/>
      <c r="AY1819" s="140"/>
      <c r="AZ1819" s="140"/>
      <c r="BA1819" s="140"/>
      <c r="BB1819" s="140"/>
      <c r="BC1819" s="140"/>
      <c r="BD1819" s="140"/>
      <c r="BE1819" s="140"/>
      <c r="BF1819" s="140"/>
      <c r="BG1819" s="140"/>
      <c r="BH1819" s="140"/>
      <c r="BI1819" s="140"/>
      <c r="BJ1819" s="140"/>
    </row>
    <row r="1820" spans="20:62">
      <c r="T1820" s="140"/>
      <c r="U1820" s="140"/>
      <c r="V1820" s="140"/>
      <c r="W1820" s="140"/>
      <c r="X1820" s="140"/>
      <c r="Y1820" s="140"/>
      <c r="Z1820" s="140"/>
      <c r="AA1820" s="140"/>
      <c r="AB1820" s="140"/>
      <c r="AC1820" s="140"/>
      <c r="AD1820" s="140"/>
      <c r="AE1820" s="140"/>
      <c r="AF1820" s="140"/>
      <c r="AG1820" s="140"/>
      <c r="AH1820" s="140"/>
      <c r="AI1820" s="140"/>
      <c r="AJ1820" s="140"/>
      <c r="AK1820" s="140"/>
      <c r="AL1820" s="140"/>
      <c r="AM1820" s="140"/>
      <c r="AN1820" s="140"/>
      <c r="AO1820" s="140"/>
      <c r="AP1820" s="140"/>
      <c r="AQ1820" s="140"/>
      <c r="AR1820" s="140"/>
      <c r="AS1820" s="140"/>
      <c r="AT1820" s="140"/>
      <c r="AU1820" s="140"/>
      <c r="AV1820" s="140"/>
      <c r="AW1820" s="140"/>
      <c r="AX1820" s="140"/>
      <c r="AY1820" s="140"/>
      <c r="AZ1820" s="140"/>
      <c r="BA1820" s="140"/>
      <c r="BB1820" s="140"/>
      <c r="BC1820" s="140"/>
      <c r="BD1820" s="140"/>
      <c r="BE1820" s="140"/>
      <c r="BF1820" s="140"/>
      <c r="BG1820" s="140"/>
      <c r="BH1820" s="140"/>
      <c r="BI1820" s="140"/>
      <c r="BJ1820" s="140"/>
    </row>
    <row r="1821" spans="20:62">
      <c r="T1821" s="140"/>
      <c r="U1821" s="140"/>
      <c r="V1821" s="140"/>
      <c r="W1821" s="140"/>
      <c r="X1821" s="140"/>
      <c r="Y1821" s="140"/>
      <c r="Z1821" s="140"/>
      <c r="AA1821" s="140"/>
      <c r="AB1821" s="140"/>
      <c r="AC1821" s="140"/>
      <c r="AD1821" s="140"/>
      <c r="AE1821" s="140"/>
      <c r="AF1821" s="140"/>
      <c r="AG1821" s="140"/>
      <c r="AH1821" s="140"/>
      <c r="AI1821" s="140"/>
      <c r="AJ1821" s="140"/>
      <c r="AK1821" s="140"/>
      <c r="AL1821" s="140"/>
      <c r="AM1821" s="140"/>
      <c r="AN1821" s="140"/>
      <c r="AO1821" s="140"/>
      <c r="AP1821" s="140"/>
      <c r="AQ1821" s="140"/>
      <c r="AR1821" s="140"/>
      <c r="AS1821" s="140"/>
      <c r="AT1821" s="140"/>
      <c r="AU1821" s="140"/>
      <c r="AV1821" s="140"/>
      <c r="AW1821" s="140"/>
      <c r="AX1821" s="140"/>
      <c r="AY1821" s="140"/>
      <c r="AZ1821" s="140"/>
      <c r="BA1821" s="140"/>
      <c r="BB1821" s="140"/>
      <c r="BC1821" s="140"/>
      <c r="BD1821" s="140"/>
      <c r="BE1821" s="140"/>
      <c r="BF1821" s="140"/>
      <c r="BG1821" s="140"/>
      <c r="BH1821" s="140"/>
      <c r="BI1821" s="140"/>
      <c r="BJ1821" s="140"/>
    </row>
    <row r="1822" spans="20:62">
      <c r="T1822" s="140"/>
      <c r="U1822" s="140"/>
      <c r="V1822" s="140"/>
      <c r="W1822" s="140"/>
      <c r="X1822" s="140"/>
      <c r="Y1822" s="140"/>
      <c r="Z1822" s="140"/>
      <c r="AA1822" s="140"/>
      <c r="AB1822" s="140"/>
      <c r="AC1822" s="140"/>
      <c r="AD1822" s="140"/>
      <c r="AE1822" s="140"/>
      <c r="AF1822" s="140"/>
      <c r="AG1822" s="140"/>
      <c r="AH1822" s="140"/>
      <c r="AI1822" s="140"/>
      <c r="AJ1822" s="140"/>
      <c r="AK1822" s="140"/>
      <c r="AL1822" s="140"/>
      <c r="AM1822" s="140"/>
      <c r="AN1822" s="140"/>
      <c r="AO1822" s="140"/>
      <c r="AP1822" s="140"/>
      <c r="AQ1822" s="140"/>
      <c r="AR1822" s="140"/>
      <c r="AS1822" s="140"/>
      <c r="AT1822" s="140"/>
      <c r="AU1822" s="140"/>
      <c r="AV1822" s="140"/>
      <c r="AW1822" s="140"/>
      <c r="AX1822" s="140"/>
      <c r="AY1822" s="140"/>
      <c r="AZ1822" s="140"/>
      <c r="BA1822" s="140"/>
      <c r="BB1822" s="140"/>
      <c r="BC1822" s="140"/>
      <c r="BD1822" s="140"/>
      <c r="BE1822" s="140"/>
      <c r="BF1822" s="140"/>
      <c r="BG1822" s="140"/>
      <c r="BH1822" s="140"/>
      <c r="BI1822" s="140"/>
      <c r="BJ1822" s="140"/>
    </row>
    <row r="1823" spans="20:62">
      <c r="T1823" s="140"/>
      <c r="U1823" s="140"/>
      <c r="V1823" s="140"/>
      <c r="W1823" s="140"/>
      <c r="X1823" s="140"/>
      <c r="Y1823" s="140"/>
      <c r="Z1823" s="140"/>
      <c r="AA1823" s="140"/>
      <c r="AB1823" s="140"/>
      <c r="AC1823" s="140"/>
      <c r="AD1823" s="140"/>
      <c r="AE1823" s="140"/>
      <c r="AF1823" s="140"/>
      <c r="AG1823" s="140"/>
      <c r="AH1823" s="140"/>
      <c r="AI1823" s="140"/>
      <c r="AJ1823" s="140"/>
      <c r="AK1823" s="140"/>
      <c r="AL1823" s="140"/>
      <c r="AM1823" s="140"/>
      <c r="AN1823" s="140"/>
      <c r="AO1823" s="140"/>
      <c r="AP1823" s="140"/>
      <c r="AQ1823" s="140"/>
      <c r="AR1823" s="140"/>
      <c r="AS1823" s="140"/>
      <c r="AT1823" s="140"/>
      <c r="AU1823" s="140"/>
      <c r="AV1823" s="140"/>
      <c r="AW1823" s="140"/>
      <c r="AX1823" s="140"/>
      <c r="AY1823" s="140"/>
      <c r="AZ1823" s="140"/>
      <c r="BA1823" s="140"/>
      <c r="BB1823" s="140"/>
      <c r="BC1823" s="140"/>
      <c r="BD1823" s="140"/>
      <c r="BE1823" s="140"/>
      <c r="BF1823" s="140"/>
      <c r="BG1823" s="140"/>
      <c r="BH1823" s="140"/>
      <c r="BI1823" s="140"/>
      <c r="BJ1823" s="140"/>
    </row>
    <row r="1824" spans="20:62">
      <c r="T1824" s="140"/>
      <c r="U1824" s="140"/>
      <c r="V1824" s="140"/>
      <c r="W1824" s="140"/>
      <c r="X1824" s="140"/>
      <c r="Y1824" s="140"/>
      <c r="Z1824" s="140"/>
      <c r="AA1824" s="140"/>
      <c r="AB1824" s="140"/>
      <c r="AC1824" s="140"/>
      <c r="AD1824" s="140"/>
      <c r="AE1824" s="140"/>
      <c r="AF1824" s="140"/>
      <c r="AG1824" s="140"/>
      <c r="AH1824" s="140"/>
      <c r="AI1824" s="140"/>
      <c r="AJ1824" s="140"/>
      <c r="AK1824" s="140"/>
      <c r="AL1824" s="140"/>
      <c r="AM1824" s="140"/>
      <c r="AN1824" s="140"/>
      <c r="AO1824" s="140"/>
      <c r="AP1824" s="140"/>
      <c r="AQ1824" s="140"/>
      <c r="AR1824" s="140"/>
      <c r="AS1824" s="140"/>
      <c r="AT1824" s="140"/>
      <c r="AU1824" s="140"/>
      <c r="AV1824" s="140"/>
      <c r="AW1824" s="140"/>
      <c r="AX1824" s="140"/>
      <c r="AY1824" s="140"/>
      <c r="AZ1824" s="140"/>
      <c r="BA1824" s="140"/>
      <c r="BB1824" s="140"/>
      <c r="BC1824" s="140"/>
      <c r="BD1824" s="140"/>
      <c r="BE1824" s="140"/>
      <c r="BF1824" s="140"/>
      <c r="BG1824" s="140"/>
      <c r="BH1824" s="140"/>
      <c r="BI1824" s="140"/>
      <c r="BJ1824" s="140"/>
    </row>
    <row r="1825" spans="20:62">
      <c r="T1825" s="140"/>
      <c r="U1825" s="140"/>
      <c r="V1825" s="140"/>
      <c r="W1825" s="140"/>
      <c r="X1825" s="140"/>
      <c r="Y1825" s="140"/>
      <c r="Z1825" s="140"/>
      <c r="AA1825" s="140"/>
      <c r="AB1825" s="140"/>
      <c r="AC1825" s="140"/>
      <c r="AD1825" s="140"/>
      <c r="AE1825" s="140"/>
      <c r="AF1825" s="140"/>
      <c r="AG1825" s="140"/>
      <c r="AH1825" s="140"/>
      <c r="AI1825" s="140"/>
      <c r="AJ1825" s="140"/>
      <c r="AK1825" s="140"/>
      <c r="AL1825" s="140"/>
      <c r="AM1825" s="140"/>
      <c r="AN1825" s="140"/>
      <c r="AO1825" s="140"/>
      <c r="AP1825" s="140"/>
      <c r="AQ1825" s="140"/>
      <c r="AR1825" s="140"/>
      <c r="AS1825" s="140"/>
      <c r="AT1825" s="140"/>
      <c r="AU1825" s="140"/>
      <c r="AV1825" s="140"/>
      <c r="AW1825" s="140"/>
      <c r="AX1825" s="140"/>
      <c r="AY1825" s="140"/>
      <c r="AZ1825" s="140"/>
      <c r="BA1825" s="140"/>
      <c r="BB1825" s="140"/>
      <c r="BC1825" s="140"/>
      <c r="BD1825" s="140"/>
      <c r="BE1825" s="140"/>
      <c r="BF1825" s="140"/>
      <c r="BG1825" s="140"/>
      <c r="BH1825" s="140"/>
      <c r="BI1825" s="140"/>
      <c r="BJ1825" s="140"/>
    </row>
    <row r="1826" spans="20:62">
      <c r="T1826" s="140"/>
      <c r="U1826" s="140"/>
      <c r="V1826" s="140"/>
      <c r="W1826" s="140"/>
      <c r="X1826" s="140"/>
      <c r="Y1826" s="140"/>
      <c r="Z1826" s="140"/>
      <c r="AA1826" s="140"/>
      <c r="AB1826" s="140"/>
      <c r="AC1826" s="140"/>
      <c r="AD1826" s="140"/>
      <c r="AE1826" s="140"/>
      <c r="AF1826" s="140"/>
      <c r="AG1826" s="140"/>
      <c r="AH1826" s="140"/>
      <c r="AI1826" s="140"/>
      <c r="AJ1826" s="140"/>
      <c r="AK1826" s="140"/>
      <c r="AL1826" s="140"/>
      <c r="AM1826" s="140"/>
      <c r="AN1826" s="140"/>
      <c r="AO1826" s="140"/>
      <c r="AP1826" s="140"/>
      <c r="AQ1826" s="140"/>
      <c r="AR1826" s="140"/>
      <c r="AS1826" s="140"/>
      <c r="AT1826" s="140"/>
      <c r="AU1826" s="140"/>
      <c r="AV1826" s="140"/>
      <c r="AW1826" s="140"/>
      <c r="AX1826" s="140"/>
      <c r="AY1826" s="140"/>
      <c r="AZ1826" s="140"/>
      <c r="BA1826" s="140"/>
      <c r="BB1826" s="140"/>
      <c r="BC1826" s="140"/>
      <c r="BD1826" s="140"/>
      <c r="BE1826" s="140"/>
      <c r="BF1826" s="140"/>
      <c r="BG1826" s="140"/>
      <c r="BH1826" s="140"/>
      <c r="BI1826" s="140"/>
      <c r="BJ1826" s="140"/>
    </row>
    <row r="1827" spans="20:62">
      <c r="T1827" s="140"/>
      <c r="U1827" s="140"/>
      <c r="V1827" s="140"/>
      <c r="W1827" s="140"/>
      <c r="X1827" s="140"/>
      <c r="Y1827" s="140"/>
      <c r="Z1827" s="140"/>
      <c r="AA1827" s="140"/>
      <c r="AB1827" s="140"/>
      <c r="AC1827" s="140"/>
      <c r="AD1827" s="140"/>
      <c r="AE1827" s="140"/>
      <c r="AF1827" s="140"/>
      <c r="AG1827" s="140"/>
      <c r="AH1827" s="140"/>
      <c r="AI1827" s="140"/>
      <c r="AJ1827" s="140"/>
      <c r="AK1827" s="140"/>
      <c r="AL1827" s="140"/>
      <c r="AM1827" s="140"/>
      <c r="AN1827" s="140"/>
      <c r="AO1827" s="140"/>
      <c r="AP1827" s="140"/>
      <c r="AQ1827" s="140"/>
      <c r="AR1827" s="140"/>
      <c r="AS1827" s="140"/>
      <c r="AT1827" s="140"/>
      <c r="AU1827" s="140"/>
      <c r="AV1827" s="140"/>
      <c r="AW1827" s="140"/>
      <c r="AX1827" s="140"/>
      <c r="AY1827" s="140"/>
      <c r="AZ1827" s="140"/>
      <c r="BA1827" s="140"/>
      <c r="BB1827" s="140"/>
      <c r="BC1827" s="140"/>
      <c r="BD1827" s="140"/>
      <c r="BE1827" s="140"/>
      <c r="BF1827" s="140"/>
      <c r="BG1827" s="140"/>
      <c r="BH1827" s="140"/>
      <c r="BI1827" s="140"/>
      <c r="BJ1827" s="140"/>
    </row>
    <row r="1828" spans="20:62">
      <c r="T1828" s="140"/>
      <c r="U1828" s="140"/>
      <c r="V1828" s="140"/>
      <c r="W1828" s="140"/>
      <c r="X1828" s="140"/>
      <c r="Y1828" s="140"/>
      <c r="Z1828" s="140"/>
      <c r="AA1828" s="140"/>
      <c r="AB1828" s="140"/>
      <c r="AC1828" s="140"/>
      <c r="AD1828" s="140"/>
      <c r="AE1828" s="140"/>
      <c r="AF1828" s="140"/>
      <c r="AG1828" s="140"/>
      <c r="AH1828" s="140"/>
      <c r="AI1828" s="140"/>
      <c r="AJ1828" s="140"/>
      <c r="AK1828" s="140"/>
      <c r="AL1828" s="140"/>
      <c r="AM1828" s="140"/>
      <c r="AN1828" s="140"/>
      <c r="AO1828" s="140"/>
      <c r="AP1828" s="140"/>
      <c r="AQ1828" s="140"/>
      <c r="AR1828" s="140"/>
      <c r="AS1828" s="140"/>
      <c r="AT1828" s="140"/>
      <c r="AU1828" s="140"/>
      <c r="AV1828" s="140"/>
      <c r="AW1828" s="140"/>
      <c r="AX1828" s="140"/>
      <c r="AY1828" s="140"/>
      <c r="AZ1828" s="140"/>
      <c r="BA1828" s="140"/>
      <c r="BB1828" s="140"/>
      <c r="BC1828" s="140"/>
      <c r="BD1828" s="140"/>
      <c r="BE1828" s="140"/>
      <c r="BF1828" s="140"/>
      <c r="BG1828" s="140"/>
      <c r="BH1828" s="140"/>
      <c r="BI1828" s="140"/>
      <c r="BJ1828" s="140"/>
    </row>
    <row r="1829" spans="20:62">
      <c r="T1829" s="140"/>
      <c r="U1829" s="140"/>
      <c r="V1829" s="140"/>
      <c r="W1829" s="140"/>
      <c r="X1829" s="140"/>
      <c r="Y1829" s="140"/>
      <c r="Z1829" s="140"/>
      <c r="AA1829" s="140"/>
      <c r="AB1829" s="140"/>
      <c r="AC1829" s="140"/>
      <c r="AD1829" s="140"/>
      <c r="AE1829" s="140"/>
      <c r="AF1829" s="140"/>
      <c r="AG1829" s="140"/>
      <c r="AH1829" s="140"/>
      <c r="AI1829" s="140"/>
      <c r="AJ1829" s="140"/>
      <c r="AK1829" s="140"/>
      <c r="AL1829" s="140"/>
      <c r="AM1829" s="140"/>
      <c r="AN1829" s="140"/>
      <c r="AO1829" s="140"/>
      <c r="AP1829" s="140"/>
      <c r="AQ1829" s="140"/>
      <c r="AR1829" s="140"/>
      <c r="AS1829" s="140"/>
      <c r="AT1829" s="140"/>
      <c r="AU1829" s="140"/>
      <c r="AV1829" s="140"/>
      <c r="AW1829" s="140"/>
      <c r="AX1829" s="140"/>
      <c r="AY1829" s="140"/>
      <c r="AZ1829" s="140"/>
      <c r="BA1829" s="140"/>
      <c r="BB1829" s="140"/>
      <c r="BC1829" s="140"/>
      <c r="BD1829" s="140"/>
      <c r="BE1829" s="140"/>
      <c r="BF1829" s="140"/>
      <c r="BG1829" s="140"/>
      <c r="BH1829" s="140"/>
      <c r="BI1829" s="140"/>
      <c r="BJ1829" s="140"/>
    </row>
    <row r="1830" spans="20:62">
      <c r="T1830" s="140"/>
      <c r="U1830" s="140"/>
      <c r="V1830" s="140"/>
      <c r="W1830" s="140"/>
      <c r="X1830" s="140"/>
      <c r="Y1830" s="140"/>
      <c r="Z1830" s="140"/>
      <c r="AA1830" s="140"/>
      <c r="AB1830" s="140"/>
      <c r="AC1830" s="140"/>
      <c r="AD1830" s="140"/>
      <c r="AE1830" s="140"/>
      <c r="AF1830" s="140"/>
      <c r="AG1830" s="140"/>
      <c r="AH1830" s="140"/>
      <c r="AI1830" s="140"/>
      <c r="AJ1830" s="140"/>
      <c r="AK1830" s="140"/>
      <c r="AL1830" s="140"/>
      <c r="AM1830" s="140"/>
      <c r="AN1830" s="140"/>
      <c r="AO1830" s="140"/>
      <c r="AP1830" s="140"/>
      <c r="AQ1830" s="140"/>
      <c r="AR1830" s="140"/>
      <c r="AS1830" s="140"/>
      <c r="AT1830" s="140"/>
      <c r="AU1830" s="140"/>
      <c r="AV1830" s="140"/>
      <c r="AW1830" s="140"/>
      <c r="AX1830" s="140"/>
      <c r="AY1830" s="140"/>
      <c r="AZ1830" s="140"/>
      <c r="BA1830" s="140"/>
      <c r="BB1830" s="140"/>
      <c r="BC1830" s="140"/>
      <c r="BD1830" s="140"/>
      <c r="BE1830" s="140"/>
      <c r="BF1830" s="140"/>
      <c r="BG1830" s="140"/>
      <c r="BH1830" s="140"/>
      <c r="BI1830" s="140"/>
      <c r="BJ1830" s="140"/>
    </row>
    <row r="1831" spans="20:62">
      <c r="T1831" s="140"/>
      <c r="U1831" s="140"/>
      <c r="V1831" s="140"/>
      <c r="W1831" s="140"/>
      <c r="X1831" s="140"/>
      <c r="Y1831" s="140"/>
      <c r="Z1831" s="140"/>
      <c r="AA1831" s="140"/>
      <c r="AB1831" s="140"/>
      <c r="AC1831" s="140"/>
      <c r="AD1831" s="140"/>
      <c r="AE1831" s="140"/>
      <c r="AF1831" s="140"/>
      <c r="AG1831" s="140"/>
      <c r="AH1831" s="140"/>
      <c r="AI1831" s="140"/>
      <c r="AJ1831" s="140"/>
      <c r="AK1831" s="140"/>
      <c r="AL1831" s="140"/>
      <c r="AM1831" s="140"/>
      <c r="AN1831" s="140"/>
      <c r="AO1831" s="140"/>
      <c r="AP1831" s="140"/>
      <c r="AQ1831" s="140"/>
      <c r="AR1831" s="140"/>
      <c r="AS1831" s="140"/>
      <c r="AT1831" s="140"/>
      <c r="AU1831" s="140"/>
      <c r="AV1831" s="140"/>
      <c r="AW1831" s="140"/>
      <c r="AX1831" s="140"/>
      <c r="AY1831" s="140"/>
      <c r="AZ1831" s="140"/>
      <c r="BA1831" s="140"/>
      <c r="BB1831" s="140"/>
      <c r="BC1831" s="140"/>
      <c r="BD1831" s="140"/>
      <c r="BE1831" s="140"/>
      <c r="BF1831" s="140"/>
      <c r="BG1831" s="140"/>
      <c r="BH1831" s="140"/>
      <c r="BI1831" s="140"/>
      <c r="BJ1831" s="140"/>
    </row>
    <row r="1832" spans="20:62">
      <c r="T1832" s="140"/>
      <c r="U1832" s="140"/>
      <c r="V1832" s="140"/>
      <c r="W1832" s="140"/>
      <c r="X1832" s="140"/>
      <c r="Y1832" s="140"/>
      <c r="Z1832" s="140"/>
      <c r="AA1832" s="140"/>
      <c r="AB1832" s="140"/>
      <c r="AC1832" s="140"/>
      <c r="AD1832" s="140"/>
      <c r="AE1832" s="140"/>
      <c r="AF1832" s="140"/>
      <c r="AG1832" s="140"/>
      <c r="AH1832" s="140"/>
      <c r="AI1832" s="140"/>
      <c r="AJ1832" s="140"/>
      <c r="AK1832" s="140"/>
      <c r="AL1832" s="140"/>
      <c r="AM1832" s="140"/>
      <c r="AN1832" s="140"/>
      <c r="AO1832" s="140"/>
      <c r="AP1832" s="140"/>
      <c r="AQ1832" s="140"/>
      <c r="AR1832" s="140"/>
      <c r="AS1832" s="140"/>
      <c r="AT1832" s="140"/>
      <c r="AU1832" s="140"/>
      <c r="AV1832" s="140"/>
      <c r="AW1832" s="140"/>
      <c r="AX1832" s="140"/>
      <c r="AY1832" s="140"/>
      <c r="AZ1832" s="140"/>
      <c r="BA1832" s="140"/>
      <c r="BB1832" s="140"/>
      <c r="BC1832" s="140"/>
      <c r="BD1832" s="140"/>
      <c r="BE1832" s="140"/>
      <c r="BF1832" s="140"/>
      <c r="BG1832" s="140"/>
      <c r="BH1832" s="140"/>
      <c r="BI1832" s="140"/>
      <c r="BJ1832" s="140"/>
    </row>
    <row r="1833" spans="20:62">
      <c r="T1833" s="140"/>
      <c r="U1833" s="140"/>
      <c r="V1833" s="140"/>
      <c r="W1833" s="140"/>
      <c r="X1833" s="140"/>
      <c r="Y1833" s="140"/>
      <c r="Z1833" s="140"/>
      <c r="AA1833" s="140"/>
      <c r="AB1833" s="140"/>
      <c r="AC1833" s="140"/>
      <c r="AD1833" s="140"/>
      <c r="AE1833" s="140"/>
      <c r="AF1833" s="140"/>
      <c r="AG1833" s="140"/>
      <c r="AH1833" s="140"/>
      <c r="AI1833" s="140"/>
      <c r="AJ1833" s="140"/>
      <c r="AK1833" s="140"/>
      <c r="AL1833" s="140"/>
      <c r="AM1833" s="140"/>
      <c r="AN1833" s="140"/>
      <c r="AO1833" s="140"/>
      <c r="AP1833" s="140"/>
      <c r="AQ1833" s="140"/>
      <c r="AR1833" s="140"/>
      <c r="AS1833" s="140"/>
      <c r="AT1833" s="140"/>
      <c r="AU1833" s="140"/>
      <c r="AV1833" s="140"/>
      <c r="AW1833" s="140"/>
      <c r="AX1833" s="140"/>
      <c r="AY1833" s="140"/>
      <c r="AZ1833" s="140"/>
      <c r="BA1833" s="140"/>
      <c r="BB1833" s="140"/>
      <c r="BC1833" s="140"/>
      <c r="BD1833" s="140"/>
      <c r="BE1833" s="140"/>
      <c r="BF1833" s="140"/>
      <c r="BG1833" s="140"/>
      <c r="BH1833" s="140"/>
      <c r="BI1833" s="140"/>
      <c r="BJ1833" s="140"/>
    </row>
    <row r="1834" spans="20:62">
      <c r="T1834" s="140"/>
      <c r="U1834" s="140"/>
      <c r="V1834" s="140"/>
      <c r="W1834" s="140"/>
      <c r="X1834" s="140"/>
      <c r="Y1834" s="140"/>
      <c r="Z1834" s="140"/>
      <c r="AA1834" s="140"/>
      <c r="AB1834" s="140"/>
      <c r="AC1834" s="140"/>
      <c r="AD1834" s="140"/>
      <c r="AE1834" s="140"/>
      <c r="AF1834" s="140"/>
      <c r="AG1834" s="140"/>
      <c r="AH1834" s="140"/>
      <c r="AI1834" s="140"/>
      <c r="AJ1834" s="140"/>
      <c r="AK1834" s="140"/>
      <c r="AL1834" s="140"/>
      <c r="AM1834" s="140"/>
      <c r="AN1834" s="140"/>
      <c r="AO1834" s="140"/>
      <c r="AP1834" s="140"/>
      <c r="AQ1834" s="140"/>
      <c r="AR1834" s="140"/>
      <c r="AS1834" s="140"/>
      <c r="AT1834" s="140"/>
      <c r="AU1834" s="140"/>
      <c r="AV1834" s="140"/>
      <c r="AW1834" s="140"/>
      <c r="AX1834" s="140"/>
      <c r="AY1834" s="140"/>
      <c r="AZ1834" s="140"/>
      <c r="BA1834" s="140"/>
      <c r="BB1834" s="140"/>
      <c r="BC1834" s="140"/>
      <c r="BD1834" s="140"/>
      <c r="BE1834" s="140"/>
      <c r="BF1834" s="140"/>
      <c r="BG1834" s="140"/>
      <c r="BH1834" s="140"/>
      <c r="BI1834" s="140"/>
      <c r="BJ1834" s="140"/>
    </row>
    <row r="1835" spans="20:62">
      <c r="T1835" s="140"/>
      <c r="U1835" s="140"/>
      <c r="V1835" s="140"/>
      <c r="W1835" s="140"/>
      <c r="X1835" s="140"/>
      <c r="Y1835" s="140"/>
      <c r="Z1835" s="140"/>
      <c r="AA1835" s="140"/>
      <c r="AB1835" s="140"/>
      <c r="AC1835" s="140"/>
      <c r="AD1835" s="140"/>
      <c r="AE1835" s="140"/>
      <c r="AF1835" s="140"/>
      <c r="AG1835" s="140"/>
      <c r="AH1835" s="140"/>
      <c r="AI1835" s="140"/>
      <c r="AJ1835" s="140"/>
      <c r="AK1835" s="140"/>
      <c r="AL1835" s="140"/>
      <c r="AM1835" s="140"/>
      <c r="AN1835" s="140"/>
      <c r="AO1835" s="140"/>
      <c r="AP1835" s="140"/>
      <c r="AQ1835" s="140"/>
      <c r="AR1835" s="140"/>
      <c r="AS1835" s="140"/>
      <c r="AT1835" s="140"/>
      <c r="AU1835" s="140"/>
      <c r="AV1835" s="140"/>
      <c r="AW1835" s="140"/>
      <c r="AX1835" s="140"/>
      <c r="AY1835" s="140"/>
      <c r="AZ1835" s="140"/>
      <c r="BA1835" s="140"/>
      <c r="BB1835" s="140"/>
      <c r="BC1835" s="140"/>
      <c r="BD1835" s="140"/>
      <c r="BE1835" s="140"/>
      <c r="BF1835" s="140"/>
      <c r="BG1835" s="140"/>
      <c r="BH1835" s="140"/>
      <c r="BI1835" s="140"/>
      <c r="BJ1835" s="140"/>
    </row>
    <row r="1836" spans="20:62">
      <c r="T1836" s="140"/>
      <c r="U1836" s="140"/>
      <c r="V1836" s="140"/>
      <c r="W1836" s="140"/>
      <c r="X1836" s="140"/>
      <c r="Y1836" s="140"/>
      <c r="Z1836" s="140"/>
      <c r="AA1836" s="140"/>
      <c r="AB1836" s="140"/>
      <c r="AC1836" s="140"/>
      <c r="AD1836" s="140"/>
      <c r="AE1836" s="140"/>
      <c r="AF1836" s="140"/>
      <c r="AG1836" s="140"/>
      <c r="AH1836" s="140"/>
      <c r="AI1836" s="140"/>
      <c r="AJ1836" s="140"/>
      <c r="AK1836" s="140"/>
      <c r="AL1836" s="140"/>
      <c r="AM1836" s="140"/>
      <c r="AN1836" s="140"/>
      <c r="AO1836" s="140"/>
      <c r="AP1836" s="140"/>
      <c r="AQ1836" s="140"/>
      <c r="AR1836" s="140"/>
      <c r="AS1836" s="140"/>
      <c r="AT1836" s="140"/>
      <c r="AU1836" s="140"/>
      <c r="AV1836" s="140"/>
      <c r="AW1836" s="140"/>
      <c r="AX1836" s="140"/>
      <c r="AY1836" s="140"/>
      <c r="AZ1836" s="140"/>
      <c r="BA1836" s="140"/>
      <c r="BB1836" s="140"/>
      <c r="BC1836" s="140"/>
      <c r="BD1836" s="140"/>
      <c r="BE1836" s="140"/>
      <c r="BF1836" s="140"/>
      <c r="BG1836" s="140"/>
      <c r="BH1836" s="140"/>
      <c r="BI1836" s="140"/>
      <c r="BJ1836" s="140"/>
    </row>
    <row r="1837" spans="20:62">
      <c r="T1837" s="140"/>
      <c r="U1837" s="140"/>
      <c r="V1837" s="140"/>
      <c r="W1837" s="140"/>
      <c r="X1837" s="140"/>
      <c r="Y1837" s="140"/>
      <c r="Z1837" s="140"/>
      <c r="AA1837" s="140"/>
      <c r="AB1837" s="140"/>
      <c r="AC1837" s="140"/>
      <c r="AD1837" s="140"/>
      <c r="AE1837" s="140"/>
      <c r="AF1837" s="140"/>
      <c r="AG1837" s="140"/>
      <c r="AH1837" s="140"/>
      <c r="AI1837" s="140"/>
      <c r="AJ1837" s="140"/>
      <c r="AK1837" s="140"/>
      <c r="AL1837" s="140"/>
      <c r="AM1837" s="140"/>
      <c r="AN1837" s="140"/>
      <c r="AO1837" s="140"/>
      <c r="AP1837" s="140"/>
      <c r="AQ1837" s="140"/>
      <c r="AR1837" s="140"/>
      <c r="AS1837" s="140"/>
      <c r="AT1837" s="140"/>
      <c r="AU1837" s="140"/>
      <c r="AV1837" s="140"/>
      <c r="AW1837" s="140"/>
      <c r="AX1837" s="140"/>
      <c r="AY1837" s="140"/>
      <c r="AZ1837" s="140"/>
      <c r="BA1837" s="140"/>
      <c r="BB1837" s="140"/>
      <c r="BC1837" s="140"/>
      <c r="BD1837" s="140"/>
      <c r="BE1837" s="140"/>
      <c r="BF1837" s="140"/>
      <c r="BG1837" s="140"/>
      <c r="BH1837" s="140"/>
      <c r="BI1837" s="140"/>
      <c r="BJ1837" s="140"/>
    </row>
    <row r="1838" spans="20:62">
      <c r="T1838" s="140"/>
      <c r="U1838" s="140"/>
      <c r="V1838" s="140"/>
      <c r="W1838" s="140"/>
      <c r="X1838" s="140"/>
      <c r="Y1838" s="140"/>
      <c r="Z1838" s="140"/>
      <c r="AA1838" s="140"/>
      <c r="AB1838" s="140"/>
      <c r="AC1838" s="140"/>
      <c r="AD1838" s="140"/>
      <c r="AE1838" s="140"/>
      <c r="AF1838" s="140"/>
      <c r="AG1838" s="140"/>
      <c r="AH1838" s="140"/>
      <c r="AI1838" s="140"/>
      <c r="AJ1838" s="140"/>
      <c r="AK1838" s="140"/>
      <c r="AL1838" s="140"/>
      <c r="AM1838" s="140"/>
      <c r="AN1838" s="140"/>
      <c r="AO1838" s="140"/>
      <c r="AP1838" s="140"/>
      <c r="AQ1838" s="140"/>
      <c r="AR1838" s="140"/>
      <c r="AS1838" s="140"/>
      <c r="AT1838" s="140"/>
      <c r="AU1838" s="140"/>
      <c r="AV1838" s="140"/>
      <c r="AW1838" s="140"/>
      <c r="AX1838" s="140"/>
      <c r="AY1838" s="140"/>
      <c r="AZ1838" s="140"/>
      <c r="BA1838" s="140"/>
      <c r="BB1838" s="140"/>
      <c r="BC1838" s="140"/>
      <c r="BD1838" s="140"/>
      <c r="BE1838" s="140"/>
      <c r="BF1838" s="140"/>
      <c r="BG1838" s="140"/>
      <c r="BH1838" s="140"/>
      <c r="BI1838" s="140"/>
      <c r="BJ1838" s="140"/>
    </row>
    <row r="1839" spans="20:62">
      <c r="T1839" s="140"/>
      <c r="U1839" s="140"/>
      <c r="V1839" s="140"/>
      <c r="W1839" s="140"/>
      <c r="X1839" s="140"/>
      <c r="Y1839" s="140"/>
      <c r="Z1839" s="140"/>
      <c r="AA1839" s="140"/>
      <c r="AB1839" s="140"/>
      <c r="AC1839" s="140"/>
      <c r="AD1839" s="140"/>
      <c r="AE1839" s="140"/>
      <c r="AF1839" s="140"/>
      <c r="AG1839" s="140"/>
      <c r="AH1839" s="140"/>
      <c r="AI1839" s="140"/>
      <c r="AJ1839" s="140"/>
      <c r="AK1839" s="140"/>
      <c r="AL1839" s="140"/>
      <c r="AM1839" s="140"/>
      <c r="AN1839" s="140"/>
      <c r="AO1839" s="140"/>
      <c r="AP1839" s="140"/>
      <c r="AQ1839" s="140"/>
      <c r="AR1839" s="140"/>
      <c r="AS1839" s="140"/>
      <c r="AT1839" s="140"/>
      <c r="AU1839" s="140"/>
      <c r="AV1839" s="140"/>
      <c r="AW1839" s="140"/>
      <c r="AX1839" s="140"/>
      <c r="AY1839" s="140"/>
      <c r="AZ1839" s="140"/>
      <c r="BA1839" s="140"/>
      <c r="BB1839" s="140"/>
      <c r="BC1839" s="140"/>
      <c r="BD1839" s="140"/>
      <c r="BE1839" s="140"/>
      <c r="BF1839" s="140"/>
      <c r="BG1839" s="140"/>
      <c r="BH1839" s="140"/>
      <c r="BI1839" s="140"/>
      <c r="BJ1839" s="140"/>
    </row>
    <row r="1840" spans="20:62">
      <c r="T1840" s="140"/>
      <c r="U1840" s="140"/>
      <c r="V1840" s="140"/>
      <c r="W1840" s="140"/>
      <c r="X1840" s="140"/>
      <c r="Y1840" s="140"/>
      <c r="Z1840" s="140"/>
      <c r="AA1840" s="140"/>
      <c r="AB1840" s="140"/>
      <c r="AC1840" s="140"/>
      <c r="AD1840" s="140"/>
      <c r="AE1840" s="140"/>
      <c r="AF1840" s="140"/>
      <c r="AG1840" s="140"/>
      <c r="AH1840" s="140"/>
      <c r="AI1840" s="140"/>
      <c r="AJ1840" s="140"/>
      <c r="AK1840" s="140"/>
      <c r="AL1840" s="140"/>
      <c r="AM1840" s="140"/>
      <c r="AN1840" s="140"/>
      <c r="AO1840" s="140"/>
      <c r="AP1840" s="140"/>
      <c r="AQ1840" s="140"/>
      <c r="AR1840" s="140"/>
      <c r="AS1840" s="140"/>
      <c r="AT1840" s="140"/>
      <c r="AU1840" s="140"/>
      <c r="AV1840" s="140"/>
      <c r="AW1840" s="140"/>
      <c r="AX1840" s="140"/>
      <c r="AY1840" s="140"/>
      <c r="AZ1840" s="140"/>
      <c r="BA1840" s="140"/>
      <c r="BB1840" s="140"/>
      <c r="BC1840" s="140"/>
      <c r="BD1840" s="140"/>
      <c r="BE1840" s="140"/>
      <c r="BF1840" s="140"/>
      <c r="BG1840" s="140"/>
      <c r="BH1840" s="140"/>
      <c r="BI1840" s="140"/>
      <c r="BJ1840" s="140"/>
    </row>
    <row r="1841" spans="20:62">
      <c r="T1841" s="140"/>
      <c r="U1841" s="140"/>
      <c r="V1841" s="140"/>
      <c r="W1841" s="140"/>
      <c r="X1841" s="140"/>
      <c r="Y1841" s="140"/>
      <c r="Z1841" s="140"/>
      <c r="AA1841" s="140"/>
      <c r="AB1841" s="140"/>
      <c r="AC1841" s="140"/>
      <c r="AD1841" s="140"/>
      <c r="AE1841" s="140"/>
      <c r="AF1841" s="140"/>
      <c r="AG1841" s="140"/>
      <c r="AH1841" s="140"/>
      <c r="AI1841" s="140"/>
      <c r="AJ1841" s="140"/>
      <c r="AK1841" s="140"/>
      <c r="AL1841" s="140"/>
      <c r="AM1841" s="140"/>
      <c r="AN1841" s="140"/>
      <c r="AO1841" s="140"/>
      <c r="AP1841" s="140"/>
      <c r="AQ1841" s="140"/>
      <c r="AR1841" s="140"/>
      <c r="AS1841" s="140"/>
      <c r="AT1841" s="140"/>
      <c r="AU1841" s="140"/>
      <c r="AV1841" s="140"/>
      <c r="AW1841" s="140"/>
      <c r="AX1841" s="140"/>
      <c r="AY1841" s="140"/>
      <c r="AZ1841" s="140"/>
      <c r="BA1841" s="140"/>
      <c r="BB1841" s="140"/>
      <c r="BC1841" s="140"/>
      <c r="BD1841" s="140"/>
      <c r="BE1841" s="140"/>
      <c r="BF1841" s="140"/>
      <c r="BG1841" s="140"/>
      <c r="BH1841" s="140"/>
      <c r="BI1841" s="140"/>
      <c r="BJ1841" s="140"/>
    </row>
    <row r="1842" spans="20:62">
      <c r="T1842" s="140"/>
      <c r="U1842" s="140"/>
      <c r="V1842" s="140"/>
      <c r="W1842" s="140"/>
      <c r="X1842" s="140"/>
      <c r="Y1842" s="140"/>
      <c r="Z1842" s="140"/>
      <c r="AA1842" s="140"/>
      <c r="AB1842" s="140"/>
      <c r="AC1842" s="140"/>
      <c r="AD1842" s="140"/>
      <c r="AE1842" s="140"/>
      <c r="AF1842" s="140"/>
      <c r="AG1842" s="140"/>
      <c r="AH1842" s="140"/>
      <c r="AI1842" s="140"/>
      <c r="AJ1842" s="140"/>
      <c r="AK1842" s="140"/>
      <c r="AL1842" s="140"/>
      <c r="AM1842" s="140"/>
      <c r="AN1842" s="140"/>
      <c r="AO1842" s="140"/>
      <c r="AP1842" s="140"/>
      <c r="AQ1842" s="140"/>
      <c r="AR1842" s="140"/>
      <c r="AS1842" s="140"/>
      <c r="AT1842" s="140"/>
      <c r="AU1842" s="140"/>
      <c r="AV1842" s="140"/>
      <c r="AW1842" s="140"/>
      <c r="AX1842" s="140"/>
      <c r="AY1842" s="140"/>
      <c r="AZ1842" s="140"/>
      <c r="BA1842" s="140"/>
      <c r="BB1842" s="140"/>
      <c r="BC1842" s="140"/>
      <c r="BD1842" s="140"/>
      <c r="BE1842" s="140"/>
      <c r="BF1842" s="140"/>
      <c r="BG1842" s="140"/>
      <c r="BH1842" s="140"/>
      <c r="BI1842" s="140"/>
      <c r="BJ1842" s="140"/>
    </row>
    <row r="1843" spans="20:62">
      <c r="T1843" s="140"/>
      <c r="U1843" s="140"/>
      <c r="V1843" s="140"/>
      <c r="W1843" s="140"/>
      <c r="X1843" s="140"/>
      <c r="Y1843" s="140"/>
      <c r="Z1843" s="140"/>
      <c r="AA1843" s="140"/>
      <c r="AB1843" s="140"/>
      <c r="AC1843" s="140"/>
      <c r="AD1843" s="140"/>
      <c r="AE1843" s="140"/>
      <c r="AF1843" s="140"/>
      <c r="AG1843" s="140"/>
      <c r="AH1843" s="140"/>
      <c r="AI1843" s="140"/>
      <c r="AJ1843" s="140"/>
      <c r="AK1843" s="140"/>
      <c r="AL1843" s="140"/>
      <c r="AM1843" s="140"/>
      <c r="AN1843" s="140"/>
      <c r="AO1843" s="140"/>
      <c r="AP1843" s="140"/>
      <c r="AQ1843" s="140"/>
      <c r="AR1843" s="140"/>
      <c r="AS1843" s="140"/>
      <c r="AT1843" s="140"/>
      <c r="AU1843" s="140"/>
      <c r="AV1843" s="140"/>
      <c r="AW1843" s="140"/>
      <c r="AX1843" s="140"/>
      <c r="AY1843" s="140"/>
      <c r="AZ1843" s="140"/>
      <c r="BA1843" s="140"/>
      <c r="BB1843" s="140"/>
      <c r="BC1843" s="140"/>
      <c r="BD1843" s="140"/>
      <c r="BE1843" s="140"/>
      <c r="BF1843" s="140"/>
      <c r="BG1843" s="140"/>
      <c r="BH1843" s="140"/>
      <c r="BI1843" s="140"/>
      <c r="BJ1843" s="140"/>
    </row>
    <row r="1844" spans="20:62">
      <c r="T1844" s="140"/>
      <c r="U1844" s="140"/>
      <c r="V1844" s="140"/>
      <c r="W1844" s="140"/>
      <c r="X1844" s="140"/>
      <c r="Y1844" s="140"/>
      <c r="Z1844" s="140"/>
      <c r="AA1844" s="140"/>
      <c r="AB1844" s="140"/>
      <c r="AC1844" s="140"/>
      <c r="AD1844" s="140"/>
      <c r="AE1844" s="140"/>
      <c r="AF1844" s="140"/>
      <c r="AG1844" s="140"/>
      <c r="AH1844" s="140"/>
      <c r="AI1844" s="140"/>
      <c r="AJ1844" s="140"/>
      <c r="AK1844" s="140"/>
      <c r="AL1844" s="140"/>
      <c r="AM1844" s="140"/>
      <c r="AN1844" s="140"/>
      <c r="AO1844" s="140"/>
      <c r="AP1844" s="140"/>
      <c r="AQ1844" s="140"/>
      <c r="AR1844" s="140"/>
      <c r="AS1844" s="140"/>
      <c r="AT1844" s="140"/>
      <c r="AU1844" s="140"/>
      <c r="AV1844" s="140"/>
      <c r="AW1844" s="140"/>
      <c r="AX1844" s="140"/>
      <c r="AY1844" s="140"/>
      <c r="AZ1844" s="140"/>
      <c r="BA1844" s="140"/>
      <c r="BB1844" s="140"/>
      <c r="BC1844" s="140"/>
      <c r="BD1844" s="140"/>
      <c r="BE1844" s="140"/>
      <c r="BF1844" s="140"/>
      <c r="BG1844" s="140"/>
      <c r="BH1844" s="140"/>
      <c r="BI1844" s="140"/>
      <c r="BJ1844" s="140"/>
    </row>
    <row r="1845" spans="20:62">
      <c r="T1845" s="140"/>
      <c r="U1845" s="140"/>
      <c r="V1845" s="140"/>
      <c r="W1845" s="140"/>
      <c r="X1845" s="140"/>
      <c r="Y1845" s="140"/>
      <c r="Z1845" s="140"/>
      <c r="AA1845" s="140"/>
      <c r="AB1845" s="140"/>
      <c r="AC1845" s="140"/>
      <c r="AD1845" s="140"/>
      <c r="AE1845" s="140"/>
      <c r="AF1845" s="140"/>
      <c r="AG1845" s="140"/>
      <c r="AH1845" s="140"/>
      <c r="AI1845" s="140"/>
      <c r="AJ1845" s="140"/>
      <c r="AK1845" s="140"/>
      <c r="AL1845" s="140"/>
      <c r="AM1845" s="140"/>
      <c r="AN1845" s="140"/>
      <c r="AO1845" s="140"/>
      <c r="AP1845" s="140"/>
      <c r="AQ1845" s="140"/>
      <c r="AR1845" s="140"/>
      <c r="AS1845" s="140"/>
      <c r="AT1845" s="140"/>
      <c r="AU1845" s="140"/>
      <c r="AV1845" s="140"/>
      <c r="AW1845" s="140"/>
      <c r="AX1845" s="140"/>
      <c r="AY1845" s="140"/>
      <c r="AZ1845" s="140"/>
      <c r="BA1845" s="140"/>
      <c r="BB1845" s="140"/>
      <c r="BC1845" s="140"/>
      <c r="BD1845" s="140"/>
      <c r="BE1845" s="140"/>
      <c r="BF1845" s="140"/>
      <c r="BG1845" s="140"/>
      <c r="BH1845" s="140"/>
      <c r="BI1845" s="140"/>
      <c r="BJ1845" s="140"/>
    </row>
    <row r="1846" spans="20:62">
      <c r="T1846" s="140"/>
      <c r="U1846" s="140"/>
      <c r="V1846" s="140"/>
      <c r="W1846" s="140"/>
      <c r="X1846" s="140"/>
      <c r="Y1846" s="140"/>
      <c r="Z1846" s="140"/>
      <c r="AA1846" s="140"/>
      <c r="AB1846" s="140"/>
      <c r="AC1846" s="140"/>
      <c r="AD1846" s="140"/>
      <c r="AE1846" s="140"/>
      <c r="AF1846" s="140"/>
      <c r="AG1846" s="140"/>
      <c r="AH1846" s="140"/>
      <c r="AI1846" s="140"/>
      <c r="AJ1846" s="140"/>
      <c r="AK1846" s="140"/>
      <c r="AL1846" s="140"/>
      <c r="AM1846" s="140"/>
      <c r="AN1846" s="140"/>
      <c r="AO1846" s="140"/>
      <c r="AP1846" s="140"/>
      <c r="AQ1846" s="140"/>
      <c r="AR1846" s="140"/>
      <c r="AS1846" s="140"/>
      <c r="AT1846" s="140"/>
      <c r="AU1846" s="140"/>
      <c r="AV1846" s="140"/>
      <c r="AW1846" s="140"/>
      <c r="AX1846" s="140"/>
      <c r="AY1846" s="140"/>
      <c r="AZ1846" s="140"/>
      <c r="BA1846" s="140"/>
      <c r="BB1846" s="140"/>
      <c r="BC1846" s="140"/>
      <c r="BD1846" s="140"/>
      <c r="BE1846" s="140"/>
      <c r="BF1846" s="140"/>
      <c r="BG1846" s="140"/>
      <c r="BH1846" s="140"/>
      <c r="BI1846" s="140"/>
      <c r="BJ1846" s="140"/>
    </row>
    <row r="1847" spans="20:62">
      <c r="T1847" s="140"/>
      <c r="U1847" s="140"/>
      <c r="V1847" s="140"/>
      <c r="W1847" s="140"/>
      <c r="X1847" s="140"/>
      <c r="Y1847" s="140"/>
      <c r="Z1847" s="140"/>
      <c r="AA1847" s="140"/>
      <c r="AB1847" s="140"/>
      <c r="AC1847" s="140"/>
      <c r="AD1847" s="140"/>
      <c r="AE1847" s="140"/>
      <c r="AF1847" s="140"/>
      <c r="AG1847" s="140"/>
      <c r="AH1847" s="140"/>
      <c r="AI1847" s="140"/>
      <c r="AJ1847" s="140"/>
      <c r="AK1847" s="140"/>
      <c r="AL1847" s="140"/>
      <c r="AM1847" s="140"/>
      <c r="AN1847" s="140"/>
      <c r="AO1847" s="140"/>
      <c r="AP1847" s="140"/>
      <c r="AQ1847" s="140"/>
      <c r="AR1847" s="140"/>
      <c r="AS1847" s="140"/>
      <c r="AT1847" s="140"/>
      <c r="AU1847" s="140"/>
      <c r="AV1847" s="140"/>
      <c r="AW1847" s="140"/>
      <c r="AX1847" s="140"/>
      <c r="AY1847" s="140"/>
      <c r="AZ1847" s="140"/>
      <c r="BA1847" s="140"/>
      <c r="BB1847" s="140"/>
      <c r="BC1847" s="140"/>
      <c r="BD1847" s="140"/>
      <c r="BE1847" s="140"/>
      <c r="BF1847" s="140"/>
      <c r="BG1847" s="140"/>
      <c r="BH1847" s="140"/>
      <c r="BI1847" s="140"/>
      <c r="BJ1847" s="140"/>
    </row>
    <row r="1848" spans="20:62">
      <c r="T1848" s="140"/>
      <c r="U1848" s="140"/>
      <c r="V1848" s="140"/>
      <c r="W1848" s="140"/>
      <c r="X1848" s="140"/>
      <c r="Y1848" s="140"/>
      <c r="Z1848" s="140"/>
      <c r="AA1848" s="140"/>
      <c r="AB1848" s="140"/>
      <c r="AC1848" s="140"/>
      <c r="AD1848" s="140"/>
      <c r="AE1848" s="140"/>
      <c r="AF1848" s="140"/>
      <c r="AG1848" s="140"/>
      <c r="AH1848" s="140"/>
      <c r="AI1848" s="140"/>
      <c r="AJ1848" s="140"/>
      <c r="AK1848" s="140"/>
      <c r="AL1848" s="140"/>
      <c r="AM1848" s="140"/>
      <c r="AN1848" s="140"/>
      <c r="AO1848" s="140"/>
      <c r="AP1848" s="140"/>
      <c r="AQ1848" s="140"/>
      <c r="AR1848" s="140"/>
      <c r="AS1848" s="140"/>
      <c r="AT1848" s="140"/>
      <c r="AU1848" s="140"/>
      <c r="AV1848" s="140"/>
      <c r="AW1848" s="140"/>
      <c r="AX1848" s="140"/>
      <c r="AY1848" s="140"/>
      <c r="AZ1848" s="140"/>
      <c r="BA1848" s="140"/>
      <c r="BB1848" s="140"/>
      <c r="BC1848" s="140"/>
      <c r="BD1848" s="140"/>
      <c r="BE1848" s="140"/>
      <c r="BF1848" s="140"/>
      <c r="BG1848" s="140"/>
      <c r="BH1848" s="140"/>
      <c r="BI1848" s="140"/>
      <c r="BJ1848" s="140"/>
    </row>
    <row r="1849" spans="20:62">
      <c r="T1849" s="140"/>
      <c r="U1849" s="140"/>
      <c r="V1849" s="140"/>
      <c r="W1849" s="140"/>
      <c r="X1849" s="140"/>
      <c r="Y1849" s="140"/>
      <c r="Z1849" s="140"/>
      <c r="AA1849" s="140"/>
      <c r="AB1849" s="140"/>
      <c r="AC1849" s="140"/>
      <c r="AD1849" s="140"/>
      <c r="AE1849" s="140"/>
      <c r="AF1849" s="140"/>
      <c r="AG1849" s="140"/>
      <c r="AH1849" s="140"/>
      <c r="AI1849" s="140"/>
      <c r="AJ1849" s="140"/>
      <c r="AK1849" s="140"/>
      <c r="AL1849" s="140"/>
      <c r="AM1849" s="140"/>
      <c r="AN1849" s="140"/>
      <c r="AO1849" s="140"/>
      <c r="AP1849" s="140"/>
      <c r="AQ1849" s="140"/>
      <c r="AR1849" s="140"/>
      <c r="AS1849" s="140"/>
      <c r="AT1849" s="140"/>
      <c r="AU1849" s="140"/>
      <c r="AV1849" s="140"/>
      <c r="AW1849" s="140"/>
      <c r="AX1849" s="140"/>
      <c r="AY1849" s="140"/>
      <c r="AZ1849" s="140"/>
      <c r="BA1849" s="140"/>
      <c r="BB1849" s="140"/>
      <c r="BC1849" s="140"/>
      <c r="BD1849" s="140"/>
      <c r="BE1849" s="140"/>
      <c r="BF1849" s="140"/>
      <c r="BG1849" s="140"/>
      <c r="BH1849" s="140"/>
      <c r="BI1849" s="140"/>
      <c r="BJ1849" s="140"/>
    </row>
    <row r="1850" spans="20:62">
      <c r="T1850" s="140"/>
      <c r="U1850" s="140"/>
      <c r="V1850" s="140"/>
      <c r="W1850" s="140"/>
      <c r="X1850" s="140"/>
      <c r="Y1850" s="140"/>
      <c r="Z1850" s="140"/>
      <c r="AA1850" s="140"/>
      <c r="AB1850" s="140"/>
      <c r="AC1850" s="140"/>
      <c r="AD1850" s="140"/>
      <c r="AE1850" s="140"/>
      <c r="AF1850" s="140"/>
      <c r="AG1850" s="140"/>
      <c r="AH1850" s="140"/>
      <c r="AI1850" s="140"/>
      <c r="AJ1850" s="140"/>
      <c r="AK1850" s="140"/>
      <c r="AL1850" s="140"/>
      <c r="AM1850" s="140"/>
      <c r="AN1850" s="140"/>
      <c r="AO1850" s="140"/>
      <c r="AP1850" s="140"/>
      <c r="AQ1850" s="140"/>
      <c r="AR1850" s="140"/>
      <c r="AS1850" s="140"/>
      <c r="AT1850" s="140"/>
      <c r="AU1850" s="140"/>
      <c r="AV1850" s="140"/>
      <c r="AW1850" s="140"/>
      <c r="AX1850" s="140"/>
      <c r="AY1850" s="140"/>
      <c r="AZ1850" s="140"/>
      <c r="BA1850" s="140"/>
      <c r="BB1850" s="140"/>
      <c r="BC1850" s="140"/>
      <c r="BD1850" s="140"/>
      <c r="BE1850" s="140"/>
      <c r="BF1850" s="140"/>
      <c r="BG1850" s="140"/>
      <c r="BH1850" s="140"/>
      <c r="BI1850" s="140"/>
      <c r="BJ1850" s="140"/>
    </row>
    <row r="1851" spans="20:62">
      <c r="T1851" s="140"/>
      <c r="U1851" s="140"/>
      <c r="V1851" s="140"/>
      <c r="W1851" s="140"/>
      <c r="X1851" s="140"/>
      <c r="Y1851" s="140"/>
      <c r="Z1851" s="140"/>
      <c r="AA1851" s="140"/>
      <c r="AB1851" s="140"/>
      <c r="AC1851" s="140"/>
      <c r="AD1851" s="140"/>
      <c r="AE1851" s="140"/>
      <c r="AF1851" s="140"/>
      <c r="AG1851" s="140"/>
      <c r="AH1851" s="140"/>
      <c r="AI1851" s="140"/>
      <c r="AJ1851" s="140"/>
      <c r="AK1851" s="140"/>
      <c r="AL1851" s="140"/>
      <c r="AM1851" s="140"/>
      <c r="AN1851" s="140"/>
      <c r="AO1851" s="140"/>
      <c r="AP1851" s="140"/>
      <c r="AQ1851" s="140"/>
      <c r="AR1851" s="140"/>
      <c r="AS1851" s="140"/>
      <c r="AT1851" s="140"/>
      <c r="AU1851" s="140"/>
      <c r="AV1851" s="140"/>
      <c r="AW1851" s="140"/>
      <c r="AX1851" s="140"/>
      <c r="AY1851" s="140"/>
      <c r="AZ1851" s="140"/>
      <c r="BA1851" s="140"/>
      <c r="BB1851" s="140"/>
      <c r="BC1851" s="140"/>
      <c r="BD1851" s="140"/>
      <c r="BE1851" s="140"/>
      <c r="BF1851" s="140"/>
      <c r="BG1851" s="140"/>
      <c r="BH1851" s="140"/>
      <c r="BI1851" s="140"/>
      <c r="BJ1851" s="140"/>
    </row>
    <row r="1852" spans="20:62">
      <c r="T1852" s="140"/>
      <c r="U1852" s="140"/>
      <c r="V1852" s="140"/>
      <c r="W1852" s="140"/>
      <c r="X1852" s="140"/>
      <c r="Y1852" s="140"/>
      <c r="Z1852" s="140"/>
      <c r="AA1852" s="140"/>
      <c r="AB1852" s="140"/>
      <c r="AC1852" s="140"/>
      <c r="AD1852" s="140"/>
      <c r="AE1852" s="140"/>
      <c r="AF1852" s="140"/>
      <c r="AG1852" s="140"/>
      <c r="AH1852" s="140"/>
      <c r="AI1852" s="140"/>
      <c r="AJ1852" s="140"/>
      <c r="AK1852" s="140"/>
      <c r="AL1852" s="140"/>
      <c r="AM1852" s="140"/>
      <c r="AN1852" s="140"/>
      <c r="AO1852" s="140"/>
      <c r="AP1852" s="140"/>
      <c r="AQ1852" s="140"/>
      <c r="AR1852" s="140"/>
      <c r="AS1852" s="140"/>
      <c r="AT1852" s="140"/>
      <c r="AU1852" s="140"/>
      <c r="AV1852" s="140"/>
      <c r="AW1852" s="140"/>
      <c r="AX1852" s="140"/>
      <c r="AY1852" s="140"/>
      <c r="AZ1852" s="140"/>
      <c r="BA1852" s="140"/>
      <c r="BB1852" s="140"/>
      <c r="BC1852" s="140"/>
      <c r="BD1852" s="140"/>
      <c r="BE1852" s="140"/>
      <c r="BF1852" s="140"/>
      <c r="BG1852" s="140"/>
      <c r="BH1852" s="140"/>
      <c r="BI1852" s="140"/>
      <c r="BJ1852" s="140"/>
    </row>
    <row r="1853" spans="20:62">
      <c r="T1853" s="140"/>
      <c r="U1853" s="140"/>
      <c r="V1853" s="140"/>
      <c r="W1853" s="140"/>
      <c r="X1853" s="140"/>
      <c r="Y1853" s="140"/>
      <c r="Z1853" s="140"/>
      <c r="AA1853" s="140"/>
      <c r="AB1853" s="140"/>
      <c r="AC1853" s="140"/>
      <c r="AD1853" s="140"/>
      <c r="AE1853" s="140"/>
      <c r="AF1853" s="140"/>
      <c r="AG1853" s="140"/>
      <c r="AH1853" s="140"/>
      <c r="AI1853" s="140"/>
      <c r="AJ1853" s="140"/>
      <c r="AK1853" s="140"/>
      <c r="AL1853" s="140"/>
      <c r="AM1853" s="140"/>
      <c r="AN1853" s="140"/>
      <c r="AO1853" s="140"/>
      <c r="AP1853" s="140"/>
      <c r="AQ1853" s="140"/>
      <c r="AR1853" s="140"/>
      <c r="AS1853" s="140"/>
      <c r="AT1853" s="140"/>
      <c r="AU1853" s="140"/>
      <c r="AV1853" s="140"/>
      <c r="AW1853" s="140"/>
      <c r="AX1853" s="140"/>
      <c r="AY1853" s="140"/>
      <c r="AZ1853" s="140"/>
      <c r="BA1853" s="140"/>
      <c r="BB1853" s="140"/>
      <c r="BC1853" s="140"/>
      <c r="BD1853" s="140"/>
      <c r="BE1853" s="140"/>
      <c r="BF1853" s="140"/>
      <c r="BG1853" s="140"/>
      <c r="BH1853" s="140"/>
      <c r="BI1853" s="140"/>
      <c r="BJ1853" s="140"/>
    </row>
    <row r="1854" spans="20:62">
      <c r="T1854" s="140"/>
      <c r="U1854" s="140"/>
      <c r="V1854" s="140"/>
      <c r="W1854" s="140"/>
      <c r="X1854" s="140"/>
      <c r="Y1854" s="140"/>
      <c r="Z1854" s="140"/>
      <c r="AA1854" s="140"/>
      <c r="AB1854" s="140"/>
      <c r="AC1854" s="140"/>
      <c r="AD1854" s="140"/>
      <c r="AE1854" s="140"/>
      <c r="AF1854" s="140"/>
      <c r="AG1854" s="140"/>
      <c r="AH1854" s="140"/>
      <c r="AI1854" s="140"/>
      <c r="AJ1854" s="140"/>
      <c r="AK1854" s="140"/>
      <c r="AL1854" s="140"/>
      <c r="AM1854" s="140"/>
      <c r="AN1854" s="140"/>
      <c r="AO1854" s="140"/>
      <c r="AP1854" s="140"/>
      <c r="AQ1854" s="140"/>
      <c r="AR1854" s="140"/>
      <c r="AS1854" s="140"/>
      <c r="AT1854" s="140"/>
      <c r="AU1854" s="140"/>
      <c r="AV1854" s="140"/>
      <c r="AW1854" s="140"/>
      <c r="AX1854" s="140"/>
      <c r="AY1854" s="140"/>
      <c r="AZ1854" s="140"/>
      <c r="BA1854" s="140"/>
      <c r="BB1854" s="140"/>
      <c r="BC1854" s="140"/>
      <c r="BD1854" s="140"/>
      <c r="BE1854" s="140"/>
      <c r="BF1854" s="140"/>
      <c r="BG1854" s="140"/>
      <c r="BH1854" s="140"/>
      <c r="BI1854" s="140"/>
      <c r="BJ1854" s="140"/>
    </row>
    <row r="1855" spans="20:62">
      <c r="T1855" s="140"/>
      <c r="U1855" s="140"/>
      <c r="V1855" s="140"/>
      <c r="W1855" s="140"/>
      <c r="X1855" s="140"/>
      <c r="Y1855" s="140"/>
      <c r="Z1855" s="140"/>
      <c r="AA1855" s="140"/>
      <c r="AB1855" s="140"/>
      <c r="AC1855" s="140"/>
      <c r="AD1855" s="140"/>
      <c r="AE1855" s="140"/>
      <c r="AF1855" s="140"/>
      <c r="AG1855" s="140"/>
      <c r="AH1855" s="140"/>
      <c r="AI1855" s="140"/>
      <c r="AJ1855" s="140"/>
      <c r="AK1855" s="140"/>
      <c r="AL1855" s="140"/>
      <c r="AM1855" s="140"/>
      <c r="AN1855" s="140"/>
      <c r="AO1855" s="140"/>
      <c r="AP1855" s="140"/>
      <c r="AQ1855" s="140"/>
      <c r="AR1855" s="140"/>
      <c r="AS1855" s="140"/>
      <c r="AT1855" s="140"/>
      <c r="AU1855" s="140"/>
      <c r="AV1855" s="140"/>
      <c r="AW1855" s="140"/>
      <c r="AX1855" s="140"/>
      <c r="AY1855" s="140"/>
      <c r="AZ1855" s="140"/>
      <c r="BA1855" s="140"/>
      <c r="BB1855" s="140"/>
      <c r="BC1855" s="140"/>
      <c r="BD1855" s="140"/>
      <c r="BE1855" s="140"/>
      <c r="BF1855" s="140"/>
      <c r="BG1855" s="140"/>
      <c r="BH1855" s="140"/>
      <c r="BI1855" s="140"/>
      <c r="BJ1855" s="140"/>
    </row>
    <row r="1856" spans="20:62">
      <c r="T1856" s="140"/>
      <c r="U1856" s="140"/>
      <c r="V1856" s="140"/>
      <c r="W1856" s="140"/>
      <c r="X1856" s="140"/>
      <c r="Y1856" s="140"/>
      <c r="Z1856" s="140"/>
      <c r="AA1856" s="140"/>
      <c r="AB1856" s="140"/>
      <c r="AC1856" s="140"/>
      <c r="AD1856" s="140"/>
      <c r="AE1856" s="140"/>
      <c r="AF1856" s="140"/>
      <c r="AG1856" s="140"/>
      <c r="AH1856" s="140"/>
      <c r="AI1856" s="140"/>
      <c r="AJ1856" s="140"/>
      <c r="AK1856" s="140"/>
      <c r="AL1856" s="140"/>
      <c r="AM1856" s="140"/>
      <c r="AN1856" s="140"/>
      <c r="AO1856" s="140"/>
      <c r="AP1856" s="140"/>
      <c r="AQ1856" s="140"/>
      <c r="AR1856" s="140"/>
      <c r="AS1856" s="140"/>
      <c r="AT1856" s="140"/>
      <c r="AU1856" s="140"/>
      <c r="AV1856" s="140"/>
      <c r="AW1856" s="140"/>
      <c r="AX1856" s="140"/>
      <c r="AY1856" s="140"/>
      <c r="AZ1856" s="140"/>
      <c r="BA1856" s="140"/>
      <c r="BB1856" s="140"/>
      <c r="BC1856" s="140"/>
      <c r="BD1856" s="140"/>
      <c r="BE1856" s="140"/>
      <c r="BF1856" s="140"/>
      <c r="BG1856" s="140"/>
      <c r="BH1856" s="140"/>
      <c r="BI1856" s="140"/>
      <c r="BJ1856" s="140"/>
    </row>
    <row r="1857" spans="20:62">
      <c r="T1857" s="140"/>
      <c r="U1857" s="140"/>
      <c r="V1857" s="140"/>
      <c r="W1857" s="140"/>
      <c r="X1857" s="140"/>
      <c r="Y1857" s="140"/>
      <c r="Z1857" s="140"/>
      <c r="AA1857" s="140"/>
      <c r="AB1857" s="140"/>
      <c r="AC1857" s="140"/>
      <c r="AD1857" s="140"/>
      <c r="AE1857" s="140"/>
      <c r="AF1857" s="140"/>
      <c r="AG1857" s="140"/>
      <c r="AH1857" s="140"/>
      <c r="AI1857" s="140"/>
      <c r="AJ1857" s="140"/>
      <c r="AK1857" s="140"/>
      <c r="AL1857" s="140"/>
      <c r="AM1857" s="140"/>
      <c r="AN1857" s="140"/>
      <c r="AO1857" s="140"/>
      <c r="AP1857" s="140"/>
      <c r="AQ1857" s="140"/>
      <c r="AR1857" s="140"/>
      <c r="AS1857" s="140"/>
      <c r="AT1857" s="140"/>
      <c r="AU1857" s="140"/>
      <c r="AV1857" s="140"/>
      <c r="AW1857" s="140"/>
      <c r="AX1857" s="140"/>
      <c r="AY1857" s="140"/>
      <c r="AZ1857" s="140"/>
      <c r="BA1857" s="140"/>
      <c r="BB1857" s="140"/>
      <c r="BC1857" s="140"/>
      <c r="BD1857" s="140"/>
      <c r="BE1857" s="140"/>
      <c r="BF1857" s="140"/>
      <c r="BG1857" s="140"/>
      <c r="BH1857" s="140"/>
      <c r="BI1857" s="140"/>
      <c r="BJ1857" s="140"/>
    </row>
    <row r="1858" spans="20:62">
      <c r="T1858" s="140"/>
      <c r="U1858" s="140"/>
      <c r="V1858" s="140"/>
      <c r="W1858" s="140"/>
      <c r="X1858" s="140"/>
      <c r="Y1858" s="140"/>
      <c r="Z1858" s="140"/>
      <c r="AA1858" s="140"/>
      <c r="AB1858" s="140"/>
      <c r="AC1858" s="140"/>
      <c r="AD1858" s="140"/>
      <c r="AE1858" s="140"/>
      <c r="AF1858" s="140"/>
      <c r="AG1858" s="140"/>
      <c r="AH1858" s="140"/>
      <c r="AI1858" s="140"/>
      <c r="AJ1858" s="140"/>
      <c r="AK1858" s="140"/>
      <c r="AL1858" s="140"/>
      <c r="AM1858" s="140"/>
      <c r="AN1858" s="140"/>
      <c r="AO1858" s="140"/>
      <c r="AP1858" s="140"/>
      <c r="AQ1858" s="140"/>
      <c r="AR1858" s="140"/>
      <c r="AS1858" s="140"/>
      <c r="AT1858" s="140"/>
      <c r="AU1858" s="140"/>
      <c r="AV1858" s="140"/>
      <c r="AW1858" s="140"/>
      <c r="AX1858" s="140"/>
      <c r="AY1858" s="140"/>
      <c r="AZ1858" s="140"/>
      <c r="BA1858" s="140"/>
      <c r="BB1858" s="140"/>
      <c r="BC1858" s="140"/>
      <c r="BD1858" s="140"/>
      <c r="BE1858" s="140"/>
      <c r="BF1858" s="140"/>
      <c r="BG1858" s="140"/>
      <c r="BH1858" s="140"/>
      <c r="BI1858" s="140"/>
      <c r="BJ1858" s="140"/>
    </row>
    <row r="1859" spans="20:62">
      <c r="T1859" s="140"/>
      <c r="U1859" s="140"/>
      <c r="V1859" s="140"/>
      <c r="W1859" s="140"/>
      <c r="X1859" s="140"/>
      <c r="Y1859" s="140"/>
      <c r="Z1859" s="140"/>
      <c r="AA1859" s="140"/>
      <c r="AB1859" s="140"/>
      <c r="AC1859" s="140"/>
      <c r="AD1859" s="140"/>
      <c r="AE1859" s="140"/>
      <c r="AF1859" s="140"/>
      <c r="AG1859" s="140"/>
      <c r="AH1859" s="140"/>
      <c r="AI1859" s="140"/>
      <c r="AJ1859" s="140"/>
      <c r="AK1859" s="140"/>
      <c r="AL1859" s="140"/>
      <c r="AM1859" s="140"/>
      <c r="AN1859" s="140"/>
      <c r="AO1859" s="140"/>
      <c r="AP1859" s="140"/>
      <c r="AQ1859" s="140"/>
      <c r="AR1859" s="140"/>
      <c r="AS1859" s="140"/>
      <c r="AT1859" s="140"/>
      <c r="AU1859" s="140"/>
      <c r="AV1859" s="140"/>
      <c r="AW1859" s="140"/>
      <c r="AX1859" s="140"/>
      <c r="AY1859" s="140"/>
      <c r="AZ1859" s="140"/>
      <c r="BA1859" s="140"/>
      <c r="BB1859" s="140"/>
      <c r="BC1859" s="140"/>
      <c r="BD1859" s="140"/>
      <c r="BE1859" s="140"/>
      <c r="BF1859" s="140"/>
      <c r="BG1859" s="140"/>
      <c r="BH1859" s="140"/>
      <c r="BI1859" s="140"/>
      <c r="BJ1859" s="140"/>
    </row>
    <row r="1860" spans="20:62">
      <c r="T1860" s="140"/>
      <c r="U1860" s="140"/>
      <c r="V1860" s="140"/>
      <c r="W1860" s="140"/>
      <c r="X1860" s="140"/>
      <c r="Y1860" s="140"/>
      <c r="Z1860" s="140"/>
      <c r="AA1860" s="140"/>
      <c r="AB1860" s="140"/>
      <c r="AC1860" s="140"/>
      <c r="AD1860" s="140"/>
      <c r="AE1860" s="140"/>
      <c r="AF1860" s="140"/>
      <c r="AG1860" s="140"/>
      <c r="AH1860" s="140"/>
      <c r="AI1860" s="140"/>
      <c r="AJ1860" s="140"/>
      <c r="AK1860" s="140"/>
      <c r="AL1860" s="140"/>
      <c r="AM1860" s="140"/>
      <c r="AN1860" s="140"/>
      <c r="AO1860" s="140"/>
      <c r="AP1860" s="140"/>
      <c r="AQ1860" s="140"/>
      <c r="AR1860" s="140"/>
      <c r="AS1860" s="140"/>
      <c r="AT1860" s="140"/>
      <c r="AU1860" s="140"/>
      <c r="AV1860" s="140"/>
      <c r="AW1860" s="140"/>
      <c r="AX1860" s="140"/>
      <c r="AY1860" s="140"/>
      <c r="AZ1860" s="140"/>
      <c r="BA1860" s="140"/>
      <c r="BB1860" s="140"/>
      <c r="BC1860" s="140"/>
      <c r="BD1860" s="140"/>
      <c r="BE1860" s="140"/>
      <c r="BF1860" s="140"/>
      <c r="BG1860" s="140"/>
      <c r="BH1860" s="140"/>
      <c r="BI1860" s="140"/>
      <c r="BJ1860" s="140"/>
    </row>
    <row r="1861" spans="20:62">
      <c r="T1861" s="140"/>
      <c r="U1861" s="140"/>
      <c r="V1861" s="140"/>
      <c r="W1861" s="140"/>
      <c r="X1861" s="140"/>
      <c r="Y1861" s="140"/>
      <c r="Z1861" s="140"/>
      <c r="AA1861" s="140"/>
      <c r="AB1861" s="140"/>
      <c r="AC1861" s="140"/>
      <c r="AD1861" s="140"/>
      <c r="AE1861" s="140"/>
      <c r="AF1861" s="140"/>
      <c r="AG1861" s="140"/>
      <c r="AH1861" s="140"/>
      <c r="AI1861" s="140"/>
      <c r="AJ1861" s="140"/>
      <c r="AK1861" s="140"/>
      <c r="AL1861" s="140"/>
      <c r="AM1861" s="140"/>
      <c r="AN1861" s="140"/>
      <c r="AO1861" s="140"/>
      <c r="AP1861" s="140"/>
      <c r="AQ1861" s="140"/>
      <c r="AR1861" s="140"/>
      <c r="AS1861" s="140"/>
      <c r="AT1861" s="140"/>
      <c r="AU1861" s="140"/>
      <c r="AV1861" s="140"/>
      <c r="AW1861" s="140"/>
      <c r="AX1861" s="140"/>
      <c r="AY1861" s="140"/>
      <c r="AZ1861" s="140"/>
      <c r="BA1861" s="140"/>
      <c r="BB1861" s="140"/>
      <c r="BC1861" s="140"/>
      <c r="BD1861" s="140"/>
      <c r="BE1861" s="140"/>
      <c r="BF1861" s="140"/>
      <c r="BG1861" s="140"/>
      <c r="BH1861" s="140"/>
      <c r="BI1861" s="140"/>
      <c r="BJ1861" s="140"/>
    </row>
    <row r="1862" spans="20:62">
      <c r="T1862" s="140"/>
      <c r="U1862" s="140"/>
      <c r="V1862" s="140"/>
      <c r="W1862" s="140"/>
      <c r="X1862" s="140"/>
      <c r="Y1862" s="140"/>
      <c r="Z1862" s="140"/>
      <c r="AA1862" s="140"/>
      <c r="AB1862" s="140"/>
      <c r="AC1862" s="140"/>
      <c r="AD1862" s="140"/>
      <c r="AE1862" s="140"/>
      <c r="AF1862" s="140"/>
      <c r="AG1862" s="140"/>
      <c r="AH1862" s="140"/>
      <c r="AI1862" s="140"/>
      <c r="AJ1862" s="140"/>
      <c r="AK1862" s="140"/>
      <c r="AL1862" s="140"/>
      <c r="AM1862" s="140"/>
      <c r="AN1862" s="140"/>
      <c r="AO1862" s="140"/>
      <c r="AP1862" s="140"/>
      <c r="AQ1862" s="140"/>
      <c r="AR1862" s="140"/>
      <c r="AS1862" s="140"/>
      <c r="AT1862" s="140"/>
      <c r="AU1862" s="140"/>
      <c r="AV1862" s="140"/>
      <c r="AW1862" s="140"/>
      <c r="AX1862" s="140"/>
      <c r="AY1862" s="140"/>
      <c r="AZ1862" s="140"/>
      <c r="BA1862" s="140"/>
      <c r="BB1862" s="140"/>
      <c r="BC1862" s="140"/>
      <c r="BD1862" s="140"/>
      <c r="BE1862" s="140"/>
      <c r="BF1862" s="140"/>
      <c r="BG1862" s="140"/>
      <c r="BH1862" s="140"/>
      <c r="BI1862" s="140"/>
      <c r="BJ1862" s="140"/>
    </row>
    <row r="1863" spans="20:62">
      <c r="T1863" s="140"/>
      <c r="U1863" s="140"/>
      <c r="V1863" s="140"/>
      <c r="W1863" s="140"/>
      <c r="X1863" s="140"/>
      <c r="Y1863" s="140"/>
      <c r="Z1863" s="140"/>
      <c r="AA1863" s="140"/>
      <c r="AB1863" s="140"/>
      <c r="AC1863" s="140"/>
      <c r="AD1863" s="140"/>
      <c r="AE1863" s="140"/>
      <c r="AF1863" s="140"/>
      <c r="AG1863" s="140"/>
      <c r="AH1863" s="140"/>
      <c r="AI1863" s="140"/>
      <c r="AJ1863" s="140"/>
      <c r="AK1863" s="140"/>
      <c r="AL1863" s="140"/>
      <c r="AM1863" s="140"/>
      <c r="AN1863" s="140"/>
      <c r="AO1863" s="140"/>
      <c r="AP1863" s="140"/>
      <c r="AQ1863" s="140"/>
      <c r="AR1863" s="140"/>
      <c r="AS1863" s="140"/>
      <c r="AT1863" s="140"/>
      <c r="AU1863" s="140"/>
      <c r="AV1863" s="140"/>
      <c r="AW1863" s="140"/>
      <c r="AX1863" s="140"/>
      <c r="AY1863" s="140"/>
      <c r="AZ1863" s="140"/>
      <c r="BA1863" s="140"/>
      <c r="BB1863" s="140"/>
      <c r="BC1863" s="140"/>
      <c r="BD1863" s="140"/>
      <c r="BE1863" s="140"/>
      <c r="BF1863" s="140"/>
      <c r="BG1863" s="140"/>
      <c r="BH1863" s="140"/>
      <c r="BI1863" s="140"/>
      <c r="BJ1863" s="140"/>
    </row>
    <row r="1864" spans="20:62">
      <c r="T1864" s="140"/>
      <c r="U1864" s="140"/>
      <c r="V1864" s="140"/>
      <c r="W1864" s="140"/>
      <c r="X1864" s="140"/>
      <c r="Y1864" s="140"/>
      <c r="Z1864" s="140"/>
      <c r="AA1864" s="140"/>
      <c r="AB1864" s="140"/>
      <c r="AC1864" s="140"/>
      <c r="AD1864" s="140"/>
      <c r="AE1864" s="140"/>
      <c r="AF1864" s="140"/>
      <c r="AG1864" s="140"/>
      <c r="AH1864" s="140"/>
      <c r="AI1864" s="140"/>
      <c r="AJ1864" s="140"/>
      <c r="AK1864" s="140"/>
      <c r="AL1864" s="140"/>
      <c r="AM1864" s="140"/>
      <c r="AN1864" s="140"/>
      <c r="AO1864" s="140"/>
      <c r="AP1864" s="140"/>
      <c r="AQ1864" s="140"/>
      <c r="AR1864" s="140"/>
      <c r="AS1864" s="140"/>
      <c r="AT1864" s="140"/>
      <c r="AU1864" s="140"/>
      <c r="AV1864" s="140"/>
      <c r="AW1864" s="140"/>
      <c r="AX1864" s="140"/>
      <c r="AY1864" s="140"/>
      <c r="AZ1864" s="140"/>
      <c r="BA1864" s="140"/>
      <c r="BB1864" s="140"/>
      <c r="BC1864" s="140"/>
      <c r="BD1864" s="140"/>
      <c r="BE1864" s="140"/>
      <c r="BF1864" s="140"/>
      <c r="BG1864" s="140"/>
      <c r="BH1864" s="140"/>
      <c r="BI1864" s="140"/>
      <c r="BJ1864" s="140"/>
    </row>
    <row r="1865" spans="20:62">
      <c r="T1865" s="140"/>
      <c r="U1865" s="140"/>
      <c r="V1865" s="140"/>
      <c r="W1865" s="140"/>
      <c r="X1865" s="140"/>
      <c r="Y1865" s="140"/>
      <c r="Z1865" s="140"/>
      <c r="AA1865" s="140"/>
      <c r="AB1865" s="140"/>
      <c r="AC1865" s="140"/>
      <c r="AD1865" s="140"/>
      <c r="AE1865" s="140"/>
      <c r="AF1865" s="140"/>
      <c r="AG1865" s="140"/>
      <c r="AH1865" s="140"/>
      <c r="AI1865" s="140"/>
      <c r="AJ1865" s="140"/>
      <c r="AK1865" s="140"/>
      <c r="AL1865" s="140"/>
      <c r="AM1865" s="140"/>
      <c r="AN1865" s="140"/>
      <c r="AO1865" s="140"/>
      <c r="AP1865" s="140"/>
      <c r="AQ1865" s="140"/>
      <c r="AR1865" s="140"/>
      <c r="AS1865" s="140"/>
      <c r="AT1865" s="140"/>
      <c r="AU1865" s="140"/>
      <c r="AV1865" s="140"/>
      <c r="AW1865" s="140"/>
      <c r="AX1865" s="140"/>
      <c r="AY1865" s="140"/>
      <c r="AZ1865" s="140"/>
      <c r="BA1865" s="140"/>
      <c r="BB1865" s="140"/>
      <c r="BC1865" s="140"/>
      <c r="BD1865" s="140"/>
      <c r="BE1865" s="140"/>
      <c r="BF1865" s="140"/>
      <c r="BG1865" s="140"/>
      <c r="BH1865" s="140"/>
      <c r="BI1865" s="140"/>
      <c r="BJ1865" s="140"/>
    </row>
    <row r="1866" spans="20:62">
      <c r="T1866" s="140"/>
      <c r="U1866" s="140"/>
      <c r="V1866" s="140"/>
      <c r="W1866" s="140"/>
      <c r="X1866" s="140"/>
      <c r="Y1866" s="140"/>
      <c r="Z1866" s="140"/>
      <c r="AA1866" s="140"/>
      <c r="AB1866" s="140"/>
      <c r="AC1866" s="140"/>
      <c r="AD1866" s="140"/>
      <c r="AE1866" s="140"/>
      <c r="AF1866" s="140"/>
      <c r="AG1866" s="140"/>
      <c r="AH1866" s="140"/>
      <c r="AI1866" s="140"/>
      <c r="AJ1866" s="140"/>
      <c r="AK1866" s="140"/>
      <c r="AL1866" s="140"/>
      <c r="AM1866" s="140"/>
      <c r="AN1866" s="140"/>
      <c r="AO1866" s="140"/>
      <c r="AP1866" s="140"/>
      <c r="AQ1866" s="140"/>
      <c r="AR1866" s="140"/>
      <c r="AS1866" s="140"/>
      <c r="AT1866" s="140"/>
      <c r="AU1866" s="140"/>
      <c r="AV1866" s="140"/>
      <c r="AW1866" s="140"/>
      <c r="AX1866" s="140"/>
      <c r="AY1866" s="140"/>
      <c r="AZ1866" s="140"/>
      <c r="BA1866" s="140"/>
      <c r="BB1866" s="140"/>
      <c r="BC1866" s="140"/>
      <c r="BD1866" s="140"/>
      <c r="BE1866" s="140"/>
      <c r="BF1866" s="140"/>
      <c r="BG1866" s="140"/>
      <c r="BH1866" s="140"/>
      <c r="BI1866" s="140"/>
      <c r="BJ1866" s="140"/>
    </row>
    <row r="1867" spans="20:62">
      <c r="T1867" s="140"/>
      <c r="U1867" s="140"/>
      <c r="V1867" s="140"/>
      <c r="W1867" s="140"/>
      <c r="X1867" s="140"/>
      <c r="Y1867" s="140"/>
      <c r="Z1867" s="140"/>
      <c r="AA1867" s="140"/>
      <c r="AB1867" s="140"/>
      <c r="AC1867" s="140"/>
      <c r="AD1867" s="140"/>
      <c r="AE1867" s="140"/>
      <c r="AF1867" s="140"/>
      <c r="AG1867" s="140"/>
      <c r="AH1867" s="140"/>
      <c r="AI1867" s="140"/>
      <c r="AJ1867" s="140"/>
      <c r="AK1867" s="140"/>
      <c r="AL1867" s="140"/>
      <c r="AM1867" s="140"/>
      <c r="AN1867" s="140"/>
      <c r="AO1867" s="140"/>
      <c r="AP1867" s="140"/>
      <c r="AQ1867" s="140"/>
      <c r="AR1867" s="140"/>
      <c r="AS1867" s="140"/>
      <c r="AT1867" s="140"/>
      <c r="AU1867" s="140"/>
      <c r="AV1867" s="140"/>
      <c r="AW1867" s="140"/>
      <c r="AX1867" s="140"/>
      <c r="AY1867" s="140"/>
      <c r="AZ1867" s="140"/>
      <c r="BA1867" s="140"/>
      <c r="BB1867" s="140"/>
      <c r="BC1867" s="140"/>
      <c r="BD1867" s="140"/>
      <c r="BE1867" s="140"/>
      <c r="BF1867" s="140"/>
      <c r="BG1867" s="140"/>
      <c r="BH1867" s="140"/>
      <c r="BI1867" s="140"/>
      <c r="BJ1867" s="140"/>
    </row>
    <row r="1868" spans="20:62">
      <c r="T1868" s="140"/>
      <c r="U1868" s="140"/>
      <c r="V1868" s="140"/>
      <c r="W1868" s="140"/>
      <c r="X1868" s="140"/>
      <c r="Y1868" s="140"/>
      <c r="Z1868" s="140"/>
      <c r="AA1868" s="140"/>
      <c r="AB1868" s="140"/>
      <c r="AC1868" s="140"/>
      <c r="AD1868" s="140"/>
      <c r="AE1868" s="140"/>
      <c r="AF1868" s="140"/>
      <c r="AG1868" s="140"/>
      <c r="AH1868" s="140"/>
      <c r="AI1868" s="140"/>
      <c r="AJ1868" s="140"/>
      <c r="AK1868" s="140"/>
      <c r="AL1868" s="140"/>
      <c r="AM1868" s="140"/>
      <c r="AN1868" s="140"/>
      <c r="AO1868" s="140"/>
      <c r="AP1868" s="140"/>
      <c r="AQ1868" s="140"/>
      <c r="AR1868" s="140"/>
      <c r="AS1868" s="140"/>
      <c r="AT1868" s="140"/>
      <c r="AU1868" s="140"/>
      <c r="AV1868" s="140"/>
      <c r="AW1868" s="140"/>
      <c r="AX1868" s="140"/>
      <c r="AY1868" s="140"/>
      <c r="AZ1868" s="140"/>
      <c r="BA1868" s="140"/>
      <c r="BB1868" s="140"/>
      <c r="BC1868" s="140"/>
      <c r="BD1868" s="140"/>
      <c r="BE1868" s="140"/>
      <c r="BF1868" s="140"/>
      <c r="BG1868" s="140"/>
      <c r="BH1868" s="140"/>
      <c r="BI1868" s="140"/>
      <c r="BJ1868" s="140"/>
    </row>
    <row r="1869" spans="20:62">
      <c r="T1869" s="140"/>
      <c r="U1869" s="140"/>
      <c r="V1869" s="140"/>
      <c r="W1869" s="140"/>
      <c r="X1869" s="140"/>
      <c r="Y1869" s="140"/>
      <c r="Z1869" s="140"/>
      <c r="AA1869" s="140"/>
      <c r="AB1869" s="140"/>
      <c r="AC1869" s="140"/>
      <c r="AD1869" s="140"/>
      <c r="AE1869" s="140"/>
      <c r="AF1869" s="140"/>
      <c r="AG1869" s="140"/>
      <c r="AH1869" s="140"/>
      <c r="AI1869" s="140"/>
      <c r="AJ1869" s="140"/>
      <c r="AK1869" s="140"/>
      <c r="AL1869" s="140"/>
      <c r="AM1869" s="140"/>
      <c r="AN1869" s="140"/>
      <c r="AO1869" s="140"/>
      <c r="AP1869" s="140"/>
      <c r="AQ1869" s="140"/>
      <c r="AR1869" s="140"/>
      <c r="AS1869" s="140"/>
      <c r="AT1869" s="140"/>
      <c r="AU1869" s="140"/>
      <c r="AV1869" s="140"/>
      <c r="AW1869" s="140"/>
      <c r="AX1869" s="140"/>
      <c r="AY1869" s="140"/>
      <c r="AZ1869" s="140"/>
      <c r="BA1869" s="140"/>
      <c r="BB1869" s="140"/>
      <c r="BC1869" s="140"/>
      <c r="BD1869" s="140"/>
      <c r="BE1869" s="140"/>
      <c r="BF1869" s="140"/>
      <c r="BG1869" s="140"/>
      <c r="BH1869" s="140"/>
      <c r="BI1869" s="140"/>
      <c r="BJ1869" s="140"/>
    </row>
    <row r="1870" spans="20:62">
      <c r="T1870" s="140"/>
      <c r="U1870" s="140"/>
      <c r="V1870" s="140"/>
      <c r="W1870" s="140"/>
      <c r="X1870" s="140"/>
      <c r="Y1870" s="140"/>
      <c r="Z1870" s="140"/>
      <c r="AA1870" s="140"/>
      <c r="AB1870" s="140"/>
      <c r="AC1870" s="140"/>
      <c r="AD1870" s="140"/>
      <c r="AE1870" s="140"/>
      <c r="AF1870" s="140"/>
      <c r="AG1870" s="140"/>
      <c r="AH1870" s="140"/>
      <c r="AI1870" s="140"/>
      <c r="AJ1870" s="140"/>
      <c r="AK1870" s="140"/>
      <c r="AL1870" s="140"/>
      <c r="AM1870" s="140"/>
      <c r="AN1870" s="140"/>
      <c r="AO1870" s="140"/>
      <c r="AP1870" s="140"/>
      <c r="AQ1870" s="140"/>
      <c r="AR1870" s="140"/>
      <c r="AS1870" s="140"/>
      <c r="AT1870" s="140"/>
      <c r="AU1870" s="140"/>
      <c r="AV1870" s="140"/>
      <c r="AW1870" s="140"/>
      <c r="AX1870" s="140"/>
      <c r="AY1870" s="140"/>
      <c r="AZ1870" s="140"/>
      <c r="BA1870" s="140"/>
      <c r="BB1870" s="140"/>
      <c r="BC1870" s="140"/>
      <c r="BD1870" s="140"/>
      <c r="BE1870" s="140"/>
      <c r="BF1870" s="140"/>
      <c r="BG1870" s="140"/>
      <c r="BH1870" s="140"/>
      <c r="BI1870" s="140"/>
      <c r="BJ1870" s="140"/>
    </row>
    <row r="1871" spans="20:62">
      <c r="T1871" s="140"/>
      <c r="U1871" s="140"/>
      <c r="V1871" s="140"/>
      <c r="W1871" s="140"/>
      <c r="X1871" s="140"/>
      <c r="Y1871" s="140"/>
      <c r="Z1871" s="140"/>
      <c r="AA1871" s="140"/>
      <c r="AB1871" s="140"/>
      <c r="AC1871" s="140"/>
      <c r="AD1871" s="140"/>
      <c r="AE1871" s="140"/>
      <c r="AF1871" s="140"/>
      <c r="AG1871" s="140"/>
      <c r="AH1871" s="140"/>
      <c r="AI1871" s="140"/>
      <c r="AJ1871" s="140"/>
      <c r="AK1871" s="140"/>
      <c r="AL1871" s="140"/>
      <c r="AM1871" s="140"/>
      <c r="AN1871" s="140"/>
      <c r="AO1871" s="140"/>
      <c r="AP1871" s="140"/>
      <c r="AQ1871" s="140"/>
      <c r="AR1871" s="140"/>
      <c r="AS1871" s="140"/>
      <c r="AT1871" s="140"/>
      <c r="AU1871" s="140"/>
      <c r="AV1871" s="140"/>
      <c r="AW1871" s="140"/>
      <c r="AX1871" s="140"/>
      <c r="AY1871" s="140"/>
      <c r="AZ1871" s="140"/>
      <c r="BA1871" s="140"/>
      <c r="BB1871" s="140"/>
      <c r="BC1871" s="140"/>
      <c r="BD1871" s="140"/>
      <c r="BE1871" s="140"/>
      <c r="BF1871" s="140"/>
      <c r="BG1871" s="140"/>
      <c r="BH1871" s="140"/>
      <c r="BI1871" s="140"/>
      <c r="BJ1871" s="140"/>
    </row>
    <row r="1872" spans="20:62">
      <c r="T1872" s="140"/>
      <c r="U1872" s="140"/>
      <c r="V1872" s="140"/>
      <c r="W1872" s="140"/>
      <c r="X1872" s="140"/>
      <c r="Y1872" s="140"/>
      <c r="Z1872" s="140"/>
      <c r="AA1872" s="140"/>
      <c r="AB1872" s="140"/>
      <c r="AC1872" s="140"/>
      <c r="AD1872" s="140"/>
      <c r="AE1872" s="140"/>
      <c r="AF1872" s="140"/>
      <c r="AG1872" s="140"/>
      <c r="AH1872" s="140"/>
      <c r="AI1872" s="140"/>
      <c r="AJ1872" s="140"/>
      <c r="AK1872" s="140"/>
      <c r="AL1872" s="140"/>
      <c r="AM1872" s="140"/>
      <c r="AN1872" s="140"/>
      <c r="AO1872" s="140"/>
      <c r="AP1872" s="140"/>
      <c r="AQ1872" s="140"/>
      <c r="AR1872" s="140"/>
      <c r="AS1872" s="140"/>
      <c r="AT1872" s="140"/>
      <c r="AU1872" s="140"/>
      <c r="AV1872" s="140"/>
      <c r="AW1872" s="140"/>
      <c r="AX1872" s="140"/>
      <c r="AY1872" s="140"/>
      <c r="AZ1872" s="140"/>
      <c r="BA1872" s="140"/>
      <c r="BB1872" s="140"/>
      <c r="BC1872" s="140"/>
      <c r="BD1872" s="140"/>
      <c r="BE1872" s="140"/>
      <c r="BF1872" s="140"/>
      <c r="BG1872" s="140"/>
      <c r="BH1872" s="140"/>
      <c r="BI1872" s="140"/>
      <c r="BJ1872" s="140"/>
    </row>
    <row r="1873" spans="20:62">
      <c r="T1873" s="140"/>
      <c r="U1873" s="140"/>
      <c r="V1873" s="140"/>
      <c r="W1873" s="140"/>
      <c r="X1873" s="140"/>
      <c r="Y1873" s="140"/>
      <c r="Z1873" s="140"/>
      <c r="AA1873" s="140"/>
      <c r="AB1873" s="140"/>
      <c r="AC1873" s="140"/>
      <c r="AD1873" s="140"/>
      <c r="AE1873" s="140"/>
      <c r="AF1873" s="140"/>
      <c r="AG1873" s="140"/>
      <c r="AH1873" s="140"/>
      <c r="AI1873" s="140"/>
      <c r="AJ1873" s="140"/>
      <c r="AK1873" s="140"/>
      <c r="AL1873" s="140"/>
      <c r="AM1873" s="140"/>
      <c r="AN1873" s="140"/>
      <c r="AO1873" s="140"/>
      <c r="AP1873" s="140"/>
      <c r="AQ1873" s="140"/>
      <c r="AR1873" s="140"/>
      <c r="AS1873" s="140"/>
      <c r="AT1873" s="140"/>
      <c r="AU1873" s="140"/>
      <c r="AV1873" s="140"/>
      <c r="AW1873" s="140"/>
      <c r="AX1873" s="140"/>
      <c r="AY1873" s="140"/>
      <c r="AZ1873" s="140"/>
      <c r="BA1873" s="140"/>
      <c r="BB1873" s="140"/>
      <c r="BC1873" s="140"/>
      <c r="BD1873" s="140"/>
      <c r="BE1873" s="140"/>
      <c r="BF1873" s="140"/>
      <c r="BG1873" s="140"/>
      <c r="BH1873" s="140"/>
      <c r="BI1873" s="140"/>
      <c r="BJ1873" s="140"/>
    </row>
    <row r="1874" spans="20:62">
      <c r="T1874" s="140"/>
      <c r="U1874" s="140"/>
      <c r="V1874" s="140"/>
      <c r="W1874" s="140"/>
      <c r="X1874" s="140"/>
      <c r="Y1874" s="140"/>
      <c r="Z1874" s="140"/>
      <c r="AA1874" s="140"/>
      <c r="AB1874" s="140"/>
      <c r="AC1874" s="140"/>
      <c r="AD1874" s="140"/>
      <c r="AE1874" s="140"/>
      <c r="AF1874" s="140"/>
      <c r="AG1874" s="140"/>
      <c r="AH1874" s="140"/>
      <c r="AI1874" s="140"/>
      <c r="AJ1874" s="140"/>
      <c r="AK1874" s="140"/>
      <c r="AL1874" s="140"/>
      <c r="AM1874" s="140"/>
      <c r="AN1874" s="140"/>
      <c r="AO1874" s="140"/>
      <c r="AP1874" s="140"/>
      <c r="AQ1874" s="140"/>
      <c r="AR1874" s="140"/>
      <c r="AS1874" s="140"/>
      <c r="AT1874" s="140"/>
      <c r="AU1874" s="140"/>
      <c r="AV1874" s="140"/>
      <c r="AW1874" s="140"/>
      <c r="AX1874" s="140"/>
      <c r="AY1874" s="140"/>
      <c r="AZ1874" s="140"/>
      <c r="BA1874" s="140"/>
      <c r="BB1874" s="140"/>
      <c r="BC1874" s="140"/>
      <c r="BD1874" s="140"/>
      <c r="BE1874" s="140"/>
      <c r="BF1874" s="140"/>
      <c r="BG1874" s="140"/>
      <c r="BH1874" s="140"/>
      <c r="BI1874" s="140"/>
      <c r="BJ1874" s="140"/>
    </row>
    <row r="1875" spans="20:62">
      <c r="T1875" s="140"/>
      <c r="U1875" s="140"/>
      <c r="V1875" s="140"/>
      <c r="W1875" s="140"/>
      <c r="X1875" s="140"/>
      <c r="Y1875" s="140"/>
      <c r="Z1875" s="140"/>
      <c r="AA1875" s="140"/>
      <c r="AB1875" s="140"/>
      <c r="AC1875" s="140"/>
      <c r="AD1875" s="140"/>
      <c r="AE1875" s="140"/>
      <c r="AF1875" s="140"/>
      <c r="AG1875" s="140"/>
      <c r="AH1875" s="140"/>
      <c r="AI1875" s="140"/>
      <c r="AJ1875" s="140"/>
      <c r="AK1875" s="140"/>
      <c r="AL1875" s="140"/>
      <c r="AM1875" s="140"/>
      <c r="AN1875" s="140"/>
      <c r="AO1875" s="140"/>
      <c r="AP1875" s="140"/>
      <c r="AQ1875" s="140"/>
      <c r="AR1875" s="140"/>
      <c r="AS1875" s="140"/>
      <c r="AT1875" s="140"/>
      <c r="AU1875" s="140"/>
      <c r="AV1875" s="140"/>
      <c r="AW1875" s="140"/>
      <c r="AX1875" s="140"/>
      <c r="AY1875" s="140"/>
      <c r="AZ1875" s="140"/>
      <c r="BA1875" s="140"/>
      <c r="BB1875" s="140"/>
      <c r="BC1875" s="140"/>
      <c r="BD1875" s="140"/>
      <c r="BE1875" s="140"/>
      <c r="BF1875" s="140"/>
      <c r="BG1875" s="140"/>
      <c r="BH1875" s="140"/>
      <c r="BI1875" s="140"/>
      <c r="BJ1875" s="140"/>
    </row>
    <row r="1876" spans="20:62">
      <c r="T1876" s="140"/>
      <c r="U1876" s="140"/>
      <c r="V1876" s="140"/>
      <c r="W1876" s="140"/>
      <c r="X1876" s="140"/>
      <c r="Y1876" s="140"/>
      <c r="Z1876" s="140"/>
      <c r="AA1876" s="140"/>
      <c r="AB1876" s="140"/>
      <c r="AC1876" s="140"/>
      <c r="AD1876" s="140"/>
      <c r="AE1876" s="140"/>
      <c r="AF1876" s="140"/>
      <c r="AG1876" s="140"/>
      <c r="AH1876" s="140"/>
      <c r="AI1876" s="140"/>
      <c r="AJ1876" s="140"/>
      <c r="AK1876" s="140"/>
      <c r="AL1876" s="140"/>
      <c r="AM1876" s="140"/>
      <c r="AN1876" s="140"/>
      <c r="AO1876" s="140"/>
      <c r="AP1876" s="140"/>
      <c r="AQ1876" s="140"/>
      <c r="AR1876" s="140"/>
      <c r="AS1876" s="140"/>
      <c r="AT1876" s="140"/>
      <c r="AU1876" s="140"/>
      <c r="AV1876" s="140"/>
      <c r="AW1876" s="140"/>
      <c r="AX1876" s="140"/>
      <c r="AY1876" s="140"/>
      <c r="AZ1876" s="140"/>
      <c r="BA1876" s="140"/>
      <c r="BB1876" s="140"/>
      <c r="BC1876" s="140"/>
      <c r="BD1876" s="140"/>
      <c r="BE1876" s="140"/>
      <c r="BF1876" s="140"/>
      <c r="BG1876" s="140"/>
      <c r="BH1876" s="140"/>
      <c r="BI1876" s="140"/>
      <c r="BJ1876" s="140"/>
    </row>
    <row r="1877" spans="20:62">
      <c r="T1877" s="140"/>
      <c r="U1877" s="140"/>
      <c r="V1877" s="140"/>
      <c r="W1877" s="140"/>
      <c r="X1877" s="140"/>
      <c r="Y1877" s="140"/>
      <c r="Z1877" s="140"/>
      <c r="AA1877" s="140"/>
      <c r="AB1877" s="140"/>
      <c r="AC1877" s="140"/>
      <c r="AD1877" s="140"/>
      <c r="AE1877" s="140"/>
      <c r="AF1877" s="140"/>
      <c r="AG1877" s="140"/>
      <c r="AH1877" s="140"/>
      <c r="AI1877" s="140"/>
      <c r="AJ1877" s="140"/>
      <c r="AK1877" s="140"/>
      <c r="AL1877" s="140"/>
      <c r="AM1877" s="140"/>
      <c r="AN1877" s="140"/>
      <c r="AO1877" s="140"/>
      <c r="AP1877" s="140"/>
      <c r="AQ1877" s="140"/>
      <c r="AR1877" s="140"/>
      <c r="AS1877" s="140"/>
      <c r="AT1877" s="140"/>
      <c r="AU1877" s="140"/>
      <c r="AV1877" s="140"/>
      <c r="AW1877" s="140"/>
      <c r="AX1877" s="140"/>
      <c r="AY1877" s="140"/>
      <c r="AZ1877" s="140"/>
      <c r="BA1877" s="140"/>
      <c r="BB1877" s="140"/>
      <c r="BC1877" s="140"/>
      <c r="BD1877" s="140"/>
      <c r="BE1877" s="140"/>
      <c r="BF1877" s="140"/>
      <c r="BG1877" s="140"/>
      <c r="BH1877" s="140"/>
      <c r="BI1877" s="140"/>
      <c r="BJ1877" s="140"/>
    </row>
    <row r="1878" spans="20:62">
      <c r="T1878" s="140"/>
      <c r="U1878" s="140"/>
      <c r="V1878" s="140"/>
      <c r="W1878" s="140"/>
      <c r="X1878" s="140"/>
      <c r="Y1878" s="140"/>
      <c r="Z1878" s="140"/>
      <c r="AA1878" s="140"/>
      <c r="AB1878" s="140"/>
      <c r="AC1878" s="140"/>
      <c r="AD1878" s="140"/>
      <c r="AE1878" s="140"/>
      <c r="AF1878" s="140"/>
      <c r="AG1878" s="140"/>
      <c r="AH1878" s="140"/>
      <c r="AI1878" s="140"/>
      <c r="AJ1878" s="140"/>
      <c r="AK1878" s="140"/>
      <c r="AL1878" s="140"/>
      <c r="AM1878" s="140"/>
      <c r="AN1878" s="140"/>
      <c r="AO1878" s="140"/>
      <c r="AP1878" s="140"/>
      <c r="AQ1878" s="140"/>
      <c r="AR1878" s="140"/>
      <c r="AS1878" s="140"/>
      <c r="AT1878" s="140"/>
      <c r="AU1878" s="140"/>
      <c r="AV1878" s="140"/>
      <c r="AW1878" s="140"/>
      <c r="AX1878" s="140"/>
      <c r="AY1878" s="140"/>
      <c r="AZ1878" s="140"/>
      <c r="BA1878" s="140"/>
      <c r="BB1878" s="140"/>
      <c r="BC1878" s="140"/>
      <c r="BD1878" s="140"/>
      <c r="BE1878" s="140"/>
      <c r="BF1878" s="140"/>
      <c r="BG1878" s="140"/>
      <c r="BH1878" s="140"/>
      <c r="BI1878" s="140"/>
      <c r="BJ1878" s="140"/>
    </row>
    <row r="1879" spans="20:62">
      <c r="T1879" s="140"/>
      <c r="U1879" s="140"/>
      <c r="V1879" s="140"/>
      <c r="W1879" s="140"/>
      <c r="X1879" s="140"/>
      <c r="Y1879" s="140"/>
      <c r="Z1879" s="140"/>
      <c r="AA1879" s="140"/>
      <c r="AB1879" s="140"/>
      <c r="AC1879" s="140"/>
      <c r="AD1879" s="140"/>
      <c r="AE1879" s="140"/>
      <c r="AF1879" s="140"/>
      <c r="AG1879" s="140"/>
      <c r="AH1879" s="140"/>
      <c r="AI1879" s="140"/>
      <c r="AJ1879" s="140"/>
      <c r="AK1879" s="140"/>
      <c r="AL1879" s="140"/>
      <c r="AM1879" s="140"/>
      <c r="AN1879" s="140"/>
      <c r="AO1879" s="140"/>
      <c r="AP1879" s="140"/>
      <c r="AQ1879" s="140"/>
      <c r="AR1879" s="140"/>
      <c r="AS1879" s="140"/>
      <c r="AT1879" s="140"/>
      <c r="AU1879" s="140"/>
      <c r="AV1879" s="140"/>
      <c r="AW1879" s="140"/>
      <c r="AX1879" s="140"/>
      <c r="AY1879" s="140"/>
      <c r="AZ1879" s="140"/>
      <c r="BA1879" s="140"/>
      <c r="BB1879" s="140"/>
      <c r="BC1879" s="140"/>
      <c r="BD1879" s="140"/>
      <c r="BE1879" s="140"/>
      <c r="BF1879" s="140"/>
      <c r="BG1879" s="140"/>
      <c r="BH1879" s="140"/>
      <c r="BI1879" s="140"/>
      <c r="BJ1879" s="140"/>
    </row>
    <row r="1880" spans="20:62">
      <c r="T1880" s="140"/>
      <c r="U1880" s="140"/>
      <c r="V1880" s="140"/>
      <c r="W1880" s="140"/>
      <c r="X1880" s="140"/>
      <c r="Y1880" s="140"/>
      <c r="Z1880" s="140"/>
      <c r="AA1880" s="140"/>
      <c r="AB1880" s="140"/>
      <c r="AC1880" s="140"/>
      <c r="AD1880" s="140"/>
      <c r="AE1880" s="140"/>
      <c r="AF1880" s="140"/>
      <c r="AG1880" s="140"/>
      <c r="AH1880" s="140"/>
      <c r="AI1880" s="140"/>
      <c r="AJ1880" s="140"/>
      <c r="AK1880" s="140"/>
      <c r="AL1880" s="140"/>
      <c r="AM1880" s="140"/>
      <c r="AN1880" s="140"/>
      <c r="AO1880" s="140"/>
      <c r="AP1880" s="140"/>
      <c r="AQ1880" s="140"/>
      <c r="AR1880" s="140"/>
      <c r="AS1880" s="140"/>
      <c r="AT1880" s="140"/>
      <c r="AU1880" s="140"/>
      <c r="AV1880" s="140"/>
      <c r="AW1880" s="140"/>
      <c r="AX1880" s="140"/>
      <c r="AY1880" s="140"/>
      <c r="AZ1880" s="140"/>
      <c r="BA1880" s="140"/>
      <c r="BB1880" s="140"/>
      <c r="BC1880" s="140"/>
      <c r="BD1880" s="140"/>
      <c r="BE1880" s="140"/>
      <c r="BF1880" s="140"/>
      <c r="BG1880" s="140"/>
      <c r="BH1880" s="140"/>
      <c r="BI1880" s="140"/>
      <c r="BJ1880" s="140"/>
    </row>
    <row r="1881" spans="20:62">
      <c r="T1881" s="140"/>
      <c r="U1881" s="140"/>
      <c r="V1881" s="140"/>
      <c r="W1881" s="140"/>
      <c r="X1881" s="140"/>
      <c r="Y1881" s="140"/>
      <c r="Z1881" s="140"/>
      <c r="AA1881" s="140"/>
      <c r="AB1881" s="140"/>
      <c r="AC1881" s="140"/>
      <c r="AD1881" s="140"/>
      <c r="AE1881" s="140"/>
      <c r="AF1881" s="140"/>
      <c r="AG1881" s="140"/>
      <c r="AH1881" s="140"/>
      <c r="AI1881" s="140"/>
      <c r="AJ1881" s="140"/>
      <c r="AK1881" s="140"/>
      <c r="AL1881" s="140"/>
      <c r="AM1881" s="140"/>
      <c r="AN1881" s="140"/>
      <c r="AO1881" s="140"/>
      <c r="AP1881" s="140"/>
      <c r="AQ1881" s="140"/>
      <c r="AR1881" s="140"/>
      <c r="AS1881" s="140"/>
      <c r="AT1881" s="140"/>
      <c r="AU1881" s="140"/>
      <c r="AV1881" s="140"/>
      <c r="AW1881" s="140"/>
      <c r="AX1881" s="140"/>
      <c r="AY1881" s="140"/>
      <c r="AZ1881" s="140"/>
      <c r="BA1881" s="140"/>
      <c r="BB1881" s="140"/>
      <c r="BC1881" s="140"/>
      <c r="BD1881" s="140"/>
      <c r="BE1881" s="140"/>
      <c r="BF1881" s="140"/>
      <c r="BG1881" s="140"/>
      <c r="BH1881" s="140"/>
      <c r="BI1881" s="140"/>
      <c r="BJ1881" s="140"/>
    </row>
    <row r="1882" spans="20:62">
      <c r="T1882" s="140"/>
      <c r="U1882" s="140"/>
      <c r="V1882" s="140"/>
      <c r="W1882" s="140"/>
      <c r="X1882" s="140"/>
      <c r="Y1882" s="140"/>
      <c r="Z1882" s="140"/>
      <c r="AA1882" s="140"/>
      <c r="AB1882" s="140"/>
      <c r="AC1882" s="140"/>
      <c r="AD1882" s="140"/>
      <c r="AE1882" s="140"/>
      <c r="AF1882" s="140"/>
      <c r="AG1882" s="140"/>
      <c r="AH1882" s="140"/>
      <c r="AI1882" s="140"/>
      <c r="AJ1882" s="140"/>
      <c r="AK1882" s="140"/>
      <c r="AL1882" s="140"/>
      <c r="AM1882" s="140"/>
      <c r="AN1882" s="140"/>
      <c r="AO1882" s="140"/>
      <c r="AP1882" s="140"/>
      <c r="AQ1882" s="140"/>
      <c r="AR1882" s="140"/>
      <c r="AS1882" s="140"/>
      <c r="AT1882" s="140"/>
      <c r="AU1882" s="140"/>
      <c r="AV1882" s="140"/>
      <c r="AW1882" s="140"/>
      <c r="AX1882" s="140"/>
      <c r="AY1882" s="140"/>
      <c r="AZ1882" s="140"/>
      <c r="BA1882" s="140"/>
      <c r="BB1882" s="140"/>
      <c r="BC1882" s="140"/>
      <c r="BD1882" s="140"/>
      <c r="BE1882" s="140"/>
      <c r="BF1882" s="140"/>
      <c r="BG1882" s="140"/>
      <c r="BH1882" s="140"/>
      <c r="BI1882" s="140"/>
      <c r="BJ1882" s="140"/>
    </row>
    <row r="1883" spans="20:62">
      <c r="T1883" s="140"/>
      <c r="U1883" s="140"/>
      <c r="V1883" s="140"/>
      <c r="W1883" s="140"/>
      <c r="X1883" s="140"/>
      <c r="Y1883" s="140"/>
      <c r="Z1883" s="140"/>
      <c r="AA1883" s="140"/>
      <c r="AB1883" s="140"/>
      <c r="AC1883" s="140"/>
      <c r="AD1883" s="140"/>
      <c r="AE1883" s="140"/>
      <c r="AF1883" s="140"/>
      <c r="AG1883" s="140"/>
      <c r="AH1883" s="140"/>
      <c r="AI1883" s="140"/>
      <c r="AJ1883" s="140"/>
      <c r="AK1883" s="140"/>
      <c r="AL1883" s="140"/>
      <c r="AM1883" s="140"/>
      <c r="AN1883" s="140"/>
      <c r="AO1883" s="140"/>
      <c r="AP1883" s="140"/>
      <c r="AQ1883" s="140"/>
      <c r="AR1883" s="140"/>
      <c r="AS1883" s="140"/>
      <c r="AT1883" s="140"/>
      <c r="AU1883" s="140"/>
      <c r="AV1883" s="140"/>
      <c r="AW1883" s="140"/>
      <c r="AX1883" s="140"/>
      <c r="AY1883" s="140"/>
      <c r="AZ1883" s="140"/>
      <c r="BA1883" s="140"/>
      <c r="BB1883" s="140"/>
      <c r="BC1883" s="140"/>
      <c r="BD1883" s="140"/>
      <c r="BE1883" s="140"/>
      <c r="BF1883" s="140"/>
      <c r="BG1883" s="140"/>
      <c r="BH1883" s="140"/>
      <c r="BI1883" s="140"/>
      <c r="BJ1883" s="140"/>
    </row>
    <row r="1884" spans="20:62">
      <c r="T1884" s="140"/>
      <c r="U1884" s="140"/>
      <c r="V1884" s="140"/>
      <c r="W1884" s="140"/>
      <c r="X1884" s="140"/>
      <c r="Y1884" s="140"/>
      <c r="Z1884" s="140"/>
      <c r="AA1884" s="140"/>
      <c r="AB1884" s="140"/>
      <c r="AC1884" s="140"/>
      <c r="AD1884" s="140"/>
      <c r="AE1884" s="140"/>
      <c r="AF1884" s="140"/>
      <c r="AG1884" s="140"/>
      <c r="AH1884" s="140"/>
      <c r="AI1884" s="140"/>
      <c r="AJ1884" s="140"/>
      <c r="AK1884" s="140"/>
      <c r="AL1884" s="140"/>
      <c r="AM1884" s="140"/>
      <c r="AN1884" s="140"/>
      <c r="AO1884" s="140"/>
      <c r="AP1884" s="140"/>
      <c r="AQ1884" s="140"/>
      <c r="AR1884" s="140"/>
      <c r="AS1884" s="140"/>
      <c r="AT1884" s="140"/>
      <c r="AU1884" s="140"/>
      <c r="AV1884" s="140"/>
      <c r="AW1884" s="140"/>
      <c r="AX1884" s="140"/>
      <c r="AY1884" s="140"/>
      <c r="AZ1884" s="140"/>
      <c r="BA1884" s="140"/>
      <c r="BB1884" s="140"/>
      <c r="BC1884" s="140"/>
      <c r="BD1884" s="140"/>
      <c r="BE1884" s="140"/>
      <c r="BF1884" s="140"/>
      <c r="BG1884" s="140"/>
      <c r="BH1884" s="140"/>
      <c r="BI1884" s="140"/>
      <c r="BJ1884" s="140"/>
    </row>
    <row r="1885" spans="20:62">
      <c r="T1885" s="140"/>
      <c r="U1885" s="140"/>
      <c r="V1885" s="140"/>
      <c r="W1885" s="140"/>
      <c r="X1885" s="140"/>
      <c r="Y1885" s="140"/>
      <c r="Z1885" s="140"/>
      <c r="AA1885" s="140"/>
      <c r="AB1885" s="140"/>
      <c r="AC1885" s="140"/>
      <c r="AD1885" s="140"/>
      <c r="AE1885" s="140"/>
      <c r="AF1885" s="140"/>
      <c r="AG1885" s="140"/>
      <c r="AH1885" s="140"/>
      <c r="AI1885" s="140"/>
      <c r="AJ1885" s="140"/>
      <c r="AK1885" s="140"/>
      <c r="AL1885" s="140"/>
      <c r="AM1885" s="140"/>
      <c r="AN1885" s="140"/>
      <c r="AO1885" s="140"/>
      <c r="AP1885" s="140"/>
      <c r="AQ1885" s="140"/>
      <c r="AR1885" s="140"/>
      <c r="AS1885" s="140"/>
      <c r="AT1885" s="140"/>
      <c r="AU1885" s="140"/>
      <c r="AV1885" s="140"/>
      <c r="AW1885" s="140"/>
      <c r="AX1885" s="140"/>
      <c r="AY1885" s="140"/>
      <c r="AZ1885" s="140"/>
      <c r="BA1885" s="140"/>
      <c r="BB1885" s="140"/>
      <c r="BC1885" s="140"/>
      <c r="BD1885" s="140"/>
      <c r="BE1885" s="140"/>
      <c r="BF1885" s="140"/>
      <c r="BG1885" s="140"/>
      <c r="BH1885" s="140"/>
      <c r="BI1885" s="140"/>
      <c r="BJ1885" s="140"/>
    </row>
    <row r="1886" spans="20:62">
      <c r="T1886" s="140"/>
      <c r="U1886" s="140"/>
      <c r="V1886" s="140"/>
      <c r="W1886" s="140"/>
      <c r="X1886" s="140"/>
      <c r="Y1886" s="140"/>
      <c r="Z1886" s="140"/>
      <c r="AA1886" s="140"/>
      <c r="AB1886" s="140"/>
      <c r="AC1886" s="140"/>
      <c r="AD1886" s="140"/>
      <c r="AE1886" s="140"/>
      <c r="AF1886" s="140"/>
      <c r="AG1886" s="140"/>
      <c r="AH1886" s="140"/>
      <c r="AI1886" s="140"/>
      <c r="AJ1886" s="140"/>
      <c r="AK1886" s="140"/>
      <c r="AL1886" s="140"/>
      <c r="AM1886" s="140"/>
      <c r="AN1886" s="140"/>
      <c r="AO1886" s="140"/>
      <c r="AP1886" s="140"/>
      <c r="AQ1886" s="140"/>
      <c r="AR1886" s="140"/>
      <c r="AS1886" s="140"/>
      <c r="AT1886" s="140"/>
      <c r="AU1886" s="140"/>
      <c r="AV1886" s="140"/>
      <c r="AW1886" s="140"/>
      <c r="AX1886" s="140"/>
      <c r="AY1886" s="140"/>
      <c r="AZ1886" s="140"/>
      <c r="BA1886" s="140"/>
      <c r="BB1886" s="140"/>
      <c r="BC1886" s="140"/>
      <c r="BD1886" s="140"/>
      <c r="BE1886" s="140"/>
      <c r="BF1886" s="140"/>
      <c r="BG1886" s="140"/>
      <c r="BH1886" s="140"/>
      <c r="BI1886" s="140"/>
      <c r="BJ1886" s="140"/>
    </row>
    <row r="1887" spans="20:62">
      <c r="T1887" s="140"/>
      <c r="U1887" s="140"/>
      <c r="V1887" s="140"/>
      <c r="W1887" s="140"/>
      <c r="X1887" s="140"/>
      <c r="Y1887" s="140"/>
      <c r="Z1887" s="140"/>
      <c r="AA1887" s="140"/>
      <c r="AB1887" s="140"/>
      <c r="AC1887" s="140"/>
      <c r="AD1887" s="140"/>
      <c r="AE1887" s="140"/>
      <c r="AF1887" s="140"/>
      <c r="AG1887" s="140"/>
      <c r="AH1887" s="140"/>
      <c r="AI1887" s="140"/>
      <c r="AJ1887" s="140"/>
      <c r="AK1887" s="140"/>
      <c r="AL1887" s="140"/>
      <c r="AM1887" s="140"/>
      <c r="AN1887" s="140"/>
      <c r="AO1887" s="140"/>
      <c r="AP1887" s="140"/>
      <c r="AQ1887" s="140"/>
      <c r="AR1887" s="140"/>
      <c r="AS1887" s="140"/>
      <c r="AT1887" s="140"/>
      <c r="AU1887" s="140"/>
      <c r="AV1887" s="140"/>
      <c r="AW1887" s="140"/>
      <c r="AX1887" s="140"/>
      <c r="AY1887" s="140"/>
      <c r="AZ1887" s="140"/>
      <c r="BA1887" s="140"/>
      <c r="BB1887" s="140"/>
      <c r="BC1887" s="140"/>
      <c r="BD1887" s="140"/>
      <c r="BE1887" s="140"/>
      <c r="BF1887" s="140"/>
      <c r="BG1887" s="140"/>
      <c r="BH1887" s="140"/>
      <c r="BI1887" s="140"/>
      <c r="BJ1887" s="140"/>
    </row>
    <row r="1888" spans="20:62">
      <c r="T1888" s="140"/>
      <c r="U1888" s="140"/>
      <c r="V1888" s="140"/>
      <c r="W1888" s="140"/>
      <c r="X1888" s="140"/>
      <c r="Y1888" s="140"/>
      <c r="Z1888" s="140"/>
      <c r="AA1888" s="140"/>
      <c r="AB1888" s="140"/>
      <c r="AC1888" s="140"/>
      <c r="AD1888" s="140"/>
      <c r="AE1888" s="140"/>
      <c r="AF1888" s="140"/>
      <c r="AG1888" s="140"/>
      <c r="AH1888" s="140"/>
      <c r="AI1888" s="140"/>
      <c r="AJ1888" s="140"/>
      <c r="AK1888" s="140"/>
      <c r="AL1888" s="140"/>
      <c r="AM1888" s="140"/>
      <c r="AN1888" s="140"/>
      <c r="AO1888" s="140"/>
      <c r="AP1888" s="140"/>
      <c r="AQ1888" s="140"/>
      <c r="AR1888" s="140"/>
      <c r="AS1888" s="140"/>
      <c r="AT1888" s="140"/>
      <c r="AU1888" s="140"/>
      <c r="AV1888" s="140"/>
      <c r="AW1888" s="140"/>
      <c r="AX1888" s="140"/>
      <c r="AY1888" s="140"/>
      <c r="AZ1888" s="140"/>
      <c r="BA1888" s="140"/>
      <c r="BB1888" s="140"/>
      <c r="BC1888" s="140"/>
      <c r="BD1888" s="140"/>
      <c r="BE1888" s="140"/>
      <c r="BF1888" s="140"/>
      <c r="BG1888" s="140"/>
      <c r="BH1888" s="140"/>
      <c r="BI1888" s="140"/>
      <c r="BJ1888" s="140"/>
    </row>
    <row r="1889" spans="20:62">
      <c r="T1889" s="140"/>
      <c r="U1889" s="140"/>
      <c r="V1889" s="140"/>
      <c r="W1889" s="140"/>
      <c r="X1889" s="140"/>
      <c r="Y1889" s="140"/>
      <c r="Z1889" s="140"/>
      <c r="AA1889" s="140"/>
      <c r="AB1889" s="140"/>
      <c r="AC1889" s="140"/>
      <c r="AD1889" s="140"/>
      <c r="AE1889" s="140"/>
      <c r="AF1889" s="140"/>
      <c r="AG1889" s="140"/>
      <c r="AH1889" s="140"/>
      <c r="AI1889" s="140"/>
      <c r="AJ1889" s="140"/>
      <c r="AK1889" s="140"/>
      <c r="AL1889" s="140"/>
      <c r="AM1889" s="140"/>
      <c r="AN1889" s="140"/>
      <c r="AO1889" s="140"/>
      <c r="AP1889" s="140"/>
      <c r="AQ1889" s="140"/>
      <c r="AR1889" s="140"/>
      <c r="AS1889" s="140"/>
      <c r="AT1889" s="140"/>
      <c r="AU1889" s="140"/>
      <c r="AV1889" s="140"/>
      <c r="AW1889" s="140"/>
      <c r="AX1889" s="140"/>
      <c r="AY1889" s="140"/>
      <c r="AZ1889" s="140"/>
      <c r="BA1889" s="140"/>
      <c r="BB1889" s="140"/>
      <c r="BC1889" s="140"/>
      <c r="BD1889" s="140"/>
      <c r="BE1889" s="140"/>
      <c r="BF1889" s="140"/>
      <c r="BG1889" s="140"/>
      <c r="BH1889" s="140"/>
      <c r="BI1889" s="140"/>
      <c r="BJ1889" s="140"/>
    </row>
    <row r="1890" spans="20:62">
      <c r="T1890" s="140"/>
      <c r="U1890" s="140"/>
      <c r="V1890" s="140"/>
      <c r="W1890" s="140"/>
      <c r="X1890" s="140"/>
      <c r="Y1890" s="140"/>
      <c r="Z1890" s="140"/>
      <c r="AA1890" s="140"/>
      <c r="AB1890" s="140"/>
      <c r="AC1890" s="140"/>
      <c r="AD1890" s="140"/>
      <c r="AE1890" s="140"/>
      <c r="AF1890" s="140"/>
      <c r="AG1890" s="140"/>
      <c r="AH1890" s="140"/>
      <c r="AI1890" s="140"/>
      <c r="AJ1890" s="140"/>
      <c r="AK1890" s="140"/>
      <c r="AL1890" s="140"/>
      <c r="AM1890" s="140"/>
      <c r="AN1890" s="140"/>
      <c r="AO1890" s="140"/>
      <c r="AP1890" s="140"/>
      <c r="AQ1890" s="140"/>
      <c r="AR1890" s="140"/>
      <c r="AS1890" s="140"/>
      <c r="AT1890" s="140"/>
      <c r="AU1890" s="140"/>
      <c r="AV1890" s="140"/>
      <c r="AW1890" s="140"/>
      <c r="AX1890" s="140"/>
      <c r="AY1890" s="140"/>
      <c r="AZ1890" s="140"/>
      <c r="BA1890" s="140"/>
      <c r="BB1890" s="140"/>
      <c r="BC1890" s="140"/>
      <c r="BD1890" s="140"/>
      <c r="BE1890" s="140"/>
      <c r="BF1890" s="140"/>
      <c r="BG1890" s="140"/>
      <c r="BH1890" s="140"/>
      <c r="BI1890" s="140"/>
      <c r="BJ1890" s="140"/>
    </row>
    <row r="1891" spans="20:62">
      <c r="T1891" s="140"/>
      <c r="U1891" s="140"/>
      <c r="V1891" s="140"/>
      <c r="W1891" s="140"/>
      <c r="X1891" s="140"/>
      <c r="Y1891" s="140"/>
      <c r="Z1891" s="140"/>
      <c r="AA1891" s="140"/>
      <c r="AB1891" s="140"/>
      <c r="AC1891" s="140"/>
      <c r="AD1891" s="140"/>
      <c r="AE1891" s="140"/>
      <c r="AF1891" s="140"/>
      <c r="AG1891" s="140"/>
      <c r="AH1891" s="140"/>
      <c r="AI1891" s="140"/>
      <c r="AJ1891" s="140"/>
      <c r="AK1891" s="140"/>
      <c r="AL1891" s="140"/>
      <c r="AM1891" s="140"/>
      <c r="AN1891" s="140"/>
      <c r="AO1891" s="140"/>
      <c r="AP1891" s="140"/>
      <c r="AQ1891" s="140"/>
      <c r="AR1891" s="140"/>
      <c r="AS1891" s="140"/>
      <c r="AT1891" s="140"/>
      <c r="AU1891" s="140"/>
      <c r="AV1891" s="140"/>
      <c r="AW1891" s="140"/>
      <c r="AX1891" s="140"/>
      <c r="AY1891" s="140"/>
      <c r="AZ1891" s="140"/>
      <c r="BA1891" s="140"/>
      <c r="BB1891" s="140"/>
      <c r="BC1891" s="140"/>
      <c r="BD1891" s="140"/>
      <c r="BE1891" s="140"/>
      <c r="BF1891" s="140"/>
      <c r="BG1891" s="140"/>
      <c r="BH1891" s="140"/>
      <c r="BI1891" s="140"/>
      <c r="BJ1891" s="140"/>
    </row>
    <row r="1892" spans="20:62">
      <c r="T1892" s="140"/>
      <c r="U1892" s="140"/>
      <c r="V1892" s="140"/>
      <c r="W1892" s="140"/>
      <c r="X1892" s="140"/>
      <c r="Y1892" s="140"/>
      <c r="Z1892" s="140"/>
      <c r="AA1892" s="140"/>
      <c r="AB1892" s="140"/>
      <c r="AC1892" s="140"/>
      <c r="AD1892" s="140"/>
      <c r="AE1892" s="140"/>
      <c r="AF1892" s="140"/>
      <c r="AG1892" s="140"/>
      <c r="AH1892" s="140"/>
      <c r="AI1892" s="140"/>
      <c r="AJ1892" s="140"/>
      <c r="AK1892" s="140"/>
      <c r="AL1892" s="140"/>
      <c r="AM1892" s="140"/>
      <c r="AN1892" s="140"/>
      <c r="AO1892" s="140"/>
      <c r="AP1892" s="140"/>
      <c r="AQ1892" s="140"/>
      <c r="AR1892" s="140"/>
      <c r="AS1892" s="140"/>
      <c r="AT1892" s="140"/>
      <c r="AU1892" s="140"/>
      <c r="AV1892" s="140"/>
      <c r="AW1892" s="140"/>
      <c r="AX1892" s="140"/>
      <c r="AY1892" s="140"/>
      <c r="AZ1892" s="140"/>
      <c r="BA1892" s="140"/>
      <c r="BB1892" s="140"/>
      <c r="BC1892" s="140"/>
      <c r="BD1892" s="140"/>
      <c r="BE1892" s="140"/>
      <c r="BF1892" s="140"/>
      <c r="BG1892" s="140"/>
      <c r="BH1892" s="140"/>
      <c r="BI1892" s="140"/>
      <c r="BJ1892" s="140"/>
    </row>
    <row r="1893" spans="20:62">
      <c r="T1893" s="140"/>
      <c r="U1893" s="140"/>
      <c r="V1893" s="140"/>
      <c r="W1893" s="140"/>
      <c r="X1893" s="140"/>
      <c r="Y1893" s="140"/>
      <c r="Z1893" s="140"/>
      <c r="AA1893" s="140"/>
      <c r="AB1893" s="140"/>
      <c r="AC1893" s="140"/>
      <c r="AD1893" s="140"/>
      <c r="AE1893" s="140"/>
      <c r="AF1893" s="140"/>
      <c r="AG1893" s="140"/>
      <c r="AH1893" s="140"/>
      <c r="AI1893" s="140"/>
      <c r="AJ1893" s="140"/>
      <c r="AK1893" s="140"/>
      <c r="AL1893" s="140"/>
      <c r="AM1893" s="140"/>
      <c r="AN1893" s="140"/>
      <c r="AO1893" s="140"/>
      <c r="AP1893" s="140"/>
      <c r="AQ1893" s="140"/>
      <c r="AR1893" s="140"/>
      <c r="AS1893" s="140"/>
      <c r="AT1893" s="140"/>
      <c r="AU1893" s="140"/>
      <c r="AV1893" s="140"/>
      <c r="AW1893" s="140"/>
      <c r="AX1893" s="140"/>
      <c r="AY1893" s="140"/>
      <c r="AZ1893" s="140"/>
      <c r="BA1893" s="140"/>
      <c r="BB1893" s="140"/>
      <c r="BC1893" s="140"/>
      <c r="BD1893" s="140"/>
      <c r="BE1893" s="140"/>
      <c r="BF1893" s="140"/>
      <c r="BG1893" s="140"/>
      <c r="BH1893" s="140"/>
      <c r="BI1893" s="140"/>
      <c r="BJ1893" s="140"/>
    </row>
    <row r="1894" spans="20:62">
      <c r="T1894" s="140"/>
      <c r="U1894" s="140"/>
      <c r="V1894" s="140"/>
      <c r="W1894" s="140"/>
      <c r="X1894" s="140"/>
      <c r="Y1894" s="140"/>
      <c r="Z1894" s="140"/>
      <c r="AA1894" s="140"/>
      <c r="AB1894" s="140"/>
      <c r="AC1894" s="140"/>
      <c r="AD1894" s="140"/>
      <c r="AE1894" s="140"/>
      <c r="AF1894" s="140"/>
      <c r="AG1894" s="140"/>
      <c r="AH1894" s="140"/>
      <c r="AI1894" s="140"/>
      <c r="AJ1894" s="140"/>
      <c r="AK1894" s="140"/>
      <c r="AL1894" s="140"/>
      <c r="AM1894" s="140"/>
      <c r="AN1894" s="140"/>
      <c r="AO1894" s="140"/>
      <c r="AP1894" s="140"/>
      <c r="AQ1894" s="140"/>
      <c r="AR1894" s="140"/>
      <c r="AS1894" s="140"/>
      <c r="AT1894" s="140"/>
      <c r="AU1894" s="140"/>
      <c r="AV1894" s="140"/>
      <c r="AW1894" s="140"/>
      <c r="AX1894" s="140"/>
      <c r="AY1894" s="140"/>
      <c r="AZ1894" s="140"/>
      <c r="BA1894" s="140"/>
      <c r="BB1894" s="140"/>
      <c r="BC1894" s="140"/>
      <c r="BD1894" s="140"/>
      <c r="BE1894" s="140"/>
      <c r="BF1894" s="140"/>
      <c r="BG1894" s="140"/>
      <c r="BH1894" s="140"/>
      <c r="BI1894" s="140"/>
      <c r="BJ1894" s="140"/>
    </row>
    <row r="1895" spans="20:62">
      <c r="T1895" s="140"/>
      <c r="U1895" s="140"/>
      <c r="V1895" s="140"/>
      <c r="W1895" s="140"/>
      <c r="X1895" s="140"/>
      <c r="Y1895" s="140"/>
      <c r="Z1895" s="140"/>
      <c r="AA1895" s="140"/>
      <c r="AB1895" s="140"/>
      <c r="AC1895" s="140"/>
      <c r="AD1895" s="140"/>
      <c r="AE1895" s="140"/>
      <c r="AF1895" s="140"/>
      <c r="AG1895" s="140"/>
      <c r="AH1895" s="140"/>
      <c r="AI1895" s="140"/>
      <c r="AJ1895" s="140"/>
      <c r="AK1895" s="140"/>
      <c r="AL1895" s="140"/>
      <c r="AM1895" s="140"/>
      <c r="AN1895" s="140"/>
      <c r="AO1895" s="140"/>
      <c r="AP1895" s="140"/>
      <c r="AQ1895" s="140"/>
      <c r="AR1895" s="140"/>
      <c r="AS1895" s="140"/>
      <c r="AT1895" s="140"/>
      <c r="AU1895" s="140"/>
      <c r="AV1895" s="140"/>
      <c r="AW1895" s="140"/>
      <c r="AX1895" s="140"/>
      <c r="AY1895" s="140"/>
      <c r="AZ1895" s="140"/>
      <c r="BA1895" s="140"/>
      <c r="BB1895" s="140"/>
      <c r="BC1895" s="140"/>
      <c r="BD1895" s="140"/>
      <c r="BE1895" s="140"/>
      <c r="BF1895" s="140"/>
      <c r="BG1895" s="140"/>
      <c r="BH1895" s="140"/>
      <c r="BI1895" s="140"/>
      <c r="BJ1895" s="140"/>
    </row>
    <row r="1896" spans="20:62">
      <c r="T1896" s="140"/>
      <c r="U1896" s="140"/>
      <c r="V1896" s="140"/>
      <c r="W1896" s="140"/>
      <c r="X1896" s="140"/>
      <c r="Y1896" s="140"/>
      <c r="Z1896" s="140"/>
      <c r="AA1896" s="140"/>
      <c r="AB1896" s="140"/>
      <c r="AC1896" s="140"/>
      <c r="AD1896" s="140"/>
      <c r="AE1896" s="140"/>
      <c r="AF1896" s="140"/>
      <c r="AG1896" s="140"/>
      <c r="AH1896" s="140"/>
      <c r="AI1896" s="140"/>
      <c r="AJ1896" s="140"/>
      <c r="AK1896" s="140"/>
      <c r="AL1896" s="140"/>
      <c r="AM1896" s="140"/>
      <c r="AN1896" s="140"/>
      <c r="AO1896" s="140"/>
      <c r="AP1896" s="140"/>
      <c r="AQ1896" s="140"/>
      <c r="AR1896" s="140"/>
      <c r="AS1896" s="140"/>
      <c r="AT1896" s="140"/>
      <c r="AU1896" s="140"/>
      <c r="AV1896" s="140"/>
      <c r="AW1896" s="140"/>
      <c r="AX1896" s="140"/>
      <c r="AY1896" s="140"/>
      <c r="AZ1896" s="140"/>
      <c r="BA1896" s="140"/>
      <c r="BB1896" s="140"/>
      <c r="BC1896" s="140"/>
      <c r="BD1896" s="140"/>
      <c r="BE1896" s="140"/>
      <c r="BF1896" s="140"/>
      <c r="BG1896" s="140"/>
      <c r="BH1896" s="140"/>
      <c r="BI1896" s="140"/>
      <c r="BJ1896" s="140"/>
    </row>
    <row r="1897" spans="20:62">
      <c r="T1897" s="140"/>
      <c r="U1897" s="140"/>
      <c r="V1897" s="140"/>
      <c r="W1897" s="140"/>
      <c r="X1897" s="140"/>
      <c r="Y1897" s="140"/>
      <c r="Z1897" s="140"/>
      <c r="AA1897" s="140"/>
      <c r="AB1897" s="140"/>
      <c r="AC1897" s="140"/>
      <c r="AD1897" s="140"/>
      <c r="AE1897" s="140"/>
      <c r="AF1897" s="140"/>
      <c r="AG1897" s="140"/>
      <c r="AH1897" s="140"/>
      <c r="AI1897" s="140"/>
      <c r="AJ1897" s="140"/>
      <c r="AK1897" s="140"/>
      <c r="AL1897" s="140"/>
      <c r="AM1897" s="140"/>
      <c r="AN1897" s="140"/>
      <c r="AO1897" s="140"/>
      <c r="AP1897" s="140"/>
      <c r="AQ1897" s="140"/>
      <c r="AR1897" s="140"/>
      <c r="AS1897" s="140"/>
      <c r="AT1897" s="140"/>
      <c r="AU1897" s="140"/>
      <c r="AV1897" s="140"/>
      <c r="AW1897" s="140"/>
      <c r="AX1897" s="140"/>
      <c r="AY1897" s="140"/>
      <c r="AZ1897" s="140"/>
      <c r="BA1897" s="140"/>
      <c r="BB1897" s="140"/>
      <c r="BC1897" s="140"/>
      <c r="BD1897" s="140"/>
      <c r="BE1897" s="140"/>
      <c r="BF1897" s="140"/>
      <c r="BG1897" s="140"/>
      <c r="BH1897" s="140"/>
      <c r="BI1897" s="140"/>
      <c r="BJ1897" s="140"/>
    </row>
    <row r="1898" spans="20:62">
      <c r="T1898" s="140"/>
      <c r="U1898" s="140"/>
      <c r="V1898" s="140"/>
      <c r="W1898" s="140"/>
      <c r="X1898" s="140"/>
      <c r="Y1898" s="140"/>
      <c r="Z1898" s="140"/>
      <c r="AA1898" s="140"/>
      <c r="AB1898" s="140"/>
      <c r="AC1898" s="140"/>
      <c r="AD1898" s="140"/>
      <c r="AE1898" s="140"/>
      <c r="AF1898" s="140"/>
      <c r="AG1898" s="140"/>
      <c r="AH1898" s="140"/>
      <c r="AI1898" s="140"/>
      <c r="AJ1898" s="140"/>
      <c r="AK1898" s="140"/>
      <c r="AL1898" s="140"/>
      <c r="AM1898" s="140"/>
      <c r="AN1898" s="140"/>
      <c r="AO1898" s="140"/>
      <c r="AP1898" s="140"/>
      <c r="AQ1898" s="140"/>
      <c r="AR1898" s="140"/>
      <c r="AS1898" s="140"/>
      <c r="AT1898" s="140"/>
      <c r="AU1898" s="140"/>
      <c r="AV1898" s="140"/>
      <c r="AW1898" s="140"/>
      <c r="AX1898" s="140"/>
      <c r="AY1898" s="140"/>
      <c r="AZ1898" s="140"/>
      <c r="BA1898" s="140"/>
      <c r="BB1898" s="140"/>
      <c r="BC1898" s="140"/>
      <c r="BD1898" s="140"/>
      <c r="BE1898" s="140"/>
      <c r="BF1898" s="140"/>
      <c r="BG1898" s="140"/>
      <c r="BH1898" s="140"/>
      <c r="BI1898" s="140"/>
      <c r="BJ1898" s="140"/>
    </row>
    <row r="1899" spans="20:62">
      <c r="T1899" s="140"/>
      <c r="U1899" s="140"/>
      <c r="V1899" s="140"/>
      <c r="W1899" s="140"/>
      <c r="X1899" s="140"/>
      <c r="Y1899" s="140"/>
      <c r="Z1899" s="140"/>
      <c r="AA1899" s="140"/>
      <c r="AB1899" s="140"/>
      <c r="AC1899" s="140"/>
      <c r="AD1899" s="140"/>
      <c r="AE1899" s="140"/>
      <c r="AF1899" s="140"/>
      <c r="AG1899" s="140"/>
      <c r="AH1899" s="140"/>
      <c r="AI1899" s="140"/>
      <c r="AJ1899" s="140"/>
      <c r="AK1899" s="140"/>
      <c r="AL1899" s="140"/>
      <c r="AM1899" s="140"/>
      <c r="AN1899" s="140"/>
      <c r="AO1899" s="140"/>
      <c r="AP1899" s="140"/>
      <c r="AQ1899" s="140"/>
      <c r="AR1899" s="140"/>
      <c r="AS1899" s="140"/>
      <c r="AT1899" s="140"/>
      <c r="AU1899" s="140"/>
      <c r="AV1899" s="140"/>
      <c r="AW1899" s="140"/>
      <c r="AX1899" s="140"/>
      <c r="AY1899" s="140"/>
      <c r="AZ1899" s="140"/>
      <c r="BA1899" s="140"/>
      <c r="BB1899" s="140"/>
      <c r="BC1899" s="140"/>
      <c r="BD1899" s="140"/>
      <c r="BE1899" s="140"/>
      <c r="BF1899" s="140"/>
      <c r="BG1899" s="140"/>
      <c r="BH1899" s="140"/>
      <c r="BI1899" s="140"/>
      <c r="BJ1899" s="140"/>
    </row>
    <row r="1900" spans="20:62">
      <c r="T1900" s="140"/>
      <c r="U1900" s="140"/>
      <c r="V1900" s="140"/>
      <c r="W1900" s="140"/>
      <c r="X1900" s="140"/>
      <c r="Y1900" s="140"/>
      <c r="Z1900" s="140"/>
      <c r="AA1900" s="140"/>
      <c r="AB1900" s="140"/>
      <c r="AC1900" s="140"/>
      <c r="AD1900" s="140"/>
      <c r="AE1900" s="140"/>
      <c r="AF1900" s="140"/>
      <c r="AG1900" s="140"/>
      <c r="AH1900" s="140"/>
      <c r="AI1900" s="140"/>
      <c r="AJ1900" s="140"/>
      <c r="AK1900" s="140"/>
      <c r="AL1900" s="140"/>
      <c r="AM1900" s="140"/>
      <c r="AN1900" s="140"/>
      <c r="AO1900" s="140"/>
      <c r="AP1900" s="140"/>
      <c r="AQ1900" s="140"/>
      <c r="AR1900" s="140"/>
      <c r="AS1900" s="140"/>
      <c r="AT1900" s="140"/>
      <c r="AU1900" s="140"/>
      <c r="AV1900" s="140"/>
      <c r="AW1900" s="140"/>
      <c r="AX1900" s="140"/>
      <c r="AY1900" s="140"/>
      <c r="AZ1900" s="140"/>
      <c r="BA1900" s="140"/>
      <c r="BB1900" s="140"/>
      <c r="BC1900" s="140"/>
      <c r="BD1900" s="140"/>
      <c r="BE1900" s="140"/>
      <c r="BF1900" s="140"/>
      <c r="BG1900" s="140"/>
      <c r="BH1900" s="140"/>
      <c r="BI1900" s="140"/>
      <c r="BJ1900" s="140"/>
    </row>
    <row r="1901" spans="20:62">
      <c r="T1901" s="140"/>
      <c r="U1901" s="140"/>
      <c r="V1901" s="140"/>
      <c r="W1901" s="140"/>
      <c r="X1901" s="140"/>
      <c r="Y1901" s="140"/>
      <c r="Z1901" s="140"/>
      <c r="AA1901" s="140"/>
      <c r="AB1901" s="140"/>
      <c r="AC1901" s="140"/>
      <c r="AD1901" s="140"/>
      <c r="AE1901" s="140"/>
      <c r="AF1901" s="140"/>
      <c r="AG1901" s="140"/>
      <c r="AH1901" s="140"/>
      <c r="AI1901" s="140"/>
      <c r="AJ1901" s="140"/>
      <c r="AK1901" s="140"/>
      <c r="AL1901" s="140"/>
      <c r="AM1901" s="140"/>
      <c r="AN1901" s="140"/>
      <c r="AO1901" s="140"/>
      <c r="AP1901" s="140"/>
      <c r="AQ1901" s="140"/>
      <c r="AR1901" s="140"/>
      <c r="AS1901" s="140"/>
      <c r="AT1901" s="140"/>
      <c r="AU1901" s="140"/>
      <c r="AV1901" s="140"/>
      <c r="AW1901" s="140"/>
      <c r="AX1901" s="140"/>
      <c r="AY1901" s="140"/>
      <c r="AZ1901" s="140"/>
      <c r="BA1901" s="140"/>
      <c r="BB1901" s="140"/>
      <c r="BC1901" s="140"/>
      <c r="BD1901" s="140"/>
      <c r="BE1901" s="140"/>
      <c r="BF1901" s="140"/>
      <c r="BG1901" s="140"/>
      <c r="BH1901" s="140"/>
      <c r="BI1901" s="140"/>
      <c r="BJ1901" s="140"/>
    </row>
    <row r="1902" spans="20:62">
      <c r="T1902" s="140"/>
      <c r="U1902" s="140"/>
      <c r="V1902" s="140"/>
      <c r="W1902" s="140"/>
      <c r="X1902" s="140"/>
      <c r="Y1902" s="140"/>
      <c r="Z1902" s="140"/>
      <c r="AA1902" s="140"/>
      <c r="AB1902" s="140"/>
      <c r="AC1902" s="140"/>
      <c r="AD1902" s="140"/>
      <c r="AE1902" s="140"/>
      <c r="AF1902" s="140"/>
      <c r="AG1902" s="140"/>
      <c r="AH1902" s="140"/>
      <c r="AI1902" s="140"/>
      <c r="AJ1902" s="140"/>
      <c r="AK1902" s="140"/>
      <c r="AL1902" s="140"/>
      <c r="AM1902" s="140"/>
      <c r="AN1902" s="140"/>
      <c r="AO1902" s="140"/>
      <c r="AP1902" s="140"/>
      <c r="AQ1902" s="140"/>
      <c r="AR1902" s="140"/>
      <c r="AS1902" s="140"/>
      <c r="AT1902" s="140"/>
      <c r="AU1902" s="140"/>
      <c r="AV1902" s="140"/>
      <c r="AW1902" s="140"/>
      <c r="AX1902" s="140"/>
      <c r="AY1902" s="140"/>
      <c r="AZ1902" s="140"/>
      <c r="BA1902" s="140"/>
      <c r="BB1902" s="140"/>
      <c r="BC1902" s="140"/>
      <c r="BD1902" s="140"/>
      <c r="BE1902" s="140"/>
      <c r="BF1902" s="140"/>
      <c r="BG1902" s="140"/>
      <c r="BH1902" s="140"/>
      <c r="BI1902" s="140"/>
      <c r="BJ1902" s="140"/>
    </row>
    <row r="1903" spans="20:62">
      <c r="T1903" s="140"/>
      <c r="U1903" s="140"/>
      <c r="V1903" s="140"/>
      <c r="W1903" s="140"/>
      <c r="X1903" s="140"/>
      <c r="Y1903" s="140"/>
      <c r="Z1903" s="140"/>
      <c r="AA1903" s="140"/>
      <c r="AB1903" s="140"/>
      <c r="AC1903" s="140"/>
      <c r="AD1903" s="140"/>
      <c r="AE1903" s="140"/>
      <c r="AF1903" s="140"/>
      <c r="AG1903" s="140"/>
      <c r="AH1903" s="140"/>
      <c r="AI1903" s="140"/>
      <c r="AJ1903" s="140"/>
      <c r="AK1903" s="140"/>
      <c r="AL1903" s="140"/>
      <c r="AM1903" s="140"/>
      <c r="AN1903" s="140"/>
      <c r="AO1903" s="140"/>
      <c r="AP1903" s="140"/>
      <c r="AQ1903" s="140"/>
      <c r="AR1903" s="140"/>
      <c r="AS1903" s="140"/>
      <c r="AT1903" s="140"/>
      <c r="AU1903" s="140"/>
      <c r="AV1903" s="140"/>
      <c r="AW1903" s="140"/>
      <c r="AX1903" s="140"/>
      <c r="AY1903" s="140"/>
      <c r="AZ1903" s="140"/>
      <c r="BA1903" s="140"/>
      <c r="BB1903" s="140"/>
      <c r="BC1903" s="140"/>
      <c r="BD1903" s="140"/>
      <c r="BE1903" s="140"/>
      <c r="BF1903" s="140"/>
      <c r="BG1903" s="140"/>
      <c r="BH1903" s="140"/>
      <c r="BI1903" s="140"/>
      <c r="BJ1903" s="140"/>
    </row>
    <row r="1904" spans="20:62">
      <c r="T1904" s="140"/>
      <c r="U1904" s="140"/>
      <c r="V1904" s="140"/>
      <c r="W1904" s="140"/>
      <c r="X1904" s="140"/>
      <c r="Y1904" s="140"/>
      <c r="Z1904" s="140"/>
      <c r="AA1904" s="140"/>
      <c r="AB1904" s="140"/>
      <c r="AC1904" s="140"/>
      <c r="AD1904" s="140"/>
      <c r="AE1904" s="140"/>
      <c r="AF1904" s="140"/>
      <c r="AG1904" s="140"/>
      <c r="AH1904" s="140"/>
      <c r="AI1904" s="140"/>
      <c r="AJ1904" s="140"/>
      <c r="AK1904" s="140"/>
      <c r="AL1904" s="140"/>
      <c r="AM1904" s="140"/>
      <c r="AN1904" s="140"/>
      <c r="AO1904" s="140"/>
      <c r="AP1904" s="140"/>
      <c r="AQ1904" s="140"/>
      <c r="AR1904" s="140"/>
      <c r="AS1904" s="140"/>
      <c r="AT1904" s="140"/>
      <c r="AU1904" s="140"/>
      <c r="AV1904" s="140"/>
      <c r="AW1904" s="140"/>
      <c r="AX1904" s="140"/>
      <c r="AY1904" s="140"/>
      <c r="AZ1904" s="140"/>
      <c r="BA1904" s="140"/>
      <c r="BB1904" s="140"/>
      <c r="BC1904" s="140"/>
      <c r="BD1904" s="140"/>
      <c r="BE1904" s="140"/>
      <c r="BF1904" s="140"/>
      <c r="BG1904" s="140"/>
      <c r="BH1904" s="140"/>
      <c r="BI1904" s="140"/>
      <c r="BJ1904" s="140"/>
    </row>
    <row r="1905" spans="20:62">
      <c r="T1905" s="140"/>
      <c r="U1905" s="140"/>
      <c r="V1905" s="140"/>
      <c r="W1905" s="140"/>
      <c r="X1905" s="140"/>
      <c r="Y1905" s="140"/>
      <c r="Z1905" s="140"/>
      <c r="AA1905" s="140"/>
      <c r="AB1905" s="140"/>
      <c r="AC1905" s="140"/>
      <c r="AD1905" s="140"/>
      <c r="AE1905" s="140"/>
      <c r="AF1905" s="140"/>
      <c r="AG1905" s="140"/>
      <c r="AH1905" s="140"/>
      <c r="AI1905" s="140"/>
      <c r="AJ1905" s="140"/>
      <c r="AK1905" s="140"/>
      <c r="AL1905" s="140"/>
      <c r="AM1905" s="140"/>
      <c r="AN1905" s="140"/>
      <c r="AO1905" s="140"/>
      <c r="AP1905" s="140"/>
      <c r="AQ1905" s="140"/>
      <c r="AR1905" s="140"/>
      <c r="AS1905" s="140"/>
      <c r="AT1905" s="140"/>
      <c r="AU1905" s="140"/>
      <c r="AV1905" s="140"/>
      <c r="AW1905" s="140"/>
      <c r="AX1905" s="140"/>
      <c r="AY1905" s="140"/>
      <c r="AZ1905" s="140"/>
      <c r="BA1905" s="140"/>
      <c r="BB1905" s="140"/>
      <c r="BC1905" s="140"/>
      <c r="BD1905" s="140"/>
      <c r="BE1905" s="140"/>
      <c r="BF1905" s="140"/>
      <c r="BG1905" s="140"/>
      <c r="BH1905" s="140"/>
      <c r="BI1905" s="140"/>
      <c r="BJ1905" s="140"/>
    </row>
    <row r="1906" spans="20:62">
      <c r="T1906" s="140"/>
      <c r="U1906" s="140"/>
      <c r="V1906" s="140"/>
      <c r="W1906" s="140"/>
      <c r="X1906" s="140"/>
      <c r="Y1906" s="140"/>
      <c r="Z1906" s="140"/>
      <c r="AA1906" s="140"/>
      <c r="AB1906" s="140"/>
      <c r="AC1906" s="140"/>
      <c r="AD1906" s="140"/>
      <c r="AE1906" s="140"/>
      <c r="AF1906" s="140"/>
      <c r="AG1906" s="140"/>
      <c r="AH1906" s="140"/>
      <c r="AI1906" s="140"/>
      <c r="AJ1906" s="140"/>
      <c r="AK1906" s="140"/>
      <c r="AL1906" s="140"/>
      <c r="AM1906" s="140"/>
      <c r="AN1906" s="140"/>
      <c r="AO1906" s="140"/>
      <c r="AP1906" s="140"/>
      <c r="AQ1906" s="140"/>
      <c r="AR1906" s="140"/>
      <c r="AS1906" s="140"/>
      <c r="AT1906" s="140"/>
      <c r="AU1906" s="140"/>
      <c r="AV1906" s="140"/>
      <c r="AW1906" s="140"/>
      <c r="AX1906" s="140"/>
      <c r="AY1906" s="140"/>
      <c r="AZ1906" s="140"/>
      <c r="BA1906" s="140"/>
      <c r="BB1906" s="140"/>
      <c r="BC1906" s="140"/>
      <c r="BD1906" s="140"/>
      <c r="BE1906" s="140"/>
      <c r="BF1906" s="140"/>
      <c r="BG1906" s="140"/>
      <c r="BH1906" s="140"/>
      <c r="BI1906" s="140"/>
      <c r="BJ1906" s="140"/>
    </row>
    <row r="1907" spans="20:62">
      <c r="T1907" s="140"/>
      <c r="U1907" s="140"/>
      <c r="V1907" s="140"/>
      <c r="W1907" s="140"/>
      <c r="X1907" s="140"/>
      <c r="Y1907" s="140"/>
      <c r="Z1907" s="140"/>
      <c r="AA1907" s="140"/>
      <c r="AB1907" s="140"/>
      <c r="AC1907" s="140"/>
      <c r="AD1907" s="140"/>
      <c r="AE1907" s="140"/>
      <c r="AF1907" s="140"/>
      <c r="AG1907" s="140"/>
      <c r="AH1907" s="140"/>
      <c r="AI1907" s="140"/>
      <c r="AJ1907" s="140"/>
      <c r="AK1907" s="140"/>
      <c r="AL1907" s="140"/>
      <c r="AM1907" s="140"/>
      <c r="AN1907" s="140"/>
      <c r="AO1907" s="140"/>
      <c r="AP1907" s="140"/>
      <c r="AQ1907" s="140"/>
      <c r="AR1907" s="140"/>
      <c r="AS1907" s="140"/>
      <c r="AT1907" s="140"/>
      <c r="AU1907" s="140"/>
      <c r="AV1907" s="140"/>
      <c r="AW1907" s="140"/>
      <c r="AX1907" s="140"/>
      <c r="AY1907" s="140"/>
      <c r="AZ1907" s="140"/>
      <c r="BA1907" s="140"/>
      <c r="BB1907" s="140"/>
      <c r="BC1907" s="140"/>
      <c r="BD1907" s="140"/>
      <c r="BE1907" s="140"/>
      <c r="BF1907" s="140"/>
      <c r="BG1907" s="140"/>
      <c r="BH1907" s="140"/>
      <c r="BI1907" s="140"/>
      <c r="BJ1907" s="140"/>
    </row>
    <row r="1908" spans="20:62">
      <c r="T1908" s="140"/>
      <c r="U1908" s="140"/>
      <c r="V1908" s="140"/>
      <c r="W1908" s="140"/>
      <c r="X1908" s="140"/>
      <c r="Y1908" s="140"/>
      <c r="Z1908" s="140"/>
      <c r="AA1908" s="140"/>
      <c r="AB1908" s="140"/>
      <c r="AC1908" s="140"/>
      <c r="AD1908" s="140"/>
      <c r="AE1908" s="140"/>
      <c r="AF1908" s="140"/>
      <c r="AG1908" s="140"/>
      <c r="AH1908" s="140"/>
      <c r="AI1908" s="140"/>
      <c r="AJ1908" s="140"/>
      <c r="AK1908" s="140"/>
      <c r="AL1908" s="140"/>
      <c r="AM1908" s="140"/>
      <c r="AN1908" s="140"/>
      <c r="AO1908" s="140"/>
      <c r="AP1908" s="140"/>
      <c r="AQ1908" s="140"/>
      <c r="AR1908" s="140"/>
      <c r="AS1908" s="140"/>
      <c r="AT1908" s="140"/>
      <c r="AU1908" s="140"/>
      <c r="AV1908" s="140"/>
      <c r="AW1908" s="140"/>
      <c r="AX1908" s="140"/>
      <c r="AY1908" s="140"/>
      <c r="AZ1908" s="140"/>
      <c r="BA1908" s="140"/>
      <c r="BB1908" s="140"/>
      <c r="BC1908" s="140"/>
      <c r="BD1908" s="140"/>
      <c r="BE1908" s="140"/>
      <c r="BF1908" s="140"/>
      <c r="BG1908" s="140"/>
      <c r="BH1908" s="140"/>
      <c r="BI1908" s="140"/>
      <c r="BJ1908" s="140"/>
    </row>
    <row r="1909" spans="20:62">
      <c r="T1909" s="140"/>
      <c r="U1909" s="140"/>
      <c r="V1909" s="140"/>
      <c r="W1909" s="140"/>
      <c r="X1909" s="140"/>
      <c r="Y1909" s="140"/>
      <c r="Z1909" s="140"/>
      <c r="AA1909" s="140"/>
      <c r="AB1909" s="140"/>
      <c r="AC1909" s="140"/>
      <c r="AD1909" s="140"/>
      <c r="AE1909" s="140"/>
      <c r="AF1909" s="140"/>
      <c r="AG1909" s="140"/>
      <c r="AH1909" s="140"/>
      <c r="AI1909" s="140"/>
      <c r="AJ1909" s="140"/>
      <c r="AK1909" s="140"/>
      <c r="AL1909" s="140"/>
      <c r="AM1909" s="140"/>
      <c r="AN1909" s="140"/>
      <c r="AO1909" s="140"/>
      <c r="AP1909" s="140"/>
      <c r="AQ1909" s="140"/>
      <c r="AR1909" s="140"/>
      <c r="AS1909" s="140"/>
      <c r="AT1909" s="140"/>
      <c r="AU1909" s="140"/>
      <c r="AV1909" s="140"/>
      <c r="AW1909" s="140"/>
      <c r="AX1909" s="140"/>
      <c r="AY1909" s="140"/>
      <c r="AZ1909" s="140"/>
      <c r="BA1909" s="140"/>
      <c r="BB1909" s="140"/>
      <c r="BC1909" s="140"/>
      <c r="BD1909" s="140"/>
      <c r="BE1909" s="140"/>
      <c r="BF1909" s="140"/>
      <c r="BG1909" s="140"/>
      <c r="BH1909" s="140"/>
      <c r="BI1909" s="140"/>
      <c r="BJ1909" s="140"/>
    </row>
    <row r="1910" spans="20:62">
      <c r="T1910" s="140"/>
      <c r="U1910" s="140"/>
      <c r="V1910" s="140"/>
      <c r="W1910" s="140"/>
      <c r="X1910" s="140"/>
      <c r="Y1910" s="140"/>
      <c r="Z1910" s="140"/>
      <c r="AA1910" s="140"/>
      <c r="AB1910" s="140"/>
      <c r="AC1910" s="140"/>
      <c r="AD1910" s="140"/>
      <c r="AE1910" s="140"/>
      <c r="AF1910" s="140"/>
      <c r="AG1910" s="140"/>
      <c r="AH1910" s="140"/>
      <c r="AI1910" s="140"/>
      <c r="AJ1910" s="140"/>
      <c r="AK1910" s="140"/>
      <c r="AL1910" s="140"/>
      <c r="AM1910" s="140"/>
      <c r="AN1910" s="140"/>
      <c r="AO1910" s="140"/>
      <c r="AP1910" s="140"/>
      <c r="AQ1910" s="140"/>
      <c r="AR1910" s="140"/>
      <c r="AS1910" s="140"/>
      <c r="AT1910" s="140"/>
      <c r="AU1910" s="140"/>
      <c r="AV1910" s="140"/>
      <c r="AW1910" s="140"/>
      <c r="AX1910" s="140"/>
      <c r="AY1910" s="140"/>
      <c r="AZ1910" s="140"/>
      <c r="BA1910" s="140"/>
      <c r="BB1910" s="140"/>
      <c r="BC1910" s="140"/>
      <c r="BD1910" s="140"/>
      <c r="BE1910" s="140"/>
      <c r="BF1910" s="140"/>
      <c r="BG1910" s="140"/>
      <c r="BH1910" s="140"/>
      <c r="BI1910" s="140"/>
      <c r="BJ1910" s="140"/>
    </row>
    <row r="1911" spans="20:62">
      <c r="T1911" s="140"/>
      <c r="U1911" s="140"/>
      <c r="V1911" s="140"/>
      <c r="W1911" s="140"/>
      <c r="X1911" s="140"/>
      <c r="Y1911" s="140"/>
      <c r="Z1911" s="140"/>
      <c r="AA1911" s="140"/>
      <c r="AB1911" s="140"/>
      <c r="AC1911" s="140"/>
      <c r="AD1911" s="140"/>
      <c r="AE1911" s="140"/>
      <c r="AF1911" s="140"/>
      <c r="AG1911" s="140"/>
      <c r="AH1911" s="140"/>
      <c r="AI1911" s="140"/>
      <c r="AJ1911" s="140"/>
      <c r="AK1911" s="140"/>
      <c r="AL1911" s="140"/>
      <c r="AM1911" s="140"/>
      <c r="AN1911" s="140"/>
      <c r="AO1911" s="140"/>
      <c r="AP1911" s="140"/>
      <c r="AQ1911" s="140"/>
      <c r="AR1911" s="140"/>
      <c r="AS1911" s="140"/>
      <c r="AT1911" s="140"/>
      <c r="AU1911" s="140"/>
      <c r="AV1911" s="140"/>
      <c r="AW1911" s="140"/>
      <c r="AX1911" s="140"/>
      <c r="AY1911" s="140"/>
      <c r="AZ1911" s="140"/>
      <c r="BA1911" s="140"/>
      <c r="BB1911" s="140"/>
      <c r="BC1911" s="140"/>
      <c r="BD1911" s="140"/>
      <c r="BE1911" s="140"/>
      <c r="BF1911" s="140"/>
      <c r="BG1911" s="140"/>
      <c r="BH1911" s="140"/>
      <c r="BI1911" s="140"/>
      <c r="BJ1911" s="140"/>
    </row>
    <row r="1912" spans="20:62">
      <c r="T1912" s="140"/>
      <c r="U1912" s="140"/>
      <c r="V1912" s="140"/>
      <c r="W1912" s="140"/>
      <c r="X1912" s="140"/>
      <c r="Y1912" s="140"/>
      <c r="Z1912" s="140"/>
      <c r="AA1912" s="140"/>
      <c r="AB1912" s="140"/>
      <c r="AC1912" s="140"/>
      <c r="AD1912" s="140"/>
      <c r="AE1912" s="140"/>
      <c r="AF1912" s="140"/>
      <c r="AG1912" s="140"/>
      <c r="AH1912" s="140"/>
      <c r="AI1912" s="140"/>
      <c r="AJ1912" s="140"/>
      <c r="AK1912" s="140"/>
      <c r="AL1912" s="140"/>
      <c r="AM1912" s="140"/>
      <c r="AN1912" s="140"/>
      <c r="AO1912" s="140"/>
      <c r="AP1912" s="140"/>
      <c r="AQ1912" s="140"/>
      <c r="AR1912" s="140"/>
      <c r="AS1912" s="140"/>
      <c r="AT1912" s="140"/>
      <c r="AU1912" s="140"/>
      <c r="AV1912" s="140"/>
      <c r="AW1912" s="140"/>
      <c r="AX1912" s="140"/>
      <c r="AY1912" s="140"/>
      <c r="AZ1912" s="140"/>
      <c r="BA1912" s="140"/>
      <c r="BB1912" s="140"/>
      <c r="BC1912" s="140"/>
      <c r="BD1912" s="140"/>
      <c r="BE1912" s="140"/>
      <c r="BF1912" s="140"/>
      <c r="BG1912" s="140"/>
      <c r="BH1912" s="140"/>
      <c r="BI1912" s="140"/>
      <c r="BJ1912" s="140"/>
    </row>
    <row r="1913" spans="20:62">
      <c r="T1913" s="140"/>
      <c r="U1913" s="140"/>
      <c r="V1913" s="140"/>
      <c r="W1913" s="140"/>
      <c r="X1913" s="140"/>
      <c r="Y1913" s="140"/>
      <c r="Z1913" s="140"/>
      <c r="AA1913" s="140"/>
      <c r="AB1913" s="140"/>
      <c r="AC1913" s="140"/>
      <c r="AD1913" s="140"/>
      <c r="AE1913" s="140"/>
      <c r="AF1913" s="140"/>
      <c r="AG1913" s="140"/>
      <c r="AH1913" s="140"/>
      <c r="AI1913" s="140"/>
      <c r="AJ1913" s="140"/>
      <c r="AK1913" s="140"/>
      <c r="AL1913" s="140"/>
      <c r="AM1913" s="140"/>
      <c r="AN1913" s="140"/>
      <c r="AO1913" s="140"/>
      <c r="AP1913" s="140"/>
      <c r="AQ1913" s="140"/>
      <c r="AR1913" s="140"/>
      <c r="AS1913" s="140"/>
      <c r="AT1913" s="140"/>
      <c r="AU1913" s="140"/>
      <c r="AV1913" s="140"/>
      <c r="AW1913" s="140"/>
      <c r="AX1913" s="140"/>
      <c r="AY1913" s="140"/>
      <c r="AZ1913" s="140"/>
      <c r="BA1913" s="140"/>
      <c r="BB1913" s="140"/>
      <c r="BC1913" s="140"/>
      <c r="BD1913" s="140"/>
      <c r="BE1913" s="140"/>
      <c r="BF1913" s="140"/>
      <c r="BG1913" s="140"/>
      <c r="BH1913" s="140"/>
      <c r="BI1913" s="140"/>
      <c r="BJ1913" s="140"/>
    </row>
    <row r="1914" spans="20:62">
      <c r="T1914" s="140"/>
      <c r="U1914" s="140"/>
      <c r="V1914" s="140"/>
      <c r="W1914" s="140"/>
      <c r="X1914" s="140"/>
      <c r="Y1914" s="140"/>
      <c r="Z1914" s="140"/>
      <c r="AA1914" s="140"/>
      <c r="AB1914" s="140"/>
      <c r="AC1914" s="140"/>
      <c r="AD1914" s="140"/>
      <c r="AE1914" s="140"/>
      <c r="AF1914" s="140"/>
      <c r="AG1914" s="140"/>
      <c r="AH1914" s="140"/>
      <c r="AI1914" s="140"/>
      <c r="AJ1914" s="140"/>
      <c r="AK1914" s="140"/>
      <c r="AL1914" s="140"/>
      <c r="AM1914" s="140"/>
      <c r="AN1914" s="140"/>
      <c r="AO1914" s="140"/>
      <c r="AP1914" s="140"/>
      <c r="AQ1914" s="140"/>
      <c r="AR1914" s="140"/>
      <c r="AS1914" s="140"/>
      <c r="AT1914" s="140"/>
      <c r="AU1914" s="140"/>
      <c r="AV1914" s="140"/>
      <c r="AW1914" s="140"/>
      <c r="AX1914" s="140"/>
      <c r="AY1914" s="140"/>
      <c r="AZ1914" s="140"/>
      <c r="BA1914" s="140"/>
      <c r="BB1914" s="140"/>
      <c r="BC1914" s="140"/>
      <c r="BD1914" s="140"/>
      <c r="BE1914" s="140"/>
      <c r="BF1914" s="140"/>
      <c r="BG1914" s="140"/>
      <c r="BH1914" s="140"/>
      <c r="BI1914" s="140"/>
      <c r="BJ1914" s="140"/>
    </row>
    <row r="1915" spans="20:62">
      <c r="T1915" s="140"/>
      <c r="U1915" s="140"/>
      <c r="V1915" s="140"/>
      <c r="W1915" s="140"/>
      <c r="X1915" s="140"/>
      <c r="Y1915" s="140"/>
      <c r="Z1915" s="140"/>
      <c r="AA1915" s="140"/>
      <c r="AB1915" s="140"/>
      <c r="AC1915" s="140"/>
      <c r="AD1915" s="140"/>
      <c r="AE1915" s="140"/>
      <c r="AF1915" s="140"/>
      <c r="AG1915" s="140"/>
      <c r="AH1915" s="140"/>
      <c r="AI1915" s="140"/>
      <c r="AJ1915" s="140"/>
      <c r="AK1915" s="140"/>
      <c r="AL1915" s="140"/>
      <c r="AM1915" s="140"/>
      <c r="AN1915" s="140"/>
      <c r="AO1915" s="140"/>
      <c r="AP1915" s="140"/>
      <c r="AQ1915" s="140"/>
      <c r="AR1915" s="140"/>
      <c r="AS1915" s="140"/>
      <c r="AT1915" s="140"/>
      <c r="AU1915" s="140"/>
      <c r="AV1915" s="140"/>
      <c r="AW1915" s="140"/>
      <c r="AX1915" s="140"/>
      <c r="AY1915" s="140"/>
      <c r="AZ1915" s="140"/>
      <c r="BA1915" s="140"/>
      <c r="BB1915" s="140"/>
      <c r="BC1915" s="140"/>
      <c r="BD1915" s="140"/>
      <c r="BE1915" s="140"/>
      <c r="BF1915" s="140"/>
      <c r="BG1915" s="140"/>
      <c r="BH1915" s="140"/>
      <c r="BI1915" s="140"/>
      <c r="BJ1915" s="140"/>
    </row>
    <row r="1916" spans="20:62">
      <c r="T1916" s="140"/>
      <c r="U1916" s="140"/>
      <c r="V1916" s="140"/>
      <c r="W1916" s="140"/>
      <c r="X1916" s="140"/>
      <c r="Y1916" s="140"/>
      <c r="Z1916" s="140"/>
      <c r="AA1916" s="140"/>
      <c r="AB1916" s="140"/>
      <c r="AC1916" s="140"/>
      <c r="AD1916" s="140"/>
      <c r="AE1916" s="140"/>
      <c r="AF1916" s="140"/>
      <c r="AG1916" s="140"/>
      <c r="AH1916" s="140"/>
      <c r="AI1916" s="140"/>
      <c r="AJ1916" s="140"/>
      <c r="AK1916" s="140"/>
      <c r="AL1916" s="140"/>
      <c r="AM1916" s="140"/>
      <c r="AN1916" s="140"/>
      <c r="AO1916" s="140"/>
      <c r="AP1916" s="140"/>
      <c r="AQ1916" s="140"/>
      <c r="AR1916" s="140"/>
      <c r="AS1916" s="140"/>
      <c r="AT1916" s="140"/>
      <c r="AU1916" s="140"/>
      <c r="AV1916" s="140"/>
      <c r="AW1916" s="140"/>
      <c r="AX1916" s="140"/>
      <c r="AY1916" s="140"/>
      <c r="AZ1916" s="140"/>
      <c r="BA1916" s="140"/>
      <c r="BB1916" s="140"/>
      <c r="BC1916" s="140"/>
      <c r="BD1916" s="140"/>
      <c r="BE1916" s="140"/>
      <c r="BF1916" s="140"/>
      <c r="BG1916" s="140"/>
      <c r="BH1916" s="140"/>
      <c r="BI1916" s="140"/>
      <c r="BJ1916" s="140"/>
    </row>
    <row r="1917" spans="20:62">
      <c r="T1917" s="140"/>
      <c r="U1917" s="140"/>
      <c r="V1917" s="140"/>
      <c r="W1917" s="140"/>
      <c r="X1917" s="140"/>
      <c r="Y1917" s="140"/>
      <c r="Z1917" s="140"/>
      <c r="AA1917" s="140"/>
      <c r="AB1917" s="140"/>
      <c r="AC1917" s="140"/>
      <c r="AD1917" s="140"/>
      <c r="AE1917" s="140"/>
      <c r="AF1917" s="140"/>
      <c r="AG1917" s="140"/>
      <c r="AH1917" s="140"/>
      <c r="AI1917" s="140"/>
      <c r="AJ1917" s="140"/>
      <c r="AK1917" s="140"/>
      <c r="AL1917" s="140"/>
      <c r="AM1917" s="140"/>
      <c r="AN1917" s="140"/>
      <c r="AO1917" s="140"/>
      <c r="AP1917" s="140"/>
      <c r="AQ1917" s="140"/>
      <c r="AR1917" s="140"/>
      <c r="AS1917" s="140"/>
      <c r="AT1917" s="140"/>
      <c r="AU1917" s="140"/>
      <c r="AV1917" s="140"/>
      <c r="AW1917" s="140"/>
      <c r="AX1917" s="140"/>
      <c r="AY1917" s="140"/>
      <c r="AZ1917" s="140"/>
      <c r="BA1917" s="140"/>
      <c r="BB1917" s="140"/>
      <c r="BC1917" s="140"/>
      <c r="BD1917" s="140"/>
      <c r="BE1917" s="140"/>
      <c r="BF1917" s="140"/>
      <c r="BG1917" s="140"/>
      <c r="BH1917" s="140"/>
      <c r="BI1917" s="140"/>
      <c r="BJ1917" s="140"/>
    </row>
    <row r="1918" spans="20:62">
      <c r="T1918" s="140"/>
      <c r="U1918" s="140"/>
      <c r="V1918" s="140"/>
      <c r="W1918" s="140"/>
      <c r="X1918" s="140"/>
      <c r="Y1918" s="140"/>
      <c r="Z1918" s="140"/>
      <c r="AA1918" s="140"/>
      <c r="AB1918" s="140"/>
      <c r="AC1918" s="140"/>
      <c r="AD1918" s="140"/>
      <c r="AE1918" s="140"/>
      <c r="AF1918" s="140"/>
      <c r="AG1918" s="140"/>
      <c r="AH1918" s="140"/>
      <c r="AI1918" s="140"/>
      <c r="AJ1918" s="140"/>
      <c r="AK1918" s="140"/>
      <c r="AL1918" s="140"/>
      <c r="AM1918" s="140"/>
      <c r="AN1918" s="140"/>
      <c r="AO1918" s="140"/>
      <c r="AP1918" s="140"/>
      <c r="AQ1918" s="140"/>
      <c r="AR1918" s="140"/>
      <c r="AS1918" s="140"/>
      <c r="AT1918" s="140"/>
      <c r="AU1918" s="140"/>
      <c r="AV1918" s="140"/>
      <c r="AW1918" s="140"/>
      <c r="AX1918" s="140"/>
      <c r="AY1918" s="140"/>
      <c r="AZ1918" s="140"/>
      <c r="BA1918" s="140"/>
      <c r="BB1918" s="140"/>
      <c r="BC1918" s="140"/>
      <c r="BD1918" s="140"/>
      <c r="BE1918" s="140"/>
      <c r="BF1918" s="140"/>
      <c r="BG1918" s="140"/>
      <c r="BH1918" s="140"/>
      <c r="BI1918" s="140"/>
      <c r="BJ1918" s="140"/>
    </row>
    <row r="1919" spans="20:62">
      <c r="T1919" s="140"/>
      <c r="U1919" s="140"/>
      <c r="V1919" s="140"/>
      <c r="W1919" s="140"/>
      <c r="X1919" s="140"/>
      <c r="Y1919" s="140"/>
      <c r="Z1919" s="140"/>
      <c r="AA1919" s="140"/>
      <c r="AB1919" s="140"/>
      <c r="AC1919" s="140"/>
      <c r="AD1919" s="140"/>
      <c r="AE1919" s="140"/>
      <c r="AF1919" s="140"/>
      <c r="AG1919" s="140"/>
      <c r="AH1919" s="140"/>
      <c r="AI1919" s="140"/>
      <c r="AJ1919" s="140"/>
      <c r="AK1919" s="140"/>
      <c r="AL1919" s="140"/>
      <c r="AM1919" s="140"/>
      <c r="AN1919" s="140"/>
      <c r="AO1919" s="140"/>
      <c r="AP1919" s="140"/>
      <c r="AQ1919" s="140"/>
      <c r="AR1919" s="140"/>
      <c r="AS1919" s="140"/>
      <c r="AT1919" s="140"/>
      <c r="AU1919" s="140"/>
      <c r="AV1919" s="140"/>
      <c r="AW1919" s="140"/>
      <c r="AX1919" s="140"/>
      <c r="AY1919" s="140"/>
      <c r="AZ1919" s="140"/>
      <c r="BA1919" s="140"/>
      <c r="BB1919" s="140"/>
      <c r="BC1919" s="140"/>
      <c r="BD1919" s="140"/>
      <c r="BE1919" s="140"/>
      <c r="BF1919" s="140"/>
      <c r="BG1919" s="140"/>
      <c r="BH1919" s="140"/>
      <c r="BI1919" s="140"/>
      <c r="BJ1919" s="140"/>
    </row>
    <row r="1920" spans="20:62">
      <c r="T1920" s="140"/>
      <c r="U1920" s="140"/>
      <c r="V1920" s="140"/>
      <c r="W1920" s="140"/>
      <c r="X1920" s="140"/>
      <c r="Y1920" s="140"/>
      <c r="Z1920" s="140"/>
      <c r="AA1920" s="140"/>
      <c r="AB1920" s="140"/>
      <c r="AC1920" s="140"/>
      <c r="AD1920" s="140"/>
      <c r="AE1920" s="140"/>
      <c r="AF1920" s="140"/>
      <c r="AG1920" s="140"/>
      <c r="AH1920" s="140"/>
      <c r="AI1920" s="140"/>
      <c r="AJ1920" s="140"/>
      <c r="AK1920" s="140"/>
      <c r="AL1920" s="140"/>
      <c r="AM1920" s="140"/>
      <c r="AN1920" s="140"/>
      <c r="AO1920" s="140"/>
      <c r="AP1920" s="140"/>
      <c r="AQ1920" s="140"/>
      <c r="AR1920" s="140"/>
      <c r="AS1920" s="140"/>
      <c r="AT1920" s="140"/>
      <c r="AU1920" s="140"/>
      <c r="AV1920" s="140"/>
      <c r="AW1920" s="140"/>
      <c r="AX1920" s="140"/>
      <c r="AY1920" s="140"/>
      <c r="AZ1920" s="140"/>
      <c r="BA1920" s="140"/>
      <c r="BB1920" s="140"/>
      <c r="BC1920" s="140"/>
      <c r="BD1920" s="140"/>
      <c r="BE1920" s="140"/>
      <c r="BF1920" s="140"/>
      <c r="BG1920" s="140"/>
      <c r="BH1920" s="140"/>
      <c r="BI1920" s="140"/>
      <c r="BJ1920" s="140"/>
    </row>
    <row r="1921" spans="20:62">
      <c r="T1921" s="140"/>
      <c r="U1921" s="140"/>
      <c r="V1921" s="140"/>
      <c r="W1921" s="140"/>
      <c r="X1921" s="140"/>
      <c r="Y1921" s="140"/>
      <c r="Z1921" s="140"/>
      <c r="AA1921" s="140"/>
      <c r="AB1921" s="140"/>
      <c r="AC1921" s="140"/>
      <c r="AD1921" s="140"/>
      <c r="AE1921" s="140"/>
      <c r="AF1921" s="140"/>
      <c r="AG1921" s="140"/>
      <c r="AH1921" s="140"/>
      <c r="AI1921" s="140"/>
      <c r="AJ1921" s="140"/>
      <c r="AK1921" s="140"/>
      <c r="AL1921" s="140"/>
      <c r="AM1921" s="140"/>
      <c r="AN1921" s="140"/>
      <c r="AO1921" s="140"/>
      <c r="AP1921" s="140"/>
      <c r="AQ1921" s="140"/>
      <c r="AR1921" s="140"/>
      <c r="AS1921" s="140"/>
      <c r="AT1921" s="140"/>
      <c r="AU1921" s="140"/>
      <c r="AV1921" s="140"/>
      <c r="AW1921" s="140"/>
      <c r="AX1921" s="140"/>
      <c r="AY1921" s="140"/>
      <c r="AZ1921" s="140"/>
      <c r="BA1921" s="140"/>
      <c r="BB1921" s="140"/>
      <c r="BC1921" s="140"/>
      <c r="BD1921" s="140"/>
      <c r="BE1921" s="140"/>
      <c r="BF1921" s="140"/>
      <c r="BG1921" s="140"/>
      <c r="BH1921" s="140"/>
      <c r="BI1921" s="140"/>
      <c r="BJ1921" s="140"/>
    </row>
    <row r="1922" spans="20:62">
      <c r="T1922" s="140"/>
      <c r="U1922" s="140"/>
      <c r="V1922" s="140"/>
      <c r="W1922" s="140"/>
      <c r="X1922" s="140"/>
      <c r="Y1922" s="140"/>
      <c r="Z1922" s="140"/>
      <c r="AA1922" s="140"/>
      <c r="AB1922" s="140"/>
      <c r="AC1922" s="140"/>
      <c r="AD1922" s="140"/>
      <c r="AE1922" s="140"/>
      <c r="AF1922" s="140"/>
      <c r="AG1922" s="140"/>
      <c r="AH1922" s="140"/>
      <c r="AI1922" s="140"/>
      <c r="AJ1922" s="140"/>
      <c r="AK1922" s="140"/>
      <c r="AL1922" s="140"/>
      <c r="AM1922" s="140"/>
      <c r="AN1922" s="140"/>
      <c r="AO1922" s="140"/>
      <c r="AP1922" s="140"/>
      <c r="AQ1922" s="140"/>
      <c r="AR1922" s="140"/>
      <c r="AS1922" s="140"/>
      <c r="AT1922" s="140"/>
      <c r="AU1922" s="140"/>
      <c r="AV1922" s="140"/>
      <c r="AW1922" s="140"/>
      <c r="AX1922" s="140"/>
      <c r="AY1922" s="140"/>
      <c r="AZ1922" s="140"/>
      <c r="BA1922" s="140"/>
      <c r="BB1922" s="140"/>
      <c r="BC1922" s="140"/>
      <c r="BD1922" s="140"/>
      <c r="BE1922" s="140"/>
      <c r="BF1922" s="140"/>
      <c r="BG1922" s="140"/>
      <c r="BH1922" s="140"/>
      <c r="BI1922" s="140"/>
      <c r="BJ1922" s="140"/>
    </row>
    <row r="1923" spans="20:62">
      <c r="T1923" s="140"/>
      <c r="U1923" s="140"/>
      <c r="V1923" s="140"/>
      <c r="W1923" s="140"/>
      <c r="X1923" s="140"/>
      <c r="Y1923" s="140"/>
      <c r="Z1923" s="140"/>
      <c r="AA1923" s="140"/>
      <c r="AB1923" s="140"/>
      <c r="AC1923" s="140"/>
      <c r="AD1923" s="140"/>
      <c r="AE1923" s="140"/>
      <c r="AF1923" s="140"/>
      <c r="AG1923" s="140"/>
      <c r="AH1923" s="140"/>
      <c r="AI1923" s="140"/>
      <c r="AJ1923" s="140"/>
      <c r="AK1923" s="140"/>
      <c r="AL1923" s="140"/>
      <c r="AM1923" s="140"/>
      <c r="AN1923" s="140"/>
      <c r="AO1923" s="140"/>
      <c r="AP1923" s="140"/>
      <c r="AQ1923" s="140"/>
      <c r="AR1923" s="140"/>
      <c r="AS1923" s="140"/>
      <c r="AT1923" s="140"/>
      <c r="AU1923" s="140"/>
      <c r="AV1923" s="140"/>
      <c r="AW1923" s="140"/>
      <c r="AX1923" s="140"/>
      <c r="AY1923" s="140"/>
      <c r="AZ1923" s="140"/>
      <c r="BA1923" s="140"/>
      <c r="BB1923" s="140"/>
      <c r="BC1923" s="140"/>
      <c r="BD1923" s="140"/>
      <c r="BE1923" s="140"/>
      <c r="BF1923" s="140"/>
      <c r="BG1923" s="140"/>
      <c r="BH1923" s="140"/>
      <c r="BI1923" s="140"/>
      <c r="BJ1923" s="140"/>
    </row>
    <row r="1924" spans="20:62">
      <c r="T1924" s="140"/>
      <c r="U1924" s="140"/>
      <c r="V1924" s="140"/>
      <c r="W1924" s="140"/>
      <c r="X1924" s="140"/>
      <c r="Y1924" s="140"/>
      <c r="Z1924" s="140"/>
      <c r="AA1924" s="140"/>
      <c r="AB1924" s="140"/>
      <c r="AC1924" s="140"/>
      <c r="AD1924" s="140"/>
      <c r="AE1924" s="140"/>
      <c r="AF1924" s="140"/>
      <c r="AG1924" s="140"/>
      <c r="AH1924" s="140"/>
      <c r="AI1924" s="140"/>
      <c r="AJ1924" s="140"/>
      <c r="AK1924" s="140"/>
      <c r="AL1924" s="140"/>
      <c r="AM1924" s="140"/>
      <c r="AN1924" s="140"/>
      <c r="AO1924" s="140"/>
      <c r="AP1924" s="140"/>
      <c r="AQ1924" s="140"/>
      <c r="AR1924" s="140"/>
      <c r="AS1924" s="140"/>
      <c r="AT1924" s="140"/>
      <c r="AU1924" s="140"/>
      <c r="AV1924" s="140"/>
      <c r="AW1924" s="140"/>
      <c r="AX1924" s="140"/>
      <c r="AY1924" s="140"/>
      <c r="AZ1924" s="140"/>
      <c r="BA1924" s="140"/>
      <c r="BB1924" s="140"/>
      <c r="BC1924" s="140"/>
      <c r="BD1924" s="140"/>
      <c r="BE1924" s="140"/>
      <c r="BF1924" s="140"/>
      <c r="BG1924" s="140"/>
      <c r="BH1924" s="140"/>
      <c r="BI1924" s="140"/>
      <c r="BJ1924" s="140"/>
    </row>
    <row r="1925" spans="20:62">
      <c r="T1925" s="140"/>
      <c r="U1925" s="140"/>
      <c r="V1925" s="140"/>
      <c r="W1925" s="140"/>
      <c r="X1925" s="140"/>
      <c r="Y1925" s="140"/>
      <c r="Z1925" s="140"/>
      <c r="AA1925" s="140"/>
      <c r="AB1925" s="140"/>
      <c r="AC1925" s="140"/>
      <c r="AD1925" s="140"/>
      <c r="AE1925" s="140"/>
      <c r="AF1925" s="140"/>
      <c r="AG1925" s="140"/>
      <c r="AH1925" s="140"/>
      <c r="AI1925" s="140"/>
      <c r="AJ1925" s="140"/>
      <c r="AK1925" s="140"/>
      <c r="AL1925" s="140"/>
      <c r="AM1925" s="140"/>
      <c r="AN1925" s="140"/>
      <c r="AO1925" s="140"/>
      <c r="AP1925" s="140"/>
      <c r="AQ1925" s="140"/>
      <c r="AR1925" s="140"/>
      <c r="AS1925" s="140"/>
      <c r="AT1925" s="140"/>
      <c r="AU1925" s="140"/>
      <c r="AV1925" s="140"/>
      <c r="AW1925" s="140"/>
      <c r="AX1925" s="140"/>
      <c r="AY1925" s="140"/>
      <c r="AZ1925" s="140"/>
      <c r="BA1925" s="140"/>
      <c r="BB1925" s="140"/>
      <c r="BC1925" s="140"/>
      <c r="BD1925" s="140"/>
      <c r="BE1925" s="140"/>
      <c r="BF1925" s="140"/>
      <c r="BG1925" s="140"/>
      <c r="BH1925" s="140"/>
      <c r="BI1925" s="140"/>
      <c r="BJ1925" s="140"/>
    </row>
    <row r="1926" spans="20:62">
      <c r="T1926" s="140"/>
      <c r="U1926" s="140"/>
      <c r="V1926" s="140"/>
      <c r="W1926" s="140"/>
      <c r="X1926" s="140"/>
      <c r="Y1926" s="140"/>
      <c r="Z1926" s="140"/>
      <c r="AA1926" s="140"/>
      <c r="AB1926" s="140"/>
      <c r="AC1926" s="140"/>
      <c r="AD1926" s="140"/>
      <c r="AE1926" s="140"/>
      <c r="AF1926" s="140"/>
      <c r="AG1926" s="140"/>
      <c r="AH1926" s="140"/>
      <c r="AI1926" s="140"/>
      <c r="AJ1926" s="140"/>
      <c r="AK1926" s="140"/>
      <c r="AL1926" s="140"/>
      <c r="AM1926" s="140"/>
      <c r="AN1926" s="140"/>
      <c r="AO1926" s="140"/>
      <c r="AP1926" s="140"/>
      <c r="AQ1926" s="140"/>
      <c r="AR1926" s="140"/>
      <c r="AS1926" s="140"/>
      <c r="AT1926" s="140"/>
      <c r="AU1926" s="140"/>
      <c r="AV1926" s="140"/>
      <c r="AW1926" s="140"/>
      <c r="AX1926" s="140"/>
      <c r="AY1926" s="140"/>
      <c r="AZ1926" s="140"/>
      <c r="BA1926" s="140"/>
      <c r="BB1926" s="140"/>
      <c r="BC1926" s="140"/>
      <c r="BD1926" s="140"/>
      <c r="BE1926" s="140"/>
      <c r="BF1926" s="140"/>
      <c r="BG1926" s="140"/>
      <c r="BH1926" s="140"/>
      <c r="BI1926" s="140"/>
      <c r="BJ1926" s="140"/>
    </row>
    <row r="1927" spans="20:62">
      <c r="T1927" s="140"/>
      <c r="U1927" s="140"/>
      <c r="V1927" s="140"/>
      <c r="W1927" s="140"/>
      <c r="X1927" s="140"/>
      <c r="Y1927" s="140"/>
      <c r="Z1927" s="140"/>
      <c r="AA1927" s="140"/>
      <c r="AB1927" s="140"/>
      <c r="AC1927" s="140"/>
      <c r="AD1927" s="140"/>
      <c r="AE1927" s="140"/>
      <c r="AF1927" s="140"/>
      <c r="AG1927" s="140"/>
      <c r="AH1927" s="140"/>
      <c r="AI1927" s="140"/>
      <c r="AJ1927" s="140"/>
      <c r="AK1927" s="140"/>
      <c r="AL1927" s="140"/>
      <c r="AM1927" s="140"/>
      <c r="AN1927" s="140"/>
      <c r="AO1927" s="140"/>
      <c r="AP1927" s="140"/>
      <c r="AQ1927" s="140"/>
      <c r="AR1927" s="140"/>
      <c r="AS1927" s="140"/>
      <c r="AT1927" s="140"/>
      <c r="AU1927" s="140"/>
      <c r="AV1927" s="140"/>
      <c r="AW1927" s="140"/>
      <c r="AX1927" s="140"/>
      <c r="AY1927" s="140"/>
      <c r="AZ1927" s="140"/>
      <c r="BA1927" s="140"/>
      <c r="BB1927" s="140"/>
      <c r="BC1927" s="140"/>
      <c r="BD1927" s="140"/>
      <c r="BE1927" s="140"/>
      <c r="BF1927" s="140"/>
      <c r="BG1927" s="140"/>
      <c r="BH1927" s="140"/>
      <c r="BI1927" s="140"/>
      <c r="BJ1927" s="140"/>
    </row>
    <row r="1928" spans="20:62">
      <c r="T1928" s="140"/>
      <c r="U1928" s="140"/>
      <c r="V1928" s="140"/>
      <c r="W1928" s="140"/>
      <c r="X1928" s="140"/>
      <c r="Y1928" s="140"/>
      <c r="Z1928" s="140"/>
      <c r="AA1928" s="140"/>
      <c r="AB1928" s="140"/>
      <c r="AC1928" s="140"/>
      <c r="AD1928" s="140"/>
      <c r="AE1928" s="140"/>
      <c r="AF1928" s="140"/>
      <c r="AG1928" s="140"/>
      <c r="AH1928" s="140"/>
      <c r="AI1928" s="140"/>
      <c r="AJ1928" s="140"/>
      <c r="AK1928" s="140"/>
      <c r="AL1928" s="140"/>
      <c r="AM1928" s="140"/>
      <c r="AN1928" s="140"/>
      <c r="AO1928" s="140"/>
      <c r="AP1928" s="140"/>
      <c r="AQ1928" s="140"/>
      <c r="AR1928" s="140"/>
      <c r="AS1928" s="140"/>
      <c r="AT1928" s="140"/>
      <c r="AU1928" s="140"/>
      <c r="AV1928" s="140"/>
      <c r="AW1928" s="140"/>
      <c r="AX1928" s="140"/>
      <c r="AY1928" s="140"/>
      <c r="AZ1928" s="140"/>
      <c r="BA1928" s="140"/>
      <c r="BB1928" s="140"/>
      <c r="BC1928" s="140"/>
      <c r="BD1928" s="140"/>
      <c r="BE1928" s="140"/>
      <c r="BF1928" s="140"/>
      <c r="BG1928" s="140"/>
      <c r="BH1928" s="140"/>
      <c r="BI1928" s="140"/>
      <c r="BJ1928" s="140"/>
    </row>
    <row r="1929" spans="20:62">
      <c r="T1929" s="140"/>
      <c r="U1929" s="140"/>
      <c r="V1929" s="140"/>
      <c r="W1929" s="140"/>
      <c r="X1929" s="140"/>
      <c r="Y1929" s="140"/>
      <c r="Z1929" s="140"/>
      <c r="AA1929" s="140"/>
      <c r="AB1929" s="140"/>
      <c r="AC1929" s="140"/>
      <c r="AD1929" s="140"/>
      <c r="AE1929" s="140"/>
      <c r="AF1929" s="140"/>
      <c r="AG1929" s="140"/>
      <c r="AH1929" s="140"/>
      <c r="AI1929" s="140"/>
      <c r="AJ1929" s="140"/>
      <c r="AK1929" s="140"/>
      <c r="AL1929" s="140"/>
      <c r="AM1929" s="140"/>
      <c r="AN1929" s="140"/>
      <c r="AO1929" s="140"/>
      <c r="AP1929" s="140"/>
      <c r="AQ1929" s="140"/>
      <c r="AR1929" s="140"/>
      <c r="AS1929" s="140"/>
      <c r="AT1929" s="140"/>
      <c r="AU1929" s="140"/>
      <c r="AV1929" s="140"/>
      <c r="AW1929" s="140"/>
      <c r="AX1929" s="140"/>
      <c r="AY1929" s="140"/>
      <c r="AZ1929" s="140"/>
      <c r="BA1929" s="140"/>
      <c r="BB1929" s="140"/>
      <c r="BC1929" s="140"/>
      <c r="BD1929" s="140"/>
      <c r="BE1929" s="140"/>
      <c r="BF1929" s="140"/>
      <c r="BG1929" s="140"/>
      <c r="BH1929" s="140"/>
      <c r="BI1929" s="140"/>
      <c r="BJ1929" s="140"/>
    </row>
    <row r="1930" spans="20:62">
      <c r="T1930" s="140"/>
      <c r="U1930" s="140"/>
      <c r="V1930" s="140"/>
      <c r="W1930" s="140"/>
      <c r="X1930" s="140"/>
      <c r="Y1930" s="140"/>
      <c r="Z1930" s="140"/>
      <c r="AA1930" s="140"/>
      <c r="AB1930" s="140"/>
      <c r="AC1930" s="140"/>
      <c r="AD1930" s="140"/>
      <c r="AE1930" s="140"/>
      <c r="AF1930" s="140"/>
      <c r="AG1930" s="140"/>
      <c r="AH1930" s="140"/>
      <c r="AI1930" s="140"/>
      <c r="AJ1930" s="140"/>
      <c r="AK1930" s="140"/>
      <c r="AL1930" s="140"/>
      <c r="AM1930" s="140"/>
      <c r="AN1930" s="140"/>
      <c r="AO1930" s="140"/>
      <c r="AP1930" s="140"/>
      <c r="AQ1930" s="140"/>
      <c r="AR1930" s="140"/>
      <c r="AS1930" s="140"/>
      <c r="AT1930" s="140"/>
      <c r="AU1930" s="140"/>
      <c r="AV1930" s="140"/>
      <c r="AW1930" s="140"/>
      <c r="AX1930" s="140"/>
      <c r="AY1930" s="140"/>
      <c r="AZ1930" s="140"/>
      <c r="BA1930" s="140"/>
      <c r="BB1930" s="140"/>
      <c r="BC1930" s="140"/>
      <c r="BD1930" s="140"/>
      <c r="BE1930" s="140"/>
      <c r="BF1930" s="140"/>
      <c r="BG1930" s="140"/>
      <c r="BH1930" s="140"/>
      <c r="BI1930" s="140"/>
      <c r="BJ1930" s="140"/>
    </row>
    <row r="1931" spans="20:62">
      <c r="T1931" s="140"/>
      <c r="U1931" s="140"/>
      <c r="V1931" s="140"/>
      <c r="W1931" s="140"/>
      <c r="X1931" s="140"/>
      <c r="Y1931" s="140"/>
      <c r="Z1931" s="140"/>
      <c r="AA1931" s="140"/>
      <c r="AB1931" s="140"/>
      <c r="AC1931" s="140"/>
      <c r="AD1931" s="140"/>
      <c r="AE1931" s="140"/>
      <c r="AF1931" s="140"/>
      <c r="AG1931" s="140"/>
      <c r="AH1931" s="140"/>
      <c r="AI1931" s="140"/>
      <c r="AJ1931" s="140"/>
      <c r="AK1931" s="140"/>
      <c r="AL1931" s="140"/>
      <c r="AM1931" s="140"/>
      <c r="AN1931" s="140"/>
      <c r="AO1931" s="140"/>
      <c r="AP1931" s="140"/>
      <c r="AQ1931" s="140"/>
      <c r="AR1931" s="140"/>
      <c r="AS1931" s="140"/>
      <c r="AT1931" s="140"/>
      <c r="AU1931" s="140"/>
      <c r="AV1931" s="140"/>
      <c r="AW1931" s="140"/>
      <c r="AX1931" s="140"/>
      <c r="AY1931" s="140"/>
      <c r="AZ1931" s="140"/>
      <c r="BA1931" s="140"/>
      <c r="BB1931" s="140"/>
      <c r="BC1931" s="140"/>
      <c r="BD1931" s="140"/>
      <c r="BE1931" s="140"/>
      <c r="BF1931" s="140"/>
      <c r="BG1931" s="140"/>
      <c r="BH1931" s="140"/>
      <c r="BI1931" s="140"/>
      <c r="BJ1931" s="140"/>
    </row>
    <row r="1932" spans="20:62">
      <c r="T1932" s="140"/>
      <c r="U1932" s="140"/>
      <c r="V1932" s="140"/>
      <c r="W1932" s="140"/>
      <c r="X1932" s="140"/>
      <c r="Y1932" s="140"/>
      <c r="Z1932" s="140"/>
      <c r="AA1932" s="140"/>
      <c r="AB1932" s="140"/>
      <c r="AC1932" s="140"/>
      <c r="AD1932" s="140"/>
      <c r="AE1932" s="140"/>
      <c r="AF1932" s="140"/>
      <c r="AG1932" s="140"/>
      <c r="AH1932" s="140"/>
      <c r="AI1932" s="140"/>
      <c r="AJ1932" s="140"/>
      <c r="AK1932" s="140"/>
      <c r="AL1932" s="140"/>
      <c r="AM1932" s="140"/>
      <c r="AN1932" s="140"/>
      <c r="AO1932" s="140"/>
      <c r="AP1932" s="140"/>
      <c r="AQ1932" s="140"/>
      <c r="AR1932" s="140"/>
      <c r="AS1932" s="140"/>
      <c r="AT1932" s="140"/>
      <c r="AU1932" s="140"/>
      <c r="AV1932" s="140"/>
      <c r="AW1932" s="140"/>
      <c r="AX1932" s="140"/>
      <c r="AY1932" s="140"/>
      <c r="AZ1932" s="140"/>
      <c r="BA1932" s="140"/>
      <c r="BB1932" s="140"/>
      <c r="BC1932" s="140"/>
      <c r="BD1932" s="140"/>
      <c r="BE1932" s="140"/>
      <c r="BF1932" s="140"/>
      <c r="BG1932" s="140"/>
      <c r="BH1932" s="140"/>
      <c r="BI1932" s="140"/>
      <c r="BJ1932" s="140"/>
    </row>
    <row r="1933" spans="20:62">
      <c r="T1933" s="140"/>
      <c r="U1933" s="140"/>
      <c r="V1933" s="140"/>
      <c r="W1933" s="140"/>
      <c r="X1933" s="140"/>
      <c r="Y1933" s="140"/>
      <c r="Z1933" s="140"/>
      <c r="AA1933" s="140"/>
      <c r="AB1933" s="140"/>
      <c r="AC1933" s="140"/>
      <c r="AD1933" s="140"/>
      <c r="AE1933" s="140"/>
      <c r="AF1933" s="140"/>
      <c r="AG1933" s="140"/>
      <c r="AH1933" s="140"/>
      <c r="AI1933" s="140"/>
      <c r="AJ1933" s="140"/>
      <c r="AK1933" s="140"/>
      <c r="AL1933" s="140"/>
      <c r="AM1933" s="140"/>
      <c r="AN1933" s="140"/>
      <c r="AO1933" s="140"/>
      <c r="AP1933" s="140"/>
      <c r="AQ1933" s="140"/>
      <c r="AR1933" s="140"/>
      <c r="AS1933" s="140"/>
      <c r="AT1933" s="140"/>
      <c r="AU1933" s="140"/>
      <c r="AV1933" s="140"/>
      <c r="AW1933" s="140"/>
      <c r="AX1933" s="140"/>
      <c r="AY1933" s="140"/>
      <c r="AZ1933" s="140"/>
      <c r="BA1933" s="140"/>
      <c r="BB1933" s="140"/>
      <c r="BC1933" s="140"/>
      <c r="BD1933" s="140"/>
      <c r="BE1933" s="140"/>
      <c r="BF1933" s="140"/>
      <c r="BG1933" s="140"/>
      <c r="BH1933" s="140"/>
      <c r="BI1933" s="140"/>
      <c r="BJ1933" s="140"/>
    </row>
    <row r="1934" spans="20:62">
      <c r="T1934" s="140"/>
      <c r="U1934" s="140"/>
      <c r="V1934" s="140"/>
      <c r="W1934" s="140"/>
      <c r="X1934" s="140"/>
      <c r="Y1934" s="140"/>
      <c r="Z1934" s="140"/>
      <c r="AA1934" s="140"/>
      <c r="AB1934" s="140"/>
      <c r="AC1934" s="140"/>
      <c r="AD1934" s="140"/>
      <c r="AE1934" s="140"/>
      <c r="AF1934" s="140"/>
      <c r="AG1934" s="140"/>
      <c r="AH1934" s="140"/>
      <c r="AI1934" s="140"/>
      <c r="AJ1934" s="140"/>
      <c r="AK1934" s="140"/>
      <c r="AL1934" s="140"/>
      <c r="AM1934" s="140"/>
      <c r="AN1934" s="140"/>
      <c r="AO1934" s="140"/>
      <c r="AP1934" s="140"/>
      <c r="AQ1934" s="140"/>
      <c r="AR1934" s="140"/>
      <c r="AS1934" s="140"/>
      <c r="AT1934" s="140"/>
      <c r="AU1934" s="140"/>
      <c r="AV1934" s="140"/>
      <c r="AW1934" s="140"/>
      <c r="AX1934" s="140"/>
      <c r="AY1934" s="140"/>
      <c r="AZ1934" s="140"/>
      <c r="BA1934" s="140"/>
      <c r="BB1934" s="140"/>
      <c r="BC1934" s="140"/>
      <c r="BD1934" s="140"/>
      <c r="BE1934" s="140"/>
      <c r="BF1934" s="140"/>
      <c r="BG1934" s="140"/>
      <c r="BH1934" s="140"/>
      <c r="BI1934" s="140"/>
      <c r="BJ1934" s="140"/>
    </row>
    <row r="1935" spans="20:62">
      <c r="T1935" s="140"/>
      <c r="U1935" s="140"/>
      <c r="V1935" s="140"/>
      <c r="W1935" s="140"/>
      <c r="X1935" s="140"/>
      <c r="Y1935" s="140"/>
      <c r="Z1935" s="140"/>
      <c r="AA1935" s="140"/>
      <c r="AB1935" s="140"/>
      <c r="AC1935" s="140"/>
      <c r="AD1935" s="140"/>
      <c r="AE1935" s="140"/>
      <c r="AF1935" s="140"/>
      <c r="AG1935" s="140"/>
      <c r="AH1935" s="140"/>
      <c r="AI1935" s="140"/>
      <c r="AJ1935" s="140"/>
      <c r="AK1935" s="140"/>
      <c r="AL1935" s="140"/>
      <c r="AM1935" s="140"/>
      <c r="AN1935" s="140"/>
      <c r="AO1935" s="140"/>
      <c r="AP1935" s="140"/>
      <c r="AQ1935" s="140"/>
      <c r="AR1935" s="140"/>
      <c r="AS1935" s="140"/>
      <c r="AT1935" s="140"/>
      <c r="AU1935" s="140"/>
      <c r="AV1935" s="140"/>
      <c r="AW1935" s="140"/>
      <c r="AX1935" s="140"/>
      <c r="AY1935" s="140"/>
      <c r="AZ1935" s="140"/>
      <c r="BA1935" s="140"/>
      <c r="BB1935" s="140"/>
      <c r="BC1935" s="140"/>
      <c r="BD1935" s="140"/>
      <c r="BE1935" s="140"/>
      <c r="BF1935" s="140"/>
      <c r="BG1935" s="140"/>
      <c r="BH1935" s="140"/>
      <c r="BI1935" s="140"/>
      <c r="BJ1935" s="140"/>
    </row>
    <row r="1936" spans="20:62">
      <c r="T1936" s="140"/>
      <c r="U1936" s="140"/>
      <c r="V1936" s="140"/>
      <c r="W1936" s="140"/>
      <c r="X1936" s="140"/>
      <c r="Y1936" s="140"/>
      <c r="Z1936" s="140"/>
      <c r="AA1936" s="140"/>
      <c r="AB1936" s="140"/>
      <c r="AC1936" s="140"/>
      <c r="AD1936" s="140"/>
      <c r="AE1936" s="140"/>
      <c r="AF1936" s="140"/>
      <c r="AG1936" s="140"/>
      <c r="AH1936" s="140"/>
      <c r="AI1936" s="140"/>
      <c r="AJ1936" s="140"/>
      <c r="AK1936" s="140"/>
      <c r="AL1936" s="140"/>
      <c r="AM1936" s="140"/>
      <c r="AN1936" s="140"/>
      <c r="AO1936" s="140"/>
      <c r="AP1936" s="140"/>
      <c r="AQ1936" s="140"/>
      <c r="AR1936" s="140"/>
      <c r="AS1936" s="140"/>
      <c r="AT1936" s="140"/>
      <c r="AU1936" s="140"/>
      <c r="AV1936" s="140"/>
      <c r="AW1936" s="140"/>
      <c r="AX1936" s="140"/>
      <c r="AY1936" s="140"/>
      <c r="AZ1936" s="140"/>
      <c r="BA1936" s="140"/>
      <c r="BB1936" s="140"/>
      <c r="BC1936" s="140"/>
      <c r="BD1936" s="140"/>
      <c r="BE1936" s="140"/>
      <c r="BF1936" s="140"/>
      <c r="BG1936" s="140"/>
      <c r="BH1936" s="140"/>
      <c r="BI1936" s="140"/>
      <c r="BJ1936" s="140"/>
    </row>
    <row r="1937" spans="20:62">
      <c r="T1937" s="140"/>
      <c r="U1937" s="140"/>
      <c r="V1937" s="140"/>
      <c r="W1937" s="140"/>
      <c r="X1937" s="140"/>
      <c r="Y1937" s="140"/>
      <c r="Z1937" s="140"/>
      <c r="AA1937" s="140"/>
      <c r="AB1937" s="140"/>
      <c r="AC1937" s="140"/>
      <c r="AD1937" s="140"/>
      <c r="AE1937" s="140"/>
      <c r="AF1937" s="140"/>
      <c r="AG1937" s="140"/>
      <c r="AH1937" s="140"/>
      <c r="AI1937" s="140"/>
      <c r="AJ1937" s="140"/>
      <c r="AK1937" s="140"/>
      <c r="AL1937" s="140"/>
      <c r="AM1937" s="140"/>
      <c r="AN1937" s="140"/>
      <c r="AO1937" s="140"/>
      <c r="AP1937" s="140"/>
      <c r="AQ1937" s="140"/>
      <c r="AR1937" s="140"/>
      <c r="AS1937" s="140"/>
      <c r="AT1937" s="140"/>
      <c r="AU1937" s="140"/>
      <c r="AV1937" s="140"/>
      <c r="AW1937" s="140"/>
      <c r="AX1937" s="140"/>
      <c r="AY1937" s="140"/>
      <c r="AZ1937" s="140"/>
      <c r="BA1937" s="140"/>
      <c r="BB1937" s="140"/>
      <c r="BC1937" s="140"/>
      <c r="BD1937" s="140"/>
      <c r="BE1937" s="140"/>
      <c r="BF1937" s="140"/>
      <c r="BG1937" s="140"/>
      <c r="BH1937" s="140"/>
      <c r="BI1937" s="140"/>
      <c r="BJ1937" s="140"/>
    </row>
    <row r="1938" spans="20:62">
      <c r="T1938" s="140"/>
      <c r="U1938" s="140"/>
      <c r="V1938" s="140"/>
      <c r="W1938" s="140"/>
      <c r="X1938" s="140"/>
      <c r="Y1938" s="140"/>
      <c r="Z1938" s="140"/>
      <c r="AA1938" s="140"/>
      <c r="AB1938" s="140"/>
      <c r="AC1938" s="140"/>
      <c r="AD1938" s="140"/>
      <c r="AE1938" s="140"/>
      <c r="AF1938" s="140"/>
      <c r="AG1938" s="140"/>
      <c r="AH1938" s="140"/>
      <c r="AI1938" s="140"/>
      <c r="AJ1938" s="140"/>
      <c r="AK1938" s="140"/>
      <c r="AL1938" s="140"/>
      <c r="AM1938" s="140"/>
      <c r="AN1938" s="140"/>
      <c r="AO1938" s="140"/>
      <c r="AP1938" s="140"/>
      <c r="AQ1938" s="140"/>
      <c r="AR1938" s="140"/>
      <c r="AS1938" s="140"/>
      <c r="AT1938" s="140"/>
      <c r="AU1938" s="140"/>
      <c r="AV1938" s="140"/>
      <c r="AW1938" s="140"/>
      <c r="AX1938" s="140"/>
      <c r="AY1938" s="140"/>
      <c r="AZ1938" s="140"/>
      <c r="BA1938" s="140"/>
      <c r="BB1938" s="140"/>
      <c r="BC1938" s="140"/>
      <c r="BD1938" s="140"/>
      <c r="BE1938" s="140"/>
      <c r="BF1938" s="140"/>
      <c r="BG1938" s="140"/>
      <c r="BH1938" s="140"/>
      <c r="BI1938" s="140"/>
      <c r="BJ1938" s="140"/>
    </row>
    <row r="1939" spans="20:62">
      <c r="T1939" s="140"/>
      <c r="U1939" s="140"/>
      <c r="V1939" s="140"/>
      <c r="W1939" s="140"/>
      <c r="X1939" s="140"/>
      <c r="Y1939" s="140"/>
      <c r="Z1939" s="140"/>
      <c r="AA1939" s="140"/>
      <c r="AB1939" s="140"/>
      <c r="AC1939" s="140"/>
      <c r="AD1939" s="140"/>
      <c r="AE1939" s="140"/>
      <c r="AF1939" s="140"/>
      <c r="AG1939" s="140"/>
      <c r="AH1939" s="140"/>
      <c r="AI1939" s="140"/>
      <c r="AJ1939" s="140"/>
      <c r="AK1939" s="140"/>
      <c r="AL1939" s="140"/>
      <c r="AM1939" s="140"/>
      <c r="AN1939" s="140"/>
      <c r="AO1939" s="140"/>
      <c r="AP1939" s="140"/>
      <c r="AQ1939" s="140"/>
      <c r="AR1939" s="140"/>
      <c r="AS1939" s="140"/>
      <c r="AT1939" s="140"/>
      <c r="AU1939" s="140"/>
      <c r="AV1939" s="140"/>
      <c r="AW1939" s="140"/>
      <c r="AX1939" s="140"/>
      <c r="AY1939" s="140"/>
      <c r="AZ1939" s="140"/>
      <c r="BA1939" s="140"/>
      <c r="BB1939" s="140"/>
      <c r="BC1939" s="140"/>
      <c r="BD1939" s="140"/>
      <c r="BE1939" s="140"/>
      <c r="BF1939" s="140"/>
      <c r="BG1939" s="140"/>
      <c r="BH1939" s="140"/>
      <c r="BI1939" s="140"/>
      <c r="BJ1939" s="140"/>
    </row>
    <row r="1940" spans="20:62">
      <c r="T1940" s="140"/>
      <c r="U1940" s="140"/>
      <c r="V1940" s="140"/>
      <c r="W1940" s="140"/>
      <c r="X1940" s="140"/>
      <c r="Y1940" s="140"/>
      <c r="Z1940" s="140"/>
      <c r="AA1940" s="140"/>
      <c r="AB1940" s="140"/>
      <c r="AC1940" s="140"/>
      <c r="AD1940" s="140"/>
      <c r="AE1940" s="140"/>
      <c r="AF1940" s="140"/>
      <c r="AG1940" s="140"/>
      <c r="AH1940" s="140"/>
      <c r="AI1940" s="140"/>
      <c r="AJ1940" s="140"/>
      <c r="AK1940" s="140"/>
      <c r="AL1940" s="140"/>
      <c r="AM1940" s="140"/>
      <c r="AN1940" s="140"/>
      <c r="AO1940" s="140"/>
      <c r="AP1940" s="140"/>
      <c r="AQ1940" s="140"/>
      <c r="AR1940" s="140"/>
      <c r="AS1940" s="140"/>
      <c r="AT1940" s="140"/>
      <c r="AU1940" s="140"/>
      <c r="AV1940" s="140"/>
      <c r="AW1940" s="140"/>
      <c r="AX1940" s="140"/>
      <c r="AY1940" s="140"/>
      <c r="AZ1940" s="140"/>
      <c r="BA1940" s="140"/>
      <c r="BB1940" s="140"/>
      <c r="BC1940" s="140"/>
      <c r="BD1940" s="140"/>
      <c r="BE1940" s="140"/>
      <c r="BF1940" s="140"/>
      <c r="BG1940" s="140"/>
      <c r="BH1940" s="140"/>
      <c r="BI1940" s="140"/>
      <c r="BJ1940" s="140"/>
    </row>
    <row r="1941" spans="20:62">
      <c r="T1941" s="140"/>
      <c r="U1941" s="140"/>
      <c r="V1941" s="140"/>
      <c r="W1941" s="140"/>
      <c r="X1941" s="140"/>
      <c r="Y1941" s="140"/>
      <c r="Z1941" s="140"/>
      <c r="AA1941" s="140"/>
      <c r="AB1941" s="140"/>
      <c r="AC1941" s="140"/>
      <c r="AD1941" s="140"/>
      <c r="AE1941" s="140"/>
      <c r="AF1941" s="140"/>
      <c r="AG1941" s="140"/>
      <c r="AH1941" s="140"/>
      <c r="AI1941" s="140"/>
      <c r="AJ1941" s="140"/>
      <c r="AK1941" s="140"/>
      <c r="AL1941" s="140"/>
      <c r="AM1941" s="140"/>
      <c r="AN1941" s="140"/>
      <c r="AO1941" s="140"/>
      <c r="AP1941" s="140"/>
      <c r="AQ1941" s="140"/>
      <c r="AR1941" s="140"/>
      <c r="AS1941" s="140"/>
      <c r="AT1941" s="140"/>
      <c r="AU1941" s="140"/>
      <c r="AV1941" s="140"/>
      <c r="AW1941" s="140"/>
      <c r="AX1941" s="140"/>
      <c r="AY1941" s="140"/>
      <c r="AZ1941" s="140"/>
      <c r="BA1941" s="140"/>
      <c r="BB1941" s="140"/>
      <c r="BC1941" s="140"/>
      <c r="BD1941" s="140"/>
      <c r="BE1941" s="140"/>
      <c r="BF1941" s="140"/>
      <c r="BG1941" s="140"/>
      <c r="BH1941" s="140"/>
      <c r="BI1941" s="140"/>
      <c r="BJ1941" s="140"/>
    </row>
    <row r="1942" spans="20:62">
      <c r="T1942" s="140"/>
      <c r="U1942" s="140"/>
      <c r="V1942" s="140"/>
      <c r="W1942" s="140"/>
      <c r="X1942" s="140"/>
      <c r="Y1942" s="140"/>
      <c r="Z1942" s="140"/>
      <c r="AA1942" s="140"/>
      <c r="AB1942" s="140"/>
      <c r="AC1942" s="140"/>
      <c r="AD1942" s="140"/>
      <c r="AE1942" s="140"/>
      <c r="AF1942" s="140"/>
      <c r="AG1942" s="140"/>
      <c r="AH1942" s="140"/>
      <c r="AI1942" s="140"/>
      <c r="AJ1942" s="140"/>
      <c r="AK1942" s="140"/>
      <c r="AL1942" s="140"/>
      <c r="AM1942" s="140"/>
      <c r="AN1942" s="140"/>
      <c r="AO1942" s="140"/>
      <c r="AP1942" s="140"/>
      <c r="AQ1942" s="140"/>
      <c r="AR1942" s="140"/>
      <c r="AS1942" s="140"/>
      <c r="AT1942" s="140"/>
      <c r="AU1942" s="140"/>
      <c r="AV1942" s="140"/>
      <c r="AW1942" s="140"/>
      <c r="AX1942" s="140"/>
      <c r="AY1942" s="140"/>
      <c r="AZ1942" s="140"/>
      <c r="BA1942" s="140"/>
      <c r="BB1942" s="140"/>
      <c r="BC1942" s="140"/>
      <c r="BD1942" s="140"/>
      <c r="BE1942" s="140"/>
      <c r="BF1942" s="140"/>
      <c r="BG1942" s="140"/>
      <c r="BH1942" s="140"/>
      <c r="BI1942" s="140"/>
      <c r="BJ1942" s="140"/>
    </row>
    <row r="1943" spans="20:62">
      <c r="T1943" s="140"/>
      <c r="U1943" s="140"/>
      <c r="V1943" s="140"/>
      <c r="W1943" s="140"/>
      <c r="X1943" s="140"/>
      <c r="Y1943" s="140"/>
      <c r="Z1943" s="140"/>
      <c r="AA1943" s="140"/>
      <c r="AB1943" s="140"/>
      <c r="AC1943" s="140"/>
      <c r="AD1943" s="140"/>
      <c r="AE1943" s="140"/>
      <c r="AF1943" s="140"/>
      <c r="AG1943" s="140"/>
      <c r="AH1943" s="140"/>
      <c r="AI1943" s="140"/>
      <c r="AJ1943" s="140"/>
      <c r="AK1943" s="140"/>
      <c r="AL1943" s="140"/>
      <c r="AM1943" s="140"/>
      <c r="AN1943" s="140"/>
      <c r="AO1943" s="140"/>
      <c r="AP1943" s="140"/>
      <c r="AQ1943" s="140"/>
      <c r="AR1943" s="140"/>
      <c r="AS1943" s="140"/>
      <c r="AT1943" s="140"/>
      <c r="AU1943" s="140"/>
      <c r="AV1943" s="140"/>
      <c r="AW1943" s="140"/>
      <c r="AX1943" s="140"/>
      <c r="AY1943" s="140"/>
      <c r="AZ1943" s="140"/>
      <c r="BA1943" s="140"/>
      <c r="BB1943" s="140"/>
      <c r="BC1943" s="140"/>
      <c r="BD1943" s="140"/>
      <c r="BE1943" s="140"/>
      <c r="BF1943" s="140"/>
      <c r="BG1943" s="140"/>
      <c r="BH1943" s="140"/>
      <c r="BI1943" s="140"/>
      <c r="BJ1943" s="140"/>
    </row>
    <row r="1944" spans="20:62">
      <c r="T1944" s="140"/>
      <c r="U1944" s="140"/>
      <c r="V1944" s="140"/>
      <c r="W1944" s="140"/>
      <c r="X1944" s="140"/>
      <c r="Y1944" s="140"/>
      <c r="Z1944" s="140"/>
      <c r="AA1944" s="140"/>
      <c r="AB1944" s="140"/>
      <c r="AC1944" s="140"/>
      <c r="AD1944" s="140"/>
      <c r="AE1944" s="140"/>
      <c r="AF1944" s="140"/>
      <c r="AG1944" s="140"/>
      <c r="AH1944" s="140"/>
      <c r="AI1944" s="140"/>
      <c r="AJ1944" s="140"/>
      <c r="AK1944" s="140"/>
      <c r="AL1944" s="140"/>
      <c r="AM1944" s="140"/>
      <c r="AN1944" s="140"/>
      <c r="AO1944" s="140"/>
      <c r="AP1944" s="140"/>
      <c r="AQ1944" s="140"/>
      <c r="AR1944" s="140"/>
      <c r="AS1944" s="140"/>
      <c r="AT1944" s="140"/>
      <c r="AU1944" s="140"/>
      <c r="AV1944" s="140"/>
      <c r="AW1944" s="140"/>
      <c r="AX1944" s="140"/>
      <c r="AY1944" s="140"/>
      <c r="AZ1944" s="140"/>
      <c r="BA1944" s="140"/>
      <c r="BB1944" s="140"/>
      <c r="BC1944" s="140"/>
      <c r="BD1944" s="140"/>
      <c r="BE1944" s="140"/>
      <c r="BF1944" s="140"/>
      <c r="BG1944" s="140"/>
      <c r="BH1944" s="140"/>
      <c r="BI1944" s="140"/>
      <c r="BJ1944" s="140"/>
    </row>
    <row r="1945" spans="20:62">
      <c r="T1945" s="140"/>
      <c r="U1945" s="140"/>
      <c r="V1945" s="140"/>
      <c r="W1945" s="140"/>
      <c r="X1945" s="140"/>
      <c r="Y1945" s="140"/>
      <c r="Z1945" s="140"/>
      <c r="AA1945" s="140"/>
      <c r="AB1945" s="140"/>
      <c r="AC1945" s="140"/>
      <c r="AD1945" s="140"/>
      <c r="AE1945" s="140"/>
      <c r="AF1945" s="140"/>
      <c r="AG1945" s="140"/>
      <c r="AH1945" s="140"/>
      <c r="AI1945" s="140"/>
      <c r="AJ1945" s="140"/>
      <c r="AK1945" s="140"/>
      <c r="AL1945" s="140"/>
      <c r="AM1945" s="140"/>
      <c r="AN1945" s="140"/>
      <c r="AO1945" s="140"/>
      <c r="AP1945" s="140"/>
      <c r="AQ1945" s="140"/>
      <c r="AR1945" s="140"/>
      <c r="AS1945" s="140"/>
      <c r="AT1945" s="140"/>
      <c r="AU1945" s="140"/>
      <c r="AV1945" s="140"/>
      <c r="AW1945" s="140"/>
      <c r="AX1945" s="140"/>
      <c r="AY1945" s="140"/>
      <c r="AZ1945" s="140"/>
      <c r="BA1945" s="140"/>
      <c r="BB1945" s="140"/>
      <c r="BC1945" s="140"/>
      <c r="BD1945" s="140"/>
      <c r="BE1945" s="140"/>
      <c r="BF1945" s="140"/>
      <c r="BG1945" s="140"/>
      <c r="BH1945" s="140"/>
      <c r="BI1945" s="140"/>
      <c r="BJ1945" s="140"/>
    </row>
    <row r="1946" spans="20:62">
      <c r="T1946" s="140"/>
      <c r="U1946" s="140"/>
      <c r="V1946" s="140"/>
      <c r="W1946" s="140"/>
      <c r="X1946" s="140"/>
      <c r="Y1946" s="140"/>
      <c r="Z1946" s="140"/>
      <c r="AA1946" s="140"/>
      <c r="AB1946" s="140"/>
      <c r="AC1946" s="140"/>
      <c r="AD1946" s="140"/>
      <c r="AE1946" s="140"/>
      <c r="AF1946" s="140"/>
      <c r="AG1946" s="140"/>
      <c r="AH1946" s="140"/>
      <c r="AI1946" s="140"/>
      <c r="AJ1946" s="140"/>
      <c r="AK1946" s="140"/>
      <c r="AL1946" s="140"/>
      <c r="AM1946" s="140"/>
      <c r="AN1946" s="140"/>
      <c r="AO1946" s="140"/>
      <c r="AP1946" s="140"/>
      <c r="AQ1946" s="140"/>
      <c r="AR1946" s="140"/>
      <c r="AS1946" s="140"/>
      <c r="AT1946" s="140"/>
      <c r="AU1946" s="140"/>
      <c r="AV1946" s="140"/>
      <c r="AW1946" s="140"/>
      <c r="AX1946" s="140"/>
      <c r="AY1946" s="140"/>
      <c r="AZ1946" s="140"/>
      <c r="BA1946" s="140"/>
      <c r="BB1946" s="140"/>
      <c r="BC1946" s="140"/>
      <c r="BD1946" s="140"/>
      <c r="BE1946" s="140"/>
      <c r="BF1946" s="140"/>
      <c r="BG1946" s="140"/>
      <c r="BH1946" s="140"/>
      <c r="BI1946" s="140"/>
      <c r="BJ1946" s="140"/>
    </row>
    <row r="1947" spans="20:62">
      <c r="T1947" s="140"/>
      <c r="U1947" s="140"/>
      <c r="V1947" s="140"/>
      <c r="W1947" s="140"/>
      <c r="X1947" s="140"/>
      <c r="Y1947" s="140"/>
      <c r="Z1947" s="140"/>
      <c r="AA1947" s="140"/>
      <c r="AB1947" s="140"/>
      <c r="AC1947" s="140"/>
      <c r="AD1947" s="140"/>
      <c r="AE1947" s="140"/>
      <c r="AF1947" s="140"/>
      <c r="AG1947" s="140"/>
      <c r="AH1947" s="140"/>
      <c r="AI1947" s="140"/>
      <c r="AJ1947" s="140"/>
      <c r="AK1947" s="140"/>
      <c r="AL1947" s="140"/>
      <c r="AM1947" s="140"/>
      <c r="AN1947" s="140"/>
      <c r="AO1947" s="140"/>
      <c r="AP1947" s="140"/>
      <c r="AQ1947" s="140"/>
      <c r="AR1947" s="140"/>
      <c r="AS1947" s="140"/>
      <c r="AT1947" s="140"/>
      <c r="AU1947" s="140"/>
      <c r="AV1947" s="140"/>
      <c r="AW1947" s="140"/>
      <c r="AX1947" s="140"/>
      <c r="AY1947" s="140"/>
      <c r="AZ1947" s="140"/>
      <c r="BA1947" s="140"/>
      <c r="BB1947" s="140"/>
      <c r="BC1947" s="140"/>
      <c r="BD1947" s="140"/>
      <c r="BE1947" s="140"/>
      <c r="BF1947" s="140"/>
      <c r="BG1947" s="140"/>
      <c r="BH1947" s="140"/>
      <c r="BI1947" s="140"/>
      <c r="BJ1947" s="140"/>
    </row>
    <row r="1948" spans="20:62">
      <c r="T1948" s="140"/>
      <c r="U1948" s="140"/>
      <c r="V1948" s="140"/>
      <c r="W1948" s="140"/>
      <c r="X1948" s="140"/>
      <c r="Y1948" s="140"/>
      <c r="Z1948" s="140"/>
      <c r="AA1948" s="140"/>
      <c r="AB1948" s="140"/>
      <c r="AC1948" s="140"/>
      <c r="AD1948" s="140"/>
      <c r="AE1948" s="140"/>
      <c r="AF1948" s="140"/>
      <c r="AG1948" s="140"/>
      <c r="AH1948" s="140"/>
      <c r="AI1948" s="140"/>
      <c r="AJ1948" s="140"/>
      <c r="AK1948" s="140"/>
      <c r="AL1948" s="140"/>
      <c r="AM1948" s="140"/>
      <c r="AN1948" s="140"/>
      <c r="AO1948" s="140"/>
      <c r="AP1948" s="140"/>
      <c r="AQ1948" s="140"/>
      <c r="AR1948" s="140"/>
      <c r="AS1948" s="140"/>
      <c r="AT1948" s="140"/>
      <c r="AU1948" s="140"/>
      <c r="AV1948" s="140"/>
      <c r="AW1948" s="140"/>
      <c r="AX1948" s="140"/>
      <c r="AY1948" s="140"/>
      <c r="AZ1948" s="140"/>
      <c r="BA1948" s="140"/>
      <c r="BB1948" s="140"/>
      <c r="BC1948" s="140"/>
      <c r="BD1948" s="140"/>
      <c r="BE1948" s="140"/>
      <c r="BF1948" s="140"/>
      <c r="BG1948" s="140"/>
      <c r="BH1948" s="140"/>
      <c r="BI1948" s="140"/>
      <c r="BJ1948" s="140"/>
    </row>
    <row r="1949" spans="20:62">
      <c r="T1949" s="140"/>
      <c r="U1949" s="140"/>
      <c r="V1949" s="140"/>
      <c r="W1949" s="140"/>
      <c r="X1949" s="140"/>
      <c r="Y1949" s="140"/>
      <c r="Z1949" s="140"/>
      <c r="AA1949" s="140"/>
      <c r="AB1949" s="140"/>
      <c r="AC1949" s="140"/>
      <c r="AD1949" s="140"/>
      <c r="AE1949" s="140"/>
      <c r="AF1949" s="140"/>
      <c r="AG1949" s="140"/>
      <c r="AH1949" s="140"/>
      <c r="AI1949" s="140"/>
      <c r="AJ1949" s="140"/>
      <c r="AK1949" s="140"/>
      <c r="AL1949" s="140"/>
      <c r="AM1949" s="140"/>
      <c r="AN1949" s="140"/>
      <c r="AO1949" s="140"/>
      <c r="AP1949" s="140"/>
      <c r="AQ1949" s="140"/>
      <c r="AR1949" s="140"/>
      <c r="AS1949" s="140"/>
      <c r="AT1949" s="140"/>
      <c r="AU1949" s="140"/>
      <c r="AV1949" s="140"/>
      <c r="AW1949" s="140"/>
      <c r="AX1949" s="140"/>
      <c r="AY1949" s="140"/>
      <c r="AZ1949" s="140"/>
      <c r="BA1949" s="140"/>
      <c r="BB1949" s="140"/>
      <c r="BC1949" s="140"/>
      <c r="BD1949" s="140"/>
      <c r="BE1949" s="140"/>
      <c r="BF1949" s="140"/>
      <c r="BG1949" s="140"/>
      <c r="BH1949" s="140"/>
      <c r="BI1949" s="140"/>
      <c r="BJ1949" s="140"/>
    </row>
    <row r="1950" spans="20:62">
      <c r="T1950" s="140"/>
      <c r="U1950" s="140"/>
      <c r="V1950" s="140"/>
      <c r="W1950" s="140"/>
      <c r="X1950" s="140"/>
      <c r="Y1950" s="140"/>
      <c r="Z1950" s="140"/>
      <c r="AA1950" s="140"/>
      <c r="AB1950" s="140"/>
      <c r="AC1950" s="140"/>
      <c r="AD1950" s="140"/>
      <c r="AE1950" s="140"/>
      <c r="AF1950" s="140"/>
      <c r="AG1950" s="140"/>
      <c r="AH1950" s="140"/>
      <c r="AI1950" s="140"/>
      <c r="AJ1950" s="140"/>
      <c r="AK1950" s="140"/>
      <c r="AL1950" s="140"/>
      <c r="AM1950" s="140"/>
      <c r="AN1950" s="140"/>
      <c r="AO1950" s="140"/>
      <c r="AP1950" s="140"/>
      <c r="AQ1950" s="140"/>
      <c r="AR1950" s="140"/>
      <c r="AS1950" s="140"/>
      <c r="AT1950" s="140"/>
      <c r="AU1950" s="140"/>
      <c r="AV1950" s="140"/>
      <c r="AW1950" s="140"/>
      <c r="AX1950" s="140"/>
      <c r="AY1950" s="140"/>
      <c r="AZ1950" s="140"/>
      <c r="BA1950" s="140"/>
      <c r="BB1950" s="140"/>
      <c r="BC1950" s="140"/>
      <c r="BD1950" s="140"/>
      <c r="BE1950" s="140"/>
      <c r="BF1950" s="140"/>
      <c r="BG1950" s="140"/>
      <c r="BH1950" s="140"/>
      <c r="BI1950" s="140"/>
      <c r="BJ1950" s="140"/>
    </row>
    <row r="1951" spans="20:62">
      <c r="T1951" s="140"/>
      <c r="U1951" s="140"/>
      <c r="V1951" s="140"/>
      <c r="W1951" s="140"/>
      <c r="X1951" s="140"/>
      <c r="Y1951" s="140"/>
      <c r="Z1951" s="140"/>
      <c r="AA1951" s="140"/>
      <c r="AB1951" s="140"/>
      <c r="AC1951" s="140"/>
      <c r="AD1951" s="140"/>
      <c r="AE1951" s="140"/>
      <c r="AF1951" s="140"/>
      <c r="AG1951" s="140"/>
      <c r="AH1951" s="140"/>
      <c r="AI1951" s="140"/>
      <c r="AJ1951" s="140"/>
      <c r="AK1951" s="140"/>
      <c r="AL1951" s="140"/>
      <c r="AM1951" s="140"/>
      <c r="AN1951" s="140"/>
      <c r="AO1951" s="140"/>
      <c r="AP1951" s="140"/>
      <c r="AQ1951" s="140"/>
      <c r="AR1951" s="140"/>
      <c r="AS1951" s="140"/>
      <c r="AT1951" s="140"/>
      <c r="AU1951" s="140"/>
      <c r="AV1951" s="140"/>
      <c r="AW1951" s="140"/>
      <c r="AX1951" s="140"/>
      <c r="AY1951" s="140"/>
      <c r="AZ1951" s="140"/>
      <c r="BA1951" s="140"/>
      <c r="BB1951" s="140"/>
      <c r="BC1951" s="140"/>
      <c r="BD1951" s="140"/>
      <c r="BE1951" s="140"/>
      <c r="BF1951" s="140"/>
      <c r="BG1951" s="140"/>
      <c r="BH1951" s="140"/>
      <c r="BI1951" s="140"/>
      <c r="BJ1951" s="140"/>
    </row>
    <row r="1952" spans="20:62">
      <c r="T1952" s="140"/>
      <c r="U1952" s="140"/>
      <c r="V1952" s="140"/>
      <c r="W1952" s="140"/>
      <c r="X1952" s="140"/>
      <c r="Y1952" s="140"/>
      <c r="Z1952" s="140"/>
      <c r="AA1952" s="140"/>
      <c r="AB1952" s="140"/>
      <c r="AC1952" s="140"/>
      <c r="AD1952" s="140"/>
      <c r="AE1952" s="140"/>
      <c r="AF1952" s="140"/>
      <c r="AG1952" s="140"/>
      <c r="AH1952" s="140"/>
      <c r="AI1952" s="140"/>
      <c r="AJ1952" s="140"/>
      <c r="AK1952" s="140"/>
      <c r="AL1952" s="140"/>
      <c r="AM1952" s="140"/>
      <c r="AN1952" s="140"/>
      <c r="AO1952" s="140"/>
      <c r="AP1952" s="140"/>
      <c r="AQ1952" s="140"/>
      <c r="AR1952" s="140"/>
      <c r="AS1952" s="140"/>
      <c r="AT1952" s="140"/>
      <c r="AU1952" s="140"/>
      <c r="AV1952" s="140"/>
      <c r="AW1952" s="140"/>
      <c r="AX1952" s="140"/>
      <c r="AY1952" s="140"/>
      <c r="AZ1952" s="140"/>
      <c r="BA1952" s="140"/>
      <c r="BB1952" s="140"/>
      <c r="BC1952" s="140"/>
      <c r="BD1952" s="140"/>
      <c r="BE1952" s="140"/>
      <c r="BF1952" s="140"/>
      <c r="BG1952" s="140"/>
      <c r="BH1952" s="140"/>
      <c r="BI1952" s="140"/>
      <c r="BJ1952" s="140"/>
    </row>
    <row r="1953" spans="20:62">
      <c r="T1953" s="140"/>
      <c r="U1953" s="140"/>
      <c r="V1953" s="140"/>
      <c r="W1953" s="140"/>
      <c r="X1953" s="140"/>
      <c r="Y1953" s="140"/>
      <c r="Z1953" s="140"/>
      <c r="AA1953" s="140"/>
      <c r="AB1953" s="140"/>
      <c r="AC1953" s="140"/>
      <c r="AD1953" s="140"/>
      <c r="AE1953" s="140"/>
      <c r="AF1953" s="140"/>
      <c r="AG1953" s="140"/>
      <c r="AH1953" s="140"/>
      <c r="AI1953" s="140"/>
      <c r="AJ1953" s="140"/>
      <c r="AK1953" s="140"/>
      <c r="AL1953" s="140"/>
      <c r="AM1953" s="140"/>
      <c r="AN1953" s="140"/>
      <c r="AO1953" s="140"/>
      <c r="AP1953" s="140"/>
      <c r="AQ1953" s="140"/>
      <c r="AR1953" s="140"/>
      <c r="AS1953" s="140"/>
      <c r="AT1953" s="140"/>
      <c r="AU1953" s="140"/>
      <c r="AV1953" s="140"/>
      <c r="AW1953" s="140"/>
      <c r="AX1953" s="140"/>
      <c r="AY1953" s="140"/>
      <c r="AZ1953" s="140"/>
      <c r="BA1953" s="140"/>
      <c r="BB1953" s="140"/>
      <c r="BC1953" s="140"/>
      <c r="BD1953" s="140"/>
      <c r="BE1953" s="140"/>
      <c r="BF1953" s="140"/>
      <c r="BG1953" s="140"/>
      <c r="BH1953" s="140"/>
      <c r="BI1953" s="140"/>
      <c r="BJ1953" s="140"/>
    </row>
    <row r="1954" spans="20:62">
      <c r="T1954" s="140"/>
      <c r="U1954" s="140"/>
      <c r="V1954" s="140"/>
      <c r="W1954" s="140"/>
      <c r="X1954" s="140"/>
      <c r="Y1954" s="140"/>
      <c r="Z1954" s="140"/>
      <c r="AA1954" s="140"/>
      <c r="AB1954" s="140"/>
      <c r="AC1954" s="140"/>
      <c r="AD1954" s="140"/>
      <c r="AE1954" s="140"/>
      <c r="AF1954" s="140"/>
      <c r="AG1954" s="140"/>
      <c r="AH1954" s="140"/>
      <c r="AI1954" s="140"/>
      <c r="AJ1954" s="140"/>
      <c r="AK1954" s="140"/>
      <c r="AL1954" s="140"/>
      <c r="AM1954" s="140"/>
      <c r="AN1954" s="140"/>
      <c r="AO1954" s="140"/>
      <c r="AP1954" s="140"/>
      <c r="AQ1954" s="140"/>
      <c r="AR1954" s="140"/>
      <c r="AS1954" s="140"/>
      <c r="AT1954" s="140"/>
      <c r="AU1954" s="140"/>
      <c r="AV1954" s="140"/>
      <c r="AW1954" s="140"/>
      <c r="AX1954" s="140"/>
      <c r="AY1954" s="140"/>
      <c r="AZ1954" s="140"/>
      <c r="BA1954" s="140"/>
      <c r="BB1954" s="140"/>
      <c r="BC1954" s="140"/>
      <c r="BD1954" s="140"/>
      <c r="BE1954" s="140"/>
      <c r="BF1954" s="140"/>
      <c r="BG1954" s="140"/>
      <c r="BH1954" s="140"/>
      <c r="BI1954" s="140"/>
      <c r="BJ1954" s="140"/>
    </row>
    <row r="1955" spans="20:62">
      <c r="T1955" s="140"/>
      <c r="U1955" s="140"/>
      <c r="V1955" s="140"/>
      <c r="W1955" s="140"/>
      <c r="X1955" s="140"/>
      <c r="Y1955" s="140"/>
      <c r="Z1955" s="140"/>
      <c r="AA1955" s="140"/>
      <c r="AB1955" s="140"/>
      <c r="AC1955" s="140"/>
      <c r="AD1955" s="140"/>
      <c r="AE1955" s="140"/>
      <c r="AF1955" s="140"/>
      <c r="AG1955" s="140"/>
      <c r="AH1955" s="140"/>
      <c r="AI1955" s="140"/>
      <c r="AJ1955" s="140"/>
      <c r="AK1955" s="140"/>
      <c r="AL1955" s="140"/>
      <c r="AM1955" s="140"/>
      <c r="AN1955" s="140"/>
      <c r="AO1955" s="140"/>
      <c r="AP1955" s="140"/>
      <c r="AQ1955" s="140"/>
      <c r="AR1955" s="140"/>
      <c r="AS1955" s="140"/>
      <c r="AT1955" s="140"/>
      <c r="AU1955" s="140"/>
      <c r="AV1955" s="140"/>
      <c r="AW1955" s="140"/>
      <c r="AX1955" s="140"/>
      <c r="AY1955" s="140"/>
      <c r="AZ1955" s="140"/>
      <c r="BA1955" s="140"/>
      <c r="BB1955" s="140"/>
      <c r="BC1955" s="140"/>
      <c r="BD1955" s="140"/>
      <c r="BE1955" s="140"/>
      <c r="BF1955" s="140"/>
      <c r="BG1955" s="140"/>
      <c r="BH1955" s="140"/>
      <c r="BI1955" s="140"/>
      <c r="BJ1955" s="140"/>
    </row>
    <row r="1956" spans="20:62">
      <c r="T1956" s="140"/>
      <c r="U1956" s="140"/>
      <c r="V1956" s="140"/>
      <c r="W1956" s="140"/>
      <c r="X1956" s="140"/>
      <c r="Y1956" s="140"/>
      <c r="Z1956" s="140"/>
      <c r="AA1956" s="140"/>
      <c r="AB1956" s="140"/>
      <c r="AC1956" s="140"/>
      <c r="AD1956" s="140"/>
      <c r="AE1956" s="140"/>
      <c r="AF1956" s="140"/>
      <c r="AG1956" s="140"/>
      <c r="AH1956" s="140"/>
      <c r="AI1956" s="140"/>
      <c r="AJ1956" s="140"/>
      <c r="AK1956" s="140"/>
      <c r="AL1956" s="140"/>
      <c r="AM1956" s="140"/>
      <c r="AN1956" s="140"/>
      <c r="AO1956" s="140"/>
      <c r="AP1956" s="140"/>
      <c r="AQ1956" s="140"/>
      <c r="AR1956" s="140"/>
      <c r="AS1956" s="140"/>
      <c r="AT1956" s="140"/>
      <c r="AU1956" s="140"/>
      <c r="AV1956" s="140"/>
      <c r="AW1956" s="140"/>
      <c r="AX1956" s="140"/>
      <c r="AY1956" s="140"/>
      <c r="AZ1956" s="140"/>
      <c r="BA1956" s="140"/>
      <c r="BB1956" s="140"/>
      <c r="BC1956" s="140"/>
      <c r="BD1956" s="140"/>
      <c r="BE1956" s="140"/>
      <c r="BF1956" s="140"/>
      <c r="BG1956" s="140"/>
      <c r="BH1956" s="140"/>
      <c r="BI1956" s="140"/>
      <c r="BJ1956" s="140"/>
    </row>
    <row r="1957" spans="20:62">
      <c r="T1957" s="140"/>
      <c r="U1957" s="140"/>
      <c r="V1957" s="140"/>
      <c r="W1957" s="140"/>
      <c r="X1957" s="140"/>
      <c r="Y1957" s="140"/>
      <c r="Z1957" s="140"/>
      <c r="AA1957" s="140"/>
      <c r="AB1957" s="140"/>
      <c r="AC1957" s="140"/>
      <c r="AD1957" s="140"/>
      <c r="AE1957" s="140"/>
      <c r="AF1957" s="140"/>
      <c r="AG1957" s="140"/>
      <c r="AH1957" s="140"/>
      <c r="AI1957" s="140"/>
      <c r="AJ1957" s="140"/>
      <c r="AK1957" s="140"/>
      <c r="AL1957" s="140"/>
      <c r="AM1957" s="140"/>
      <c r="AN1957" s="140"/>
      <c r="AO1957" s="140"/>
      <c r="AP1957" s="140"/>
      <c r="AQ1957" s="140"/>
      <c r="AR1957" s="140"/>
      <c r="AS1957" s="140"/>
      <c r="AT1957" s="140"/>
      <c r="AU1957" s="140"/>
      <c r="AV1957" s="140"/>
      <c r="AW1957" s="140"/>
      <c r="AX1957" s="140"/>
      <c r="AY1957" s="140"/>
      <c r="AZ1957" s="140"/>
      <c r="BA1957" s="140"/>
      <c r="BB1957" s="140"/>
      <c r="BC1957" s="140"/>
      <c r="BD1957" s="140"/>
      <c r="BE1957" s="140"/>
      <c r="BF1957" s="140"/>
      <c r="BG1957" s="140"/>
      <c r="BH1957" s="140"/>
      <c r="BI1957" s="140"/>
      <c r="BJ1957" s="140"/>
    </row>
    <row r="1958" spans="20:62">
      <c r="T1958" s="140"/>
      <c r="U1958" s="140"/>
      <c r="V1958" s="140"/>
      <c r="W1958" s="140"/>
      <c r="X1958" s="140"/>
      <c r="Y1958" s="140"/>
      <c r="Z1958" s="140"/>
      <c r="AA1958" s="140"/>
      <c r="AB1958" s="140"/>
      <c r="AC1958" s="140"/>
      <c r="AD1958" s="140"/>
      <c r="AE1958" s="140"/>
      <c r="AF1958" s="140"/>
      <c r="AG1958" s="140"/>
      <c r="AH1958" s="140"/>
      <c r="AI1958" s="140"/>
      <c r="AJ1958" s="140"/>
      <c r="AK1958" s="140"/>
      <c r="AL1958" s="140"/>
      <c r="AM1958" s="140"/>
      <c r="AN1958" s="140"/>
      <c r="AO1958" s="140"/>
      <c r="AP1958" s="140"/>
      <c r="AQ1958" s="140"/>
      <c r="AR1958" s="140"/>
      <c r="AS1958" s="140"/>
      <c r="AT1958" s="140"/>
      <c r="AU1958" s="140"/>
      <c r="AV1958" s="140"/>
      <c r="AW1958" s="140"/>
      <c r="AX1958" s="140"/>
      <c r="AY1958" s="140"/>
      <c r="AZ1958" s="140"/>
      <c r="BA1958" s="140"/>
      <c r="BB1958" s="140"/>
      <c r="BC1958" s="140"/>
      <c r="BD1958" s="140"/>
      <c r="BE1958" s="140"/>
      <c r="BF1958" s="140"/>
      <c r="BG1958" s="140"/>
      <c r="BH1958" s="140"/>
      <c r="BI1958" s="140"/>
      <c r="BJ1958" s="140"/>
    </row>
    <row r="1959" spans="20:62">
      <c r="T1959" s="140"/>
      <c r="U1959" s="140"/>
      <c r="V1959" s="140"/>
      <c r="W1959" s="140"/>
      <c r="X1959" s="140"/>
      <c r="Y1959" s="140"/>
      <c r="Z1959" s="140"/>
      <c r="AA1959" s="140"/>
      <c r="AB1959" s="140"/>
      <c r="AC1959" s="140"/>
      <c r="AD1959" s="140"/>
      <c r="AE1959" s="140"/>
      <c r="AF1959" s="140"/>
      <c r="AG1959" s="140"/>
      <c r="AH1959" s="140"/>
      <c r="AI1959" s="140"/>
      <c r="AJ1959" s="140"/>
      <c r="AK1959" s="140"/>
      <c r="AL1959" s="140"/>
      <c r="AM1959" s="140"/>
      <c r="AN1959" s="140"/>
      <c r="AO1959" s="140"/>
      <c r="AP1959" s="140"/>
      <c r="AQ1959" s="140"/>
      <c r="AR1959" s="140"/>
      <c r="AS1959" s="140"/>
      <c r="AT1959" s="140"/>
      <c r="AU1959" s="140"/>
      <c r="AV1959" s="140"/>
      <c r="AW1959" s="140"/>
      <c r="AX1959" s="140"/>
      <c r="AY1959" s="140"/>
      <c r="AZ1959" s="140"/>
      <c r="BA1959" s="140"/>
      <c r="BB1959" s="140"/>
      <c r="BC1959" s="140"/>
      <c r="BD1959" s="140"/>
      <c r="BE1959" s="140"/>
      <c r="BF1959" s="140"/>
      <c r="BG1959" s="140"/>
      <c r="BH1959" s="140"/>
      <c r="BI1959" s="140"/>
      <c r="BJ1959" s="140"/>
    </row>
    <row r="1960" spans="20:62">
      <c r="T1960" s="140"/>
      <c r="U1960" s="140"/>
      <c r="V1960" s="140"/>
      <c r="W1960" s="140"/>
      <c r="X1960" s="140"/>
      <c r="Y1960" s="140"/>
      <c r="Z1960" s="140"/>
      <c r="AA1960" s="140"/>
      <c r="AB1960" s="140"/>
      <c r="AC1960" s="140"/>
      <c r="AD1960" s="140"/>
      <c r="AE1960" s="140"/>
      <c r="AF1960" s="140"/>
      <c r="AG1960" s="140"/>
      <c r="AH1960" s="140"/>
      <c r="AI1960" s="140"/>
      <c r="AJ1960" s="140"/>
      <c r="AK1960" s="140"/>
      <c r="AL1960" s="140"/>
      <c r="AM1960" s="140"/>
      <c r="AN1960" s="140"/>
      <c r="AO1960" s="140"/>
      <c r="AP1960" s="140"/>
      <c r="AQ1960" s="140"/>
      <c r="AR1960" s="140"/>
      <c r="AS1960" s="140"/>
      <c r="AT1960" s="140"/>
      <c r="AU1960" s="140"/>
      <c r="AV1960" s="140"/>
      <c r="AW1960" s="140"/>
      <c r="AX1960" s="140"/>
      <c r="AY1960" s="140"/>
      <c r="AZ1960" s="140"/>
      <c r="BA1960" s="140"/>
      <c r="BB1960" s="140"/>
      <c r="BC1960" s="140"/>
      <c r="BD1960" s="140"/>
      <c r="BE1960" s="140"/>
      <c r="BF1960" s="140"/>
      <c r="BG1960" s="140"/>
      <c r="BH1960" s="140"/>
      <c r="BI1960" s="140"/>
      <c r="BJ1960" s="140"/>
    </row>
    <row r="1961" spans="20:62">
      <c r="T1961" s="140"/>
      <c r="U1961" s="140"/>
      <c r="V1961" s="140"/>
      <c r="W1961" s="140"/>
      <c r="X1961" s="140"/>
      <c r="Y1961" s="140"/>
      <c r="Z1961" s="140"/>
      <c r="AA1961" s="140"/>
      <c r="AB1961" s="140"/>
      <c r="AC1961" s="140"/>
      <c r="AD1961" s="140"/>
      <c r="AE1961" s="140"/>
      <c r="AF1961" s="140"/>
      <c r="AG1961" s="140"/>
      <c r="AH1961" s="140"/>
      <c r="AI1961" s="140"/>
      <c r="AJ1961" s="140"/>
      <c r="AK1961" s="140"/>
      <c r="AL1961" s="140"/>
      <c r="AM1961" s="140"/>
      <c r="AN1961" s="140"/>
      <c r="AO1961" s="140"/>
      <c r="AP1961" s="140"/>
      <c r="AQ1961" s="140"/>
      <c r="AR1961" s="140"/>
      <c r="AS1961" s="140"/>
      <c r="AT1961" s="140"/>
      <c r="AU1961" s="140"/>
      <c r="AV1961" s="140"/>
      <c r="AW1961" s="140"/>
      <c r="AX1961" s="140"/>
      <c r="AY1961" s="140"/>
      <c r="AZ1961" s="140"/>
      <c r="BA1961" s="140"/>
      <c r="BB1961" s="140"/>
      <c r="BC1961" s="140"/>
      <c r="BD1961" s="140"/>
      <c r="BE1961" s="140"/>
      <c r="BF1961" s="140"/>
      <c r="BG1961" s="140"/>
      <c r="BH1961" s="140"/>
      <c r="BI1961" s="140"/>
      <c r="BJ1961" s="140"/>
    </row>
    <row r="1962" spans="20:62">
      <c r="T1962" s="140"/>
      <c r="U1962" s="140"/>
      <c r="V1962" s="140"/>
      <c r="W1962" s="140"/>
      <c r="X1962" s="140"/>
      <c r="Y1962" s="140"/>
      <c r="Z1962" s="140"/>
      <c r="AA1962" s="140"/>
      <c r="AB1962" s="140"/>
      <c r="AC1962" s="140"/>
      <c r="AD1962" s="140"/>
      <c r="AE1962" s="140"/>
      <c r="AF1962" s="140"/>
      <c r="AG1962" s="140"/>
      <c r="AH1962" s="140"/>
      <c r="AI1962" s="140"/>
      <c r="AJ1962" s="140"/>
      <c r="AK1962" s="140"/>
      <c r="AL1962" s="140"/>
      <c r="AM1962" s="140"/>
      <c r="AN1962" s="140"/>
      <c r="AO1962" s="140"/>
      <c r="AP1962" s="140"/>
      <c r="AQ1962" s="140"/>
      <c r="AR1962" s="140"/>
      <c r="AS1962" s="140"/>
      <c r="AT1962" s="140"/>
      <c r="AU1962" s="140"/>
      <c r="AV1962" s="140"/>
      <c r="AW1962" s="140"/>
      <c r="AX1962" s="140"/>
      <c r="AY1962" s="140"/>
      <c r="AZ1962" s="140"/>
      <c r="BA1962" s="140"/>
      <c r="BB1962" s="140"/>
      <c r="BC1962" s="140"/>
      <c r="BD1962" s="140"/>
      <c r="BE1962" s="140"/>
      <c r="BF1962" s="140"/>
      <c r="BG1962" s="140"/>
      <c r="BH1962" s="140"/>
      <c r="BI1962" s="140"/>
      <c r="BJ1962" s="140"/>
    </row>
    <row r="1963" spans="20:62">
      <c r="T1963" s="140"/>
      <c r="U1963" s="140"/>
      <c r="V1963" s="140"/>
      <c r="W1963" s="140"/>
      <c r="X1963" s="140"/>
      <c r="Y1963" s="140"/>
      <c r="Z1963" s="140"/>
      <c r="AA1963" s="140"/>
      <c r="AB1963" s="140"/>
      <c r="AC1963" s="140"/>
      <c r="AD1963" s="140"/>
      <c r="AE1963" s="140"/>
      <c r="AF1963" s="140"/>
      <c r="AG1963" s="140"/>
      <c r="AH1963" s="140"/>
      <c r="AI1963" s="140"/>
      <c r="AJ1963" s="140"/>
      <c r="AK1963" s="140"/>
      <c r="AL1963" s="140"/>
      <c r="AM1963" s="140"/>
      <c r="AN1963" s="140"/>
      <c r="AO1963" s="140"/>
      <c r="AP1963" s="140"/>
      <c r="AQ1963" s="140"/>
      <c r="AR1963" s="140"/>
      <c r="AS1963" s="140"/>
      <c r="AT1963" s="140"/>
      <c r="AU1963" s="140"/>
      <c r="AV1963" s="140"/>
      <c r="AW1963" s="140"/>
      <c r="AX1963" s="140"/>
      <c r="AY1963" s="140"/>
      <c r="AZ1963" s="140"/>
      <c r="BA1963" s="140"/>
      <c r="BB1963" s="140"/>
      <c r="BC1963" s="140"/>
      <c r="BD1963" s="140"/>
      <c r="BE1963" s="140"/>
      <c r="BF1963" s="140"/>
      <c r="BG1963" s="140"/>
      <c r="BH1963" s="140"/>
      <c r="BI1963" s="140"/>
      <c r="BJ1963" s="140"/>
    </row>
    <row r="1964" spans="20:62">
      <c r="T1964" s="140"/>
      <c r="U1964" s="140"/>
      <c r="V1964" s="140"/>
      <c r="W1964" s="140"/>
      <c r="X1964" s="140"/>
      <c r="Y1964" s="140"/>
      <c r="Z1964" s="140"/>
      <c r="AA1964" s="140"/>
      <c r="AB1964" s="140"/>
      <c r="AC1964" s="140"/>
      <c r="AD1964" s="140"/>
      <c r="AE1964" s="140"/>
      <c r="AF1964" s="140"/>
      <c r="AG1964" s="140"/>
      <c r="AH1964" s="140"/>
      <c r="AI1964" s="140"/>
      <c r="AJ1964" s="140"/>
      <c r="AK1964" s="140"/>
      <c r="AL1964" s="140"/>
      <c r="AM1964" s="140"/>
      <c r="AN1964" s="140"/>
      <c r="AO1964" s="140"/>
      <c r="AP1964" s="140"/>
      <c r="AQ1964" s="140"/>
      <c r="AR1964" s="140"/>
      <c r="AS1964" s="140"/>
      <c r="AT1964" s="140"/>
      <c r="AU1964" s="140"/>
      <c r="AV1964" s="140"/>
      <c r="AW1964" s="140"/>
      <c r="AX1964" s="140"/>
      <c r="AY1964" s="140"/>
      <c r="AZ1964" s="140"/>
      <c r="BA1964" s="140"/>
      <c r="BB1964" s="140"/>
      <c r="BC1964" s="140"/>
      <c r="BD1964" s="140"/>
      <c r="BE1964" s="140"/>
      <c r="BF1964" s="140"/>
      <c r="BG1964" s="140"/>
      <c r="BH1964" s="140"/>
      <c r="BI1964" s="140"/>
      <c r="BJ1964" s="140"/>
    </row>
    <row r="1965" spans="20:62">
      <c r="T1965" s="140"/>
      <c r="U1965" s="140"/>
      <c r="V1965" s="140"/>
      <c r="W1965" s="140"/>
      <c r="X1965" s="140"/>
      <c r="Y1965" s="140"/>
      <c r="Z1965" s="140"/>
      <c r="AA1965" s="140"/>
      <c r="AB1965" s="140"/>
      <c r="AC1965" s="140"/>
      <c r="AD1965" s="140"/>
      <c r="AE1965" s="140"/>
      <c r="AF1965" s="140"/>
      <c r="AG1965" s="140"/>
      <c r="AH1965" s="140"/>
      <c r="AI1965" s="140"/>
      <c r="AJ1965" s="140"/>
      <c r="AK1965" s="140"/>
      <c r="AL1965" s="140"/>
      <c r="AM1965" s="140"/>
      <c r="AN1965" s="140"/>
      <c r="AO1965" s="140"/>
      <c r="AP1965" s="140"/>
      <c r="AQ1965" s="140"/>
      <c r="AR1965" s="140"/>
      <c r="AS1965" s="140"/>
      <c r="AT1965" s="140"/>
      <c r="AU1965" s="140"/>
      <c r="AV1965" s="140"/>
      <c r="AW1965" s="140"/>
      <c r="AX1965" s="140"/>
      <c r="AY1965" s="140"/>
      <c r="AZ1965" s="140"/>
      <c r="BA1965" s="140"/>
      <c r="BB1965" s="140"/>
      <c r="BC1965" s="140"/>
      <c r="BD1965" s="140"/>
      <c r="BE1965" s="140"/>
      <c r="BF1965" s="140"/>
      <c r="BG1965" s="140"/>
      <c r="BH1965" s="140"/>
      <c r="BI1965" s="140"/>
      <c r="BJ1965" s="140"/>
    </row>
    <row r="1966" spans="20:62">
      <c r="T1966" s="140"/>
      <c r="U1966" s="140"/>
      <c r="V1966" s="140"/>
      <c r="W1966" s="140"/>
      <c r="X1966" s="140"/>
      <c r="Y1966" s="140"/>
      <c r="Z1966" s="140"/>
      <c r="AA1966" s="140"/>
      <c r="AB1966" s="140"/>
      <c r="AC1966" s="140"/>
      <c r="AD1966" s="140"/>
      <c r="AE1966" s="140"/>
      <c r="AF1966" s="140"/>
      <c r="AG1966" s="140"/>
      <c r="AH1966" s="140"/>
      <c r="AI1966" s="140"/>
      <c r="AJ1966" s="140"/>
      <c r="AK1966" s="140"/>
      <c r="AL1966" s="140"/>
      <c r="AM1966" s="140"/>
      <c r="AN1966" s="140"/>
      <c r="AO1966" s="140"/>
      <c r="AP1966" s="140"/>
      <c r="AQ1966" s="140"/>
      <c r="AR1966" s="140"/>
      <c r="AS1966" s="140"/>
      <c r="AT1966" s="140"/>
      <c r="AU1966" s="140"/>
      <c r="AV1966" s="140"/>
      <c r="AW1966" s="140"/>
      <c r="AX1966" s="140"/>
      <c r="AY1966" s="140"/>
      <c r="AZ1966" s="140"/>
      <c r="BA1966" s="140"/>
      <c r="BB1966" s="140"/>
      <c r="BC1966" s="140"/>
      <c r="BD1966" s="140"/>
      <c r="BE1966" s="140"/>
      <c r="BF1966" s="140"/>
      <c r="BG1966" s="140"/>
      <c r="BH1966" s="140"/>
      <c r="BI1966" s="140"/>
      <c r="BJ1966" s="140"/>
    </row>
    <row r="1967" spans="20:62">
      <c r="T1967" s="140"/>
      <c r="U1967" s="140"/>
      <c r="V1967" s="140"/>
      <c r="W1967" s="140"/>
      <c r="X1967" s="140"/>
      <c r="Y1967" s="140"/>
      <c r="Z1967" s="140"/>
      <c r="AA1967" s="140"/>
      <c r="AB1967" s="140"/>
      <c r="AC1967" s="140"/>
      <c r="AD1967" s="140"/>
      <c r="AE1967" s="140"/>
      <c r="AF1967" s="140"/>
      <c r="AG1967" s="140"/>
      <c r="AH1967" s="140"/>
      <c r="AI1967" s="140"/>
      <c r="AJ1967" s="140"/>
      <c r="AK1967" s="140"/>
      <c r="AL1967" s="140"/>
      <c r="AM1967" s="140"/>
      <c r="AN1967" s="140"/>
      <c r="AO1967" s="140"/>
      <c r="AP1967" s="140"/>
      <c r="AQ1967" s="140"/>
      <c r="AR1967" s="140"/>
      <c r="AS1967" s="140"/>
      <c r="AT1967" s="140"/>
      <c r="AU1967" s="140"/>
      <c r="AV1967" s="140"/>
      <c r="AW1967" s="140"/>
      <c r="AX1967" s="140"/>
      <c r="AY1967" s="140"/>
      <c r="AZ1967" s="140"/>
      <c r="BA1967" s="140"/>
      <c r="BB1967" s="140"/>
      <c r="BC1967" s="140"/>
      <c r="BD1967" s="140"/>
      <c r="BE1967" s="140"/>
      <c r="BF1967" s="140"/>
      <c r="BG1967" s="140"/>
      <c r="BH1967" s="140"/>
      <c r="BI1967" s="140"/>
      <c r="BJ1967" s="140"/>
    </row>
    <row r="1968" spans="20:62">
      <c r="T1968" s="140"/>
      <c r="U1968" s="140"/>
      <c r="V1968" s="140"/>
      <c r="W1968" s="140"/>
      <c r="X1968" s="140"/>
      <c r="Y1968" s="140"/>
      <c r="Z1968" s="140"/>
      <c r="AA1968" s="140"/>
      <c r="AB1968" s="140"/>
      <c r="AC1968" s="140"/>
      <c r="AD1968" s="140"/>
      <c r="AE1968" s="140"/>
      <c r="AF1968" s="140"/>
      <c r="AG1968" s="140"/>
      <c r="AH1968" s="140"/>
      <c r="AI1968" s="140"/>
      <c r="AJ1968" s="140"/>
      <c r="AK1968" s="140"/>
      <c r="AL1968" s="140"/>
      <c r="AM1968" s="140"/>
      <c r="AN1968" s="140"/>
      <c r="AO1968" s="140"/>
      <c r="AP1968" s="140"/>
      <c r="AQ1968" s="140"/>
      <c r="AR1968" s="140"/>
      <c r="AS1968" s="140"/>
      <c r="AT1968" s="140"/>
      <c r="AU1968" s="140"/>
      <c r="AV1968" s="140"/>
      <c r="AW1968" s="140"/>
      <c r="AX1968" s="140"/>
      <c r="AY1968" s="140"/>
      <c r="AZ1968" s="140"/>
      <c r="BA1968" s="140"/>
      <c r="BB1968" s="140"/>
      <c r="BC1968" s="140"/>
      <c r="BD1968" s="140"/>
      <c r="BE1968" s="140"/>
      <c r="BF1968" s="140"/>
      <c r="BG1968" s="140"/>
      <c r="BH1968" s="140"/>
      <c r="BI1968" s="140"/>
      <c r="BJ1968" s="140"/>
    </row>
    <row r="1969" spans="20:62">
      <c r="T1969" s="140"/>
      <c r="U1969" s="140"/>
      <c r="V1969" s="140"/>
      <c r="W1969" s="140"/>
      <c r="X1969" s="140"/>
      <c r="Y1969" s="140"/>
      <c r="Z1969" s="140"/>
      <c r="AA1969" s="140"/>
      <c r="AB1969" s="140"/>
      <c r="AC1969" s="140"/>
      <c r="AD1969" s="140"/>
      <c r="AE1969" s="140"/>
      <c r="AF1969" s="140"/>
      <c r="AG1969" s="140"/>
      <c r="AH1969" s="140"/>
      <c r="AI1969" s="140"/>
      <c r="AJ1969" s="140"/>
      <c r="AK1969" s="140"/>
      <c r="AL1969" s="140"/>
      <c r="AM1969" s="140"/>
      <c r="AN1969" s="140"/>
      <c r="AO1969" s="140"/>
      <c r="AP1969" s="140"/>
      <c r="AQ1969" s="140"/>
      <c r="AR1969" s="140"/>
      <c r="AS1969" s="140"/>
      <c r="AT1969" s="140"/>
      <c r="AU1969" s="140"/>
      <c r="AV1969" s="140"/>
      <c r="AW1969" s="140"/>
      <c r="AX1969" s="140"/>
      <c r="AY1969" s="140"/>
      <c r="AZ1969" s="140"/>
      <c r="BA1969" s="140"/>
      <c r="BB1969" s="140"/>
      <c r="BC1969" s="140"/>
      <c r="BD1969" s="140"/>
      <c r="BE1969" s="140"/>
      <c r="BF1969" s="140"/>
      <c r="BG1969" s="140"/>
      <c r="BH1969" s="140"/>
      <c r="BI1969" s="140"/>
      <c r="BJ1969" s="140"/>
    </row>
    <row r="1970" spans="20:62">
      <c r="T1970" s="140"/>
      <c r="U1970" s="140"/>
      <c r="V1970" s="140"/>
      <c r="W1970" s="140"/>
      <c r="X1970" s="140"/>
      <c r="Y1970" s="140"/>
      <c r="Z1970" s="140"/>
      <c r="AA1970" s="140"/>
      <c r="AB1970" s="140"/>
      <c r="AC1970" s="140"/>
      <c r="AD1970" s="140"/>
      <c r="AE1970" s="140"/>
      <c r="AF1970" s="140"/>
      <c r="AG1970" s="140"/>
      <c r="AH1970" s="140"/>
      <c r="AI1970" s="140"/>
      <c r="AJ1970" s="140"/>
      <c r="AK1970" s="140"/>
      <c r="AL1970" s="140"/>
      <c r="AM1970" s="140"/>
      <c r="AN1970" s="140"/>
      <c r="AO1970" s="140"/>
      <c r="AP1970" s="140"/>
      <c r="AQ1970" s="140"/>
      <c r="AR1970" s="140"/>
      <c r="AS1970" s="140"/>
      <c r="AT1970" s="140"/>
      <c r="AU1970" s="140"/>
      <c r="AV1970" s="140"/>
      <c r="AW1970" s="140"/>
      <c r="AX1970" s="140"/>
      <c r="AY1970" s="140"/>
      <c r="AZ1970" s="140"/>
      <c r="BA1970" s="140"/>
      <c r="BB1970" s="140"/>
      <c r="BC1970" s="140"/>
      <c r="BD1970" s="140"/>
      <c r="BE1970" s="140"/>
      <c r="BF1970" s="140"/>
      <c r="BG1970" s="140"/>
      <c r="BH1970" s="140"/>
      <c r="BI1970" s="140"/>
      <c r="BJ1970" s="140"/>
    </row>
    <row r="1971" spans="20:62">
      <c r="T1971" s="140"/>
      <c r="U1971" s="140"/>
      <c r="V1971" s="140"/>
      <c r="W1971" s="140"/>
      <c r="X1971" s="140"/>
      <c r="Y1971" s="140"/>
      <c r="Z1971" s="140"/>
      <c r="AA1971" s="140"/>
      <c r="AB1971" s="140"/>
      <c r="AC1971" s="140"/>
      <c r="AD1971" s="140"/>
      <c r="AE1971" s="140"/>
      <c r="AF1971" s="140"/>
      <c r="AG1971" s="140"/>
      <c r="AH1971" s="140"/>
      <c r="AI1971" s="140"/>
      <c r="AJ1971" s="140"/>
      <c r="AK1971" s="140"/>
      <c r="AL1971" s="140"/>
      <c r="AM1971" s="140"/>
      <c r="AN1971" s="140"/>
      <c r="AO1971" s="140"/>
      <c r="AP1971" s="140"/>
      <c r="AQ1971" s="140"/>
      <c r="AR1971" s="140"/>
      <c r="AS1971" s="140"/>
      <c r="AT1971" s="140"/>
      <c r="AU1971" s="140"/>
      <c r="AV1971" s="140"/>
      <c r="AW1971" s="140"/>
      <c r="AX1971" s="140"/>
      <c r="AY1971" s="140"/>
      <c r="AZ1971" s="140"/>
      <c r="BA1971" s="140"/>
      <c r="BB1971" s="140"/>
      <c r="BC1971" s="140"/>
      <c r="BD1971" s="140"/>
      <c r="BE1971" s="140"/>
      <c r="BF1971" s="140"/>
      <c r="BG1971" s="140"/>
      <c r="BH1971" s="140"/>
      <c r="BI1971" s="140"/>
      <c r="BJ1971" s="140"/>
    </row>
    <row r="1972" spans="20:62">
      <c r="T1972" s="140"/>
      <c r="U1972" s="140"/>
      <c r="V1972" s="140"/>
      <c r="W1972" s="140"/>
      <c r="X1972" s="140"/>
      <c r="Y1972" s="140"/>
      <c r="Z1972" s="140"/>
      <c r="AA1972" s="140"/>
      <c r="AB1972" s="140"/>
      <c r="AC1972" s="140"/>
      <c r="AD1972" s="140"/>
      <c r="AE1972" s="140"/>
      <c r="AF1972" s="140"/>
      <c r="AG1972" s="140"/>
      <c r="AH1972" s="140"/>
      <c r="AI1972" s="140"/>
      <c r="AJ1972" s="140"/>
      <c r="AK1972" s="140"/>
      <c r="AL1972" s="140"/>
      <c r="AM1972" s="140"/>
      <c r="AN1972" s="140"/>
      <c r="AO1972" s="140"/>
      <c r="AP1972" s="140"/>
      <c r="AQ1972" s="140"/>
      <c r="AR1972" s="140"/>
      <c r="AS1972" s="140"/>
      <c r="AT1972" s="140"/>
      <c r="AU1972" s="140"/>
      <c r="AV1972" s="140"/>
      <c r="AW1972" s="140"/>
      <c r="AX1972" s="140"/>
      <c r="AY1972" s="140"/>
      <c r="AZ1972" s="140"/>
      <c r="BA1972" s="140"/>
      <c r="BB1972" s="140"/>
      <c r="BC1972" s="140"/>
      <c r="BD1972" s="140"/>
      <c r="BE1972" s="140"/>
      <c r="BF1972" s="140"/>
      <c r="BG1972" s="140"/>
      <c r="BH1972" s="140"/>
      <c r="BI1972" s="140"/>
      <c r="BJ1972" s="140"/>
    </row>
    <row r="1973" spans="20:62">
      <c r="T1973" s="140"/>
      <c r="U1973" s="140"/>
      <c r="V1973" s="140"/>
      <c r="W1973" s="140"/>
      <c r="X1973" s="140"/>
      <c r="Y1973" s="140"/>
      <c r="Z1973" s="140"/>
      <c r="AA1973" s="140"/>
      <c r="AB1973" s="140"/>
      <c r="AC1973" s="140"/>
      <c r="AD1973" s="140"/>
      <c r="AE1973" s="140"/>
      <c r="AF1973" s="140"/>
      <c r="AG1973" s="140"/>
      <c r="AH1973" s="140"/>
      <c r="AI1973" s="140"/>
      <c r="AJ1973" s="140"/>
      <c r="AK1973" s="140"/>
      <c r="AL1973" s="140"/>
      <c r="AM1973" s="140"/>
      <c r="AN1973" s="140"/>
      <c r="AO1973" s="140"/>
      <c r="AP1973" s="140"/>
      <c r="AQ1973" s="140"/>
      <c r="AR1973" s="140"/>
      <c r="AS1973" s="140"/>
      <c r="AT1973" s="140"/>
      <c r="AU1973" s="140"/>
      <c r="AV1973" s="140"/>
      <c r="AW1973" s="140"/>
      <c r="AX1973" s="140"/>
      <c r="AY1973" s="140"/>
      <c r="AZ1973" s="140"/>
      <c r="BA1973" s="140"/>
      <c r="BB1973" s="140"/>
      <c r="BC1973" s="140"/>
      <c r="BD1973" s="140"/>
      <c r="BE1973" s="140"/>
      <c r="BF1973" s="140"/>
      <c r="BG1973" s="140"/>
      <c r="BH1973" s="140"/>
      <c r="BI1973" s="140"/>
      <c r="BJ1973" s="140"/>
    </row>
    <row r="1974" spans="20:62">
      <c r="T1974" s="140"/>
      <c r="U1974" s="140"/>
      <c r="V1974" s="140"/>
      <c r="W1974" s="140"/>
      <c r="X1974" s="140"/>
      <c r="Y1974" s="140"/>
      <c r="Z1974" s="140"/>
      <c r="AA1974" s="140"/>
      <c r="AB1974" s="140"/>
      <c r="AC1974" s="140"/>
      <c r="AD1974" s="140"/>
      <c r="AE1974" s="140"/>
      <c r="AF1974" s="140"/>
      <c r="AG1974" s="140"/>
      <c r="AH1974" s="140"/>
      <c r="AI1974" s="140"/>
      <c r="AJ1974" s="140"/>
      <c r="AK1974" s="140"/>
      <c r="AL1974" s="140"/>
      <c r="AM1974" s="140"/>
      <c r="AN1974" s="140"/>
      <c r="AO1974" s="140"/>
      <c r="AP1974" s="140"/>
      <c r="AQ1974" s="140"/>
      <c r="AR1974" s="140"/>
      <c r="AS1974" s="140"/>
      <c r="AT1974" s="140"/>
      <c r="AU1974" s="140"/>
      <c r="AV1974" s="140"/>
      <c r="AW1974" s="140"/>
      <c r="AX1974" s="140"/>
      <c r="AY1974" s="140"/>
      <c r="AZ1974" s="140"/>
      <c r="BA1974" s="140"/>
      <c r="BB1974" s="140"/>
      <c r="BC1974" s="140"/>
      <c r="BD1974" s="140"/>
      <c r="BE1974" s="140"/>
      <c r="BF1974" s="140"/>
      <c r="BG1974" s="140"/>
      <c r="BH1974" s="140"/>
      <c r="BI1974" s="140"/>
      <c r="BJ1974" s="140"/>
    </row>
    <row r="1975" spans="20:62">
      <c r="T1975" s="140"/>
      <c r="U1975" s="140"/>
      <c r="V1975" s="140"/>
      <c r="W1975" s="140"/>
      <c r="X1975" s="140"/>
      <c r="Y1975" s="140"/>
      <c r="Z1975" s="140"/>
      <c r="AA1975" s="140"/>
      <c r="AB1975" s="140"/>
      <c r="AC1975" s="140"/>
      <c r="AD1975" s="140"/>
      <c r="AE1975" s="140"/>
      <c r="AF1975" s="140"/>
      <c r="AG1975" s="140"/>
      <c r="AH1975" s="140"/>
      <c r="AI1975" s="140"/>
      <c r="AJ1975" s="140"/>
      <c r="AK1975" s="140"/>
      <c r="AL1975" s="140"/>
      <c r="AM1975" s="140"/>
      <c r="AN1975" s="140"/>
      <c r="AO1975" s="140"/>
      <c r="AP1975" s="140"/>
      <c r="AQ1975" s="140"/>
      <c r="AR1975" s="140"/>
      <c r="AS1975" s="140"/>
      <c r="AT1975" s="140"/>
      <c r="AU1975" s="140"/>
      <c r="AV1975" s="140"/>
      <c r="AW1975" s="140"/>
      <c r="AX1975" s="140"/>
      <c r="AY1975" s="140"/>
      <c r="AZ1975" s="140"/>
      <c r="BA1975" s="140"/>
      <c r="BB1975" s="140"/>
      <c r="BC1975" s="140"/>
      <c r="BD1975" s="140"/>
      <c r="BE1975" s="140"/>
      <c r="BF1975" s="140"/>
      <c r="BG1975" s="140"/>
      <c r="BH1975" s="140"/>
      <c r="BI1975" s="140"/>
      <c r="BJ1975" s="140"/>
    </row>
    <row r="1976" spans="20:62">
      <c r="T1976" s="140"/>
      <c r="U1976" s="140"/>
      <c r="V1976" s="140"/>
      <c r="W1976" s="140"/>
      <c r="X1976" s="140"/>
      <c r="Y1976" s="140"/>
      <c r="Z1976" s="140"/>
      <c r="AA1976" s="140"/>
      <c r="AB1976" s="140"/>
      <c r="AC1976" s="140"/>
      <c r="AD1976" s="140"/>
      <c r="AE1976" s="140"/>
      <c r="AF1976" s="140"/>
      <c r="AG1976" s="140"/>
      <c r="AH1976" s="140"/>
      <c r="AI1976" s="140"/>
      <c r="AJ1976" s="140"/>
      <c r="AK1976" s="140"/>
      <c r="AL1976" s="140"/>
      <c r="AM1976" s="140"/>
      <c r="AN1976" s="140"/>
      <c r="AO1976" s="140"/>
      <c r="AP1976" s="140"/>
      <c r="AQ1976" s="140"/>
      <c r="AR1976" s="140"/>
      <c r="AS1976" s="140"/>
      <c r="AT1976" s="140"/>
      <c r="AU1976" s="140"/>
      <c r="AV1976" s="140"/>
      <c r="AW1976" s="140"/>
      <c r="AX1976" s="140"/>
      <c r="AY1976" s="140"/>
      <c r="AZ1976" s="140"/>
      <c r="BA1976" s="140"/>
      <c r="BB1976" s="140"/>
      <c r="BC1976" s="140"/>
      <c r="BD1976" s="140"/>
      <c r="BE1976" s="140"/>
      <c r="BF1976" s="140"/>
      <c r="BG1976" s="140"/>
      <c r="BH1976" s="140"/>
      <c r="BI1976" s="140"/>
      <c r="BJ1976" s="140"/>
    </row>
    <row r="1977" spans="20:62">
      <c r="T1977" s="140"/>
      <c r="U1977" s="140"/>
      <c r="V1977" s="140"/>
      <c r="W1977" s="140"/>
      <c r="X1977" s="140"/>
      <c r="Y1977" s="140"/>
      <c r="Z1977" s="140"/>
      <c r="AA1977" s="140"/>
      <c r="AB1977" s="140"/>
      <c r="AC1977" s="140"/>
      <c r="AD1977" s="140"/>
      <c r="AE1977" s="140"/>
      <c r="AF1977" s="140"/>
      <c r="AG1977" s="140"/>
      <c r="AH1977" s="140"/>
      <c r="AI1977" s="140"/>
      <c r="AJ1977" s="140"/>
      <c r="AK1977" s="140"/>
      <c r="AL1977" s="140"/>
      <c r="AM1977" s="140"/>
      <c r="AN1977" s="140"/>
      <c r="AO1977" s="140"/>
      <c r="AP1977" s="140"/>
      <c r="AQ1977" s="140"/>
      <c r="AR1977" s="140"/>
      <c r="AS1977" s="140"/>
      <c r="AT1977" s="140"/>
      <c r="AU1977" s="140"/>
      <c r="AV1977" s="140"/>
      <c r="AW1977" s="140"/>
      <c r="AX1977" s="140"/>
      <c r="AY1977" s="140"/>
      <c r="AZ1977" s="140"/>
      <c r="BA1977" s="140"/>
      <c r="BB1977" s="140"/>
      <c r="BC1977" s="140"/>
      <c r="BD1977" s="140"/>
      <c r="BE1977" s="140"/>
      <c r="BF1977" s="140"/>
      <c r="BG1977" s="140"/>
      <c r="BH1977" s="140"/>
      <c r="BI1977" s="140"/>
      <c r="BJ1977" s="140"/>
    </row>
    <row r="1978" spans="20:62">
      <c r="T1978" s="140"/>
      <c r="U1978" s="140"/>
      <c r="V1978" s="140"/>
      <c r="W1978" s="140"/>
      <c r="X1978" s="140"/>
      <c r="Y1978" s="140"/>
      <c r="Z1978" s="140"/>
      <c r="AA1978" s="140"/>
      <c r="AB1978" s="140"/>
      <c r="AC1978" s="140"/>
      <c r="AD1978" s="140"/>
      <c r="AE1978" s="140"/>
      <c r="AF1978" s="140"/>
      <c r="AG1978" s="140"/>
      <c r="AH1978" s="140"/>
      <c r="AI1978" s="140"/>
      <c r="AJ1978" s="140"/>
      <c r="AK1978" s="140"/>
      <c r="AL1978" s="140"/>
      <c r="AM1978" s="140"/>
      <c r="AN1978" s="140"/>
      <c r="AO1978" s="140"/>
      <c r="AP1978" s="140"/>
      <c r="AQ1978" s="140"/>
      <c r="AR1978" s="140"/>
      <c r="AS1978" s="140"/>
      <c r="AT1978" s="140"/>
      <c r="AU1978" s="140"/>
      <c r="AV1978" s="140"/>
      <c r="AW1978" s="140"/>
      <c r="AX1978" s="140"/>
      <c r="AY1978" s="140"/>
      <c r="AZ1978" s="140"/>
      <c r="BA1978" s="140"/>
      <c r="BB1978" s="140"/>
      <c r="BC1978" s="140"/>
      <c r="BD1978" s="140"/>
      <c r="BE1978" s="140"/>
      <c r="BF1978" s="140"/>
      <c r="BG1978" s="140"/>
      <c r="BH1978" s="140"/>
      <c r="BI1978" s="140"/>
      <c r="BJ1978" s="140"/>
    </row>
    <row r="1979" spans="20:62">
      <c r="T1979" s="140"/>
      <c r="U1979" s="140"/>
      <c r="V1979" s="140"/>
      <c r="W1979" s="140"/>
      <c r="X1979" s="140"/>
      <c r="Y1979" s="140"/>
      <c r="Z1979" s="140"/>
      <c r="AA1979" s="140"/>
      <c r="AB1979" s="140"/>
      <c r="AC1979" s="140"/>
      <c r="AD1979" s="140"/>
      <c r="AE1979" s="140"/>
      <c r="AF1979" s="140"/>
      <c r="AG1979" s="140"/>
      <c r="AH1979" s="140"/>
      <c r="AI1979" s="140"/>
      <c r="AJ1979" s="140"/>
      <c r="AK1979" s="140"/>
      <c r="AL1979" s="140"/>
      <c r="AM1979" s="140"/>
      <c r="AN1979" s="140"/>
      <c r="AO1979" s="140"/>
      <c r="AP1979" s="140"/>
      <c r="AQ1979" s="140"/>
      <c r="AR1979" s="140"/>
      <c r="AS1979" s="140"/>
      <c r="AT1979" s="140"/>
      <c r="AU1979" s="140"/>
      <c r="AV1979" s="140"/>
      <c r="AW1979" s="140"/>
      <c r="AX1979" s="140"/>
      <c r="AY1979" s="140"/>
      <c r="AZ1979" s="140"/>
      <c r="BA1979" s="140"/>
      <c r="BB1979" s="140"/>
      <c r="BC1979" s="140"/>
      <c r="BD1979" s="140"/>
      <c r="BE1979" s="140"/>
      <c r="BF1979" s="140"/>
      <c r="BG1979" s="140"/>
      <c r="BH1979" s="140"/>
      <c r="BI1979" s="140"/>
      <c r="BJ1979" s="140"/>
    </row>
    <row r="1980" spans="20:62">
      <c r="T1980" s="140"/>
      <c r="U1980" s="140"/>
      <c r="V1980" s="140"/>
      <c r="W1980" s="140"/>
      <c r="X1980" s="140"/>
      <c r="Y1980" s="140"/>
      <c r="Z1980" s="140"/>
      <c r="AA1980" s="140"/>
      <c r="AB1980" s="140"/>
      <c r="AC1980" s="140"/>
      <c r="AD1980" s="140"/>
      <c r="AE1980" s="140"/>
      <c r="AF1980" s="140"/>
      <c r="AG1980" s="140"/>
      <c r="AH1980" s="140"/>
      <c r="AI1980" s="140"/>
      <c r="AJ1980" s="140"/>
      <c r="AK1980" s="140"/>
      <c r="AL1980" s="140"/>
      <c r="AM1980" s="140"/>
      <c r="AN1980" s="140"/>
      <c r="AO1980" s="140"/>
      <c r="AP1980" s="140"/>
      <c r="AQ1980" s="140"/>
      <c r="AR1980" s="140"/>
      <c r="AS1980" s="140"/>
      <c r="AT1980" s="140"/>
      <c r="AU1980" s="140"/>
      <c r="AV1980" s="140"/>
      <c r="AW1980" s="140"/>
      <c r="AX1980" s="140"/>
      <c r="AY1980" s="140"/>
      <c r="AZ1980" s="140"/>
      <c r="BA1980" s="140"/>
      <c r="BB1980" s="140"/>
      <c r="BC1980" s="140"/>
      <c r="BD1980" s="140"/>
      <c r="BE1980" s="140"/>
      <c r="BF1980" s="140"/>
      <c r="BG1980" s="140"/>
      <c r="BH1980" s="140"/>
      <c r="BI1980" s="140"/>
      <c r="BJ1980" s="140"/>
    </row>
    <row r="1981" spans="20:62">
      <c r="T1981" s="140"/>
      <c r="U1981" s="140"/>
      <c r="V1981" s="140"/>
      <c r="W1981" s="140"/>
      <c r="X1981" s="140"/>
      <c r="Y1981" s="140"/>
      <c r="Z1981" s="140"/>
      <c r="AA1981" s="140"/>
      <c r="AB1981" s="140"/>
      <c r="AC1981" s="140"/>
      <c r="AD1981" s="140"/>
      <c r="AE1981" s="140"/>
      <c r="AF1981" s="140"/>
      <c r="AG1981" s="140"/>
      <c r="AH1981" s="140"/>
      <c r="AI1981" s="140"/>
      <c r="AJ1981" s="140"/>
      <c r="AK1981" s="140"/>
      <c r="AL1981" s="140"/>
      <c r="AM1981" s="140"/>
      <c r="AN1981" s="140"/>
      <c r="AO1981" s="140"/>
      <c r="AP1981" s="140"/>
      <c r="AQ1981" s="140"/>
      <c r="AR1981" s="140"/>
      <c r="AS1981" s="140"/>
      <c r="AT1981" s="140"/>
      <c r="AU1981" s="140"/>
      <c r="AV1981" s="140"/>
      <c r="AW1981" s="140"/>
      <c r="AX1981" s="140"/>
      <c r="AY1981" s="140"/>
      <c r="AZ1981" s="140"/>
      <c r="BA1981" s="140"/>
      <c r="BB1981" s="140"/>
      <c r="BC1981" s="140"/>
      <c r="BD1981" s="140"/>
      <c r="BE1981" s="140"/>
      <c r="BF1981" s="140"/>
      <c r="BG1981" s="140"/>
      <c r="BH1981" s="140"/>
      <c r="BI1981" s="140"/>
      <c r="BJ1981" s="140"/>
    </row>
    <row r="1982" spans="20:62">
      <c r="T1982" s="140"/>
      <c r="U1982" s="140"/>
      <c r="V1982" s="140"/>
      <c r="W1982" s="140"/>
      <c r="X1982" s="140"/>
      <c r="Y1982" s="140"/>
      <c r="Z1982" s="140"/>
      <c r="AA1982" s="140"/>
      <c r="AB1982" s="140"/>
      <c r="AC1982" s="140"/>
      <c r="AD1982" s="140"/>
      <c r="AE1982" s="140"/>
      <c r="AF1982" s="140"/>
      <c r="AG1982" s="140"/>
      <c r="AH1982" s="140"/>
      <c r="AI1982" s="140"/>
      <c r="AJ1982" s="140"/>
      <c r="AK1982" s="140"/>
      <c r="AL1982" s="140"/>
      <c r="AM1982" s="140"/>
      <c r="AN1982" s="140"/>
      <c r="AO1982" s="140"/>
      <c r="AP1982" s="140"/>
      <c r="AQ1982" s="140"/>
      <c r="AR1982" s="140"/>
      <c r="AS1982" s="140"/>
      <c r="AT1982" s="140"/>
      <c r="AU1982" s="140"/>
      <c r="AV1982" s="140"/>
      <c r="AW1982" s="140"/>
      <c r="AX1982" s="140"/>
      <c r="AY1982" s="140"/>
      <c r="AZ1982" s="140"/>
      <c r="BA1982" s="140"/>
      <c r="BB1982" s="140"/>
      <c r="BC1982" s="140"/>
      <c r="BD1982" s="140"/>
      <c r="BE1982" s="140"/>
      <c r="BF1982" s="140"/>
      <c r="BG1982" s="140"/>
      <c r="BH1982" s="140"/>
      <c r="BI1982" s="140"/>
      <c r="BJ1982" s="140"/>
    </row>
    <row r="1983" spans="20:62">
      <c r="T1983" s="140"/>
      <c r="U1983" s="140"/>
      <c r="V1983" s="140"/>
      <c r="W1983" s="140"/>
      <c r="X1983" s="140"/>
      <c r="Y1983" s="140"/>
      <c r="Z1983" s="140"/>
      <c r="AA1983" s="140"/>
      <c r="AB1983" s="140"/>
      <c r="AC1983" s="140"/>
      <c r="AD1983" s="140"/>
      <c r="AE1983" s="140"/>
      <c r="AF1983" s="140"/>
      <c r="AG1983" s="140"/>
      <c r="AH1983" s="140"/>
      <c r="AI1983" s="140"/>
      <c r="AJ1983" s="140"/>
      <c r="AK1983" s="140"/>
      <c r="AL1983" s="140"/>
      <c r="AM1983" s="140"/>
      <c r="AN1983" s="140"/>
      <c r="AO1983" s="140"/>
      <c r="AP1983" s="140"/>
      <c r="AQ1983" s="140"/>
      <c r="AR1983" s="140"/>
      <c r="AS1983" s="140"/>
      <c r="AT1983" s="140"/>
      <c r="AU1983" s="140"/>
      <c r="AV1983" s="140"/>
      <c r="AW1983" s="140"/>
      <c r="AX1983" s="140"/>
      <c r="AY1983" s="140"/>
      <c r="AZ1983" s="140"/>
      <c r="BA1983" s="140"/>
      <c r="BB1983" s="140"/>
      <c r="BC1983" s="140"/>
      <c r="BD1983" s="140"/>
      <c r="BE1983" s="140"/>
      <c r="BF1983" s="140"/>
      <c r="BG1983" s="140"/>
      <c r="BH1983" s="140"/>
      <c r="BI1983" s="140"/>
      <c r="BJ1983" s="140"/>
    </row>
    <row r="1984" spans="20:62">
      <c r="T1984" s="140"/>
      <c r="U1984" s="140"/>
      <c r="V1984" s="140"/>
      <c r="W1984" s="140"/>
      <c r="X1984" s="140"/>
      <c r="Y1984" s="140"/>
      <c r="Z1984" s="140"/>
      <c r="AA1984" s="140"/>
      <c r="AB1984" s="140"/>
      <c r="AC1984" s="140"/>
      <c r="AD1984" s="140"/>
      <c r="AE1984" s="140"/>
      <c r="AF1984" s="140"/>
      <c r="AG1984" s="140"/>
      <c r="AH1984" s="140"/>
      <c r="AI1984" s="140"/>
      <c r="AJ1984" s="140"/>
      <c r="AK1984" s="140"/>
      <c r="AL1984" s="140"/>
      <c r="AM1984" s="140"/>
      <c r="AN1984" s="140"/>
      <c r="AO1984" s="140"/>
      <c r="AP1984" s="140"/>
      <c r="AQ1984" s="140"/>
      <c r="AR1984" s="140"/>
      <c r="AS1984" s="140"/>
      <c r="AT1984" s="140"/>
      <c r="AU1984" s="140"/>
      <c r="AV1984" s="140"/>
      <c r="AW1984" s="140"/>
      <c r="AX1984" s="140"/>
      <c r="AY1984" s="140"/>
      <c r="AZ1984" s="140"/>
      <c r="BA1984" s="140"/>
      <c r="BB1984" s="140"/>
      <c r="BC1984" s="140"/>
      <c r="BD1984" s="140"/>
      <c r="BE1984" s="140"/>
      <c r="BF1984" s="140"/>
      <c r="BG1984" s="140"/>
      <c r="BH1984" s="140"/>
      <c r="BI1984" s="140"/>
      <c r="BJ1984" s="140"/>
    </row>
    <row r="1985" spans="20:62">
      <c r="T1985" s="140"/>
      <c r="U1985" s="140"/>
      <c r="V1985" s="140"/>
      <c r="W1985" s="140"/>
      <c r="X1985" s="140"/>
      <c r="Y1985" s="140"/>
      <c r="Z1985" s="140"/>
      <c r="AA1985" s="140"/>
      <c r="AB1985" s="140"/>
      <c r="AC1985" s="140"/>
      <c r="AD1985" s="140"/>
      <c r="AE1985" s="140"/>
      <c r="AF1985" s="140"/>
      <c r="AG1985" s="140"/>
      <c r="AH1985" s="140"/>
      <c r="AI1985" s="140"/>
      <c r="AJ1985" s="140"/>
      <c r="AK1985" s="140"/>
      <c r="AL1985" s="140"/>
      <c r="AM1985" s="140"/>
      <c r="AN1985" s="140"/>
      <c r="AO1985" s="140"/>
      <c r="AP1985" s="140"/>
      <c r="AQ1985" s="140"/>
      <c r="AR1985" s="140"/>
      <c r="AS1985" s="140"/>
      <c r="AT1985" s="140"/>
      <c r="AU1985" s="140"/>
      <c r="AV1985" s="140"/>
      <c r="AW1985" s="140"/>
      <c r="AX1985" s="140"/>
      <c r="AY1985" s="140"/>
      <c r="AZ1985" s="140"/>
      <c r="BA1985" s="140"/>
      <c r="BB1985" s="140"/>
      <c r="BC1985" s="140"/>
      <c r="BD1985" s="140"/>
      <c r="BE1985" s="140"/>
      <c r="BF1985" s="140"/>
      <c r="BG1985" s="140"/>
      <c r="BH1985" s="140"/>
      <c r="BI1985" s="140"/>
      <c r="BJ1985" s="140"/>
    </row>
    <row r="1986" spans="20:62">
      <c r="T1986" s="140"/>
      <c r="U1986" s="140"/>
      <c r="V1986" s="140"/>
      <c r="W1986" s="140"/>
      <c r="X1986" s="140"/>
      <c r="Y1986" s="140"/>
      <c r="Z1986" s="140"/>
      <c r="AA1986" s="140"/>
      <c r="AB1986" s="140"/>
      <c r="AC1986" s="140"/>
      <c r="AD1986" s="140"/>
      <c r="AE1986" s="140"/>
      <c r="AF1986" s="140"/>
      <c r="AG1986" s="140"/>
      <c r="AH1986" s="140"/>
      <c r="AI1986" s="140"/>
      <c r="AJ1986" s="140"/>
      <c r="AK1986" s="140"/>
      <c r="AL1986" s="140"/>
      <c r="AM1986" s="140"/>
      <c r="AN1986" s="140"/>
      <c r="AO1986" s="140"/>
      <c r="AP1986" s="140"/>
      <c r="AQ1986" s="140"/>
      <c r="AR1986" s="140"/>
      <c r="AS1986" s="140"/>
      <c r="AT1986" s="140"/>
      <c r="AU1986" s="140"/>
      <c r="AV1986" s="140"/>
      <c r="AW1986" s="140"/>
      <c r="AX1986" s="140"/>
      <c r="AY1986" s="140"/>
      <c r="AZ1986" s="140"/>
      <c r="BA1986" s="140"/>
      <c r="BB1986" s="140"/>
      <c r="BC1986" s="140"/>
      <c r="BD1986" s="140"/>
      <c r="BE1986" s="140"/>
      <c r="BF1986" s="140"/>
      <c r="BG1986" s="140"/>
      <c r="BH1986" s="140"/>
      <c r="BI1986" s="140"/>
      <c r="BJ1986" s="140"/>
    </row>
    <row r="1987" spans="20:62">
      <c r="T1987" s="140"/>
      <c r="U1987" s="140"/>
      <c r="V1987" s="140"/>
      <c r="W1987" s="140"/>
      <c r="X1987" s="140"/>
      <c r="Y1987" s="140"/>
      <c r="Z1987" s="140"/>
      <c r="AA1987" s="140"/>
      <c r="AB1987" s="140"/>
      <c r="AC1987" s="140"/>
      <c r="AD1987" s="140"/>
      <c r="AE1987" s="140"/>
      <c r="AF1987" s="140"/>
      <c r="AG1987" s="140"/>
      <c r="AH1987" s="140"/>
      <c r="AI1987" s="140"/>
      <c r="AJ1987" s="140"/>
      <c r="AK1987" s="140"/>
      <c r="AL1987" s="140"/>
      <c r="AM1987" s="140"/>
      <c r="AN1987" s="140"/>
      <c r="AO1987" s="140"/>
      <c r="AP1987" s="140"/>
      <c r="AQ1987" s="140"/>
      <c r="AR1987" s="140"/>
      <c r="AS1987" s="140"/>
      <c r="AT1987" s="140"/>
      <c r="AU1987" s="140"/>
      <c r="AV1987" s="140"/>
      <c r="AW1987" s="140"/>
      <c r="AX1987" s="140"/>
      <c r="AY1987" s="140"/>
      <c r="AZ1987" s="140"/>
      <c r="BA1987" s="140"/>
      <c r="BB1987" s="140"/>
      <c r="BC1987" s="140"/>
      <c r="BD1987" s="140"/>
      <c r="BE1987" s="140"/>
      <c r="BF1987" s="140"/>
      <c r="BG1987" s="140"/>
      <c r="BH1987" s="140"/>
      <c r="BI1987" s="140"/>
      <c r="BJ1987" s="140"/>
    </row>
    <row r="1988" spans="20:62">
      <c r="T1988" s="140"/>
      <c r="U1988" s="140"/>
      <c r="V1988" s="140"/>
      <c r="W1988" s="140"/>
      <c r="X1988" s="140"/>
      <c r="Y1988" s="140"/>
      <c r="Z1988" s="140"/>
      <c r="AA1988" s="140"/>
      <c r="AB1988" s="140"/>
      <c r="AC1988" s="140"/>
      <c r="AD1988" s="140"/>
      <c r="AE1988" s="140"/>
      <c r="AF1988" s="140"/>
      <c r="AG1988" s="140"/>
      <c r="AH1988" s="140"/>
      <c r="AI1988" s="140"/>
      <c r="AJ1988" s="140"/>
      <c r="AK1988" s="140"/>
      <c r="AL1988" s="140"/>
      <c r="AM1988" s="140"/>
      <c r="AN1988" s="140"/>
      <c r="AO1988" s="140"/>
      <c r="AP1988" s="140"/>
      <c r="AQ1988" s="140"/>
      <c r="AR1988" s="140"/>
      <c r="AS1988" s="140"/>
      <c r="AT1988" s="140"/>
      <c r="AU1988" s="140"/>
      <c r="AV1988" s="140"/>
      <c r="AW1988" s="140"/>
      <c r="AX1988" s="140"/>
      <c r="AY1988" s="140"/>
      <c r="AZ1988" s="140"/>
      <c r="BA1988" s="140"/>
      <c r="BB1988" s="140"/>
      <c r="BC1988" s="140"/>
      <c r="BD1988" s="140"/>
      <c r="BE1988" s="140"/>
      <c r="BF1988" s="140"/>
      <c r="BG1988" s="140"/>
      <c r="BH1988" s="140"/>
      <c r="BI1988" s="140"/>
      <c r="BJ1988" s="140"/>
    </row>
    <row r="1989" spans="20:62">
      <c r="T1989" s="140"/>
      <c r="U1989" s="140"/>
      <c r="V1989" s="140"/>
      <c r="W1989" s="140"/>
      <c r="X1989" s="140"/>
      <c r="Y1989" s="140"/>
      <c r="Z1989" s="140"/>
      <c r="AA1989" s="140"/>
      <c r="AB1989" s="140"/>
      <c r="AC1989" s="140"/>
      <c r="AD1989" s="140"/>
      <c r="AE1989" s="140"/>
      <c r="AF1989" s="140"/>
      <c r="AG1989" s="140"/>
      <c r="AH1989" s="140"/>
      <c r="AI1989" s="140"/>
      <c r="AJ1989" s="140"/>
      <c r="AK1989" s="140"/>
      <c r="AL1989" s="140"/>
      <c r="AM1989" s="140"/>
      <c r="AN1989" s="140"/>
      <c r="AO1989" s="140"/>
      <c r="AP1989" s="140"/>
      <c r="AQ1989" s="140"/>
      <c r="AR1989" s="140"/>
      <c r="AS1989" s="140"/>
      <c r="AT1989" s="140"/>
      <c r="AU1989" s="140"/>
      <c r="AV1989" s="140"/>
      <c r="AW1989" s="140"/>
      <c r="AX1989" s="140"/>
      <c r="AY1989" s="140"/>
      <c r="AZ1989" s="140"/>
      <c r="BA1989" s="140"/>
      <c r="BB1989" s="140"/>
      <c r="BC1989" s="140"/>
      <c r="BD1989" s="140"/>
      <c r="BE1989" s="140"/>
      <c r="BF1989" s="140"/>
      <c r="BG1989" s="140"/>
      <c r="BH1989" s="140"/>
      <c r="BI1989" s="140"/>
      <c r="BJ1989" s="140"/>
    </row>
    <row r="1990" spans="20:62">
      <c r="T1990" s="140"/>
      <c r="U1990" s="140"/>
      <c r="V1990" s="140"/>
      <c r="W1990" s="140"/>
      <c r="X1990" s="140"/>
      <c r="Y1990" s="140"/>
      <c r="Z1990" s="140"/>
      <c r="AA1990" s="140"/>
      <c r="AB1990" s="140"/>
      <c r="AC1990" s="140"/>
      <c r="AD1990" s="140"/>
      <c r="AE1990" s="140"/>
      <c r="AF1990" s="140"/>
      <c r="AG1990" s="140"/>
      <c r="AH1990" s="140"/>
      <c r="AI1990" s="140"/>
      <c r="AJ1990" s="140"/>
      <c r="AK1990" s="140"/>
      <c r="AL1990" s="140"/>
      <c r="AM1990" s="140"/>
      <c r="AN1990" s="140"/>
      <c r="AO1990" s="140"/>
      <c r="AP1990" s="140"/>
      <c r="AQ1990" s="140"/>
      <c r="AR1990" s="140"/>
      <c r="AS1990" s="140"/>
      <c r="AT1990" s="140"/>
      <c r="AU1990" s="140"/>
      <c r="AV1990" s="140"/>
      <c r="AW1990" s="140"/>
      <c r="AX1990" s="140"/>
      <c r="AY1990" s="140"/>
      <c r="AZ1990" s="140"/>
      <c r="BA1990" s="140"/>
      <c r="BB1990" s="140"/>
      <c r="BC1990" s="140"/>
      <c r="BD1990" s="140"/>
      <c r="BE1990" s="140"/>
      <c r="BF1990" s="140"/>
      <c r="BG1990" s="140"/>
      <c r="BH1990" s="140"/>
      <c r="BI1990" s="140"/>
      <c r="BJ1990" s="140"/>
    </row>
    <row r="1991" spans="20:62">
      <c r="T1991" s="140"/>
      <c r="U1991" s="140"/>
      <c r="V1991" s="140"/>
      <c r="W1991" s="140"/>
      <c r="X1991" s="140"/>
      <c r="Y1991" s="140"/>
      <c r="Z1991" s="140"/>
      <c r="AA1991" s="140"/>
      <c r="AB1991" s="140"/>
      <c r="AC1991" s="140"/>
      <c r="AD1991" s="140"/>
      <c r="AE1991" s="140"/>
      <c r="AF1991" s="140"/>
      <c r="AG1991" s="140"/>
      <c r="AH1991" s="140"/>
      <c r="AI1991" s="140"/>
      <c r="AJ1991" s="140"/>
      <c r="AK1991" s="140"/>
      <c r="AL1991" s="140"/>
      <c r="AM1991" s="140"/>
      <c r="AN1991" s="140"/>
      <c r="AO1991" s="140"/>
      <c r="AP1991" s="140"/>
      <c r="AQ1991" s="140"/>
      <c r="AR1991" s="140"/>
      <c r="AS1991" s="140"/>
      <c r="AT1991" s="140"/>
      <c r="AU1991" s="140"/>
      <c r="AV1991" s="140"/>
      <c r="AW1991" s="140"/>
      <c r="AX1991" s="140"/>
      <c r="AY1991" s="140"/>
      <c r="AZ1991" s="140"/>
      <c r="BA1991" s="140"/>
      <c r="BB1991" s="140"/>
      <c r="BC1991" s="140"/>
      <c r="BD1991" s="140"/>
      <c r="BE1991" s="140"/>
      <c r="BF1991" s="140"/>
      <c r="BG1991" s="140"/>
      <c r="BH1991" s="140"/>
      <c r="BI1991" s="140"/>
      <c r="BJ1991" s="140"/>
    </row>
    <row r="1992" spans="20:62">
      <c r="T1992" s="140"/>
      <c r="U1992" s="140"/>
      <c r="V1992" s="140"/>
      <c r="W1992" s="140"/>
      <c r="X1992" s="140"/>
      <c r="Y1992" s="140"/>
      <c r="Z1992" s="140"/>
      <c r="AA1992" s="140"/>
      <c r="AB1992" s="140"/>
      <c r="AC1992" s="140"/>
      <c r="AD1992" s="140"/>
      <c r="AE1992" s="140"/>
      <c r="AF1992" s="140"/>
      <c r="AG1992" s="140"/>
      <c r="AH1992" s="140"/>
      <c r="AI1992" s="140"/>
      <c r="AJ1992" s="140"/>
      <c r="AK1992" s="140"/>
      <c r="AL1992" s="140"/>
      <c r="AM1992" s="140"/>
      <c r="AN1992" s="140"/>
      <c r="AO1992" s="140"/>
      <c r="AP1992" s="140"/>
      <c r="AQ1992" s="140"/>
      <c r="AR1992" s="140"/>
      <c r="AS1992" s="140"/>
      <c r="AT1992" s="140"/>
      <c r="AU1992" s="140"/>
      <c r="AV1992" s="140"/>
      <c r="AW1992" s="140"/>
      <c r="AX1992" s="140"/>
      <c r="AY1992" s="140"/>
      <c r="AZ1992" s="140"/>
      <c r="BA1992" s="140"/>
      <c r="BB1992" s="140"/>
      <c r="BC1992" s="140"/>
      <c r="BD1992" s="140"/>
      <c r="BE1992" s="140"/>
      <c r="BF1992" s="140"/>
      <c r="BG1992" s="140"/>
      <c r="BH1992" s="140"/>
      <c r="BI1992" s="140"/>
      <c r="BJ1992" s="140"/>
    </row>
    <row r="1993" spans="20:62">
      <c r="T1993" s="140"/>
      <c r="U1993" s="140"/>
      <c r="V1993" s="140"/>
      <c r="W1993" s="140"/>
      <c r="X1993" s="140"/>
      <c r="Y1993" s="140"/>
      <c r="Z1993" s="140"/>
      <c r="AA1993" s="140"/>
      <c r="AB1993" s="140"/>
      <c r="AC1993" s="140"/>
      <c r="AD1993" s="140"/>
      <c r="AE1993" s="140"/>
      <c r="AF1993" s="140"/>
      <c r="AG1993" s="140"/>
      <c r="AH1993" s="140"/>
      <c r="AI1993" s="140"/>
      <c r="AJ1993" s="140"/>
      <c r="AK1993" s="140"/>
      <c r="AL1993" s="140"/>
      <c r="AM1993" s="140"/>
      <c r="AN1993" s="140"/>
      <c r="AO1993" s="140"/>
      <c r="AP1993" s="140"/>
      <c r="AQ1993" s="140"/>
      <c r="AR1993" s="140"/>
      <c r="AS1993" s="140"/>
      <c r="AT1993" s="140"/>
      <c r="AU1993" s="140"/>
      <c r="AV1993" s="140"/>
      <c r="AW1993" s="140"/>
      <c r="AX1993" s="140"/>
      <c r="AY1993" s="140"/>
      <c r="AZ1993" s="140"/>
      <c r="BA1993" s="140"/>
      <c r="BB1993" s="140"/>
      <c r="BC1993" s="140"/>
      <c r="BD1993" s="140"/>
      <c r="BE1993" s="140"/>
      <c r="BF1993" s="140"/>
      <c r="BG1993" s="140"/>
      <c r="BH1993" s="140"/>
      <c r="BI1993" s="140"/>
      <c r="BJ1993" s="140"/>
    </row>
    <row r="1994" spans="20:62">
      <c r="T1994" s="140"/>
      <c r="U1994" s="140"/>
      <c r="V1994" s="140"/>
      <c r="W1994" s="140"/>
      <c r="X1994" s="140"/>
      <c r="Y1994" s="140"/>
      <c r="Z1994" s="140"/>
      <c r="AA1994" s="140"/>
      <c r="AB1994" s="140"/>
      <c r="AC1994" s="140"/>
      <c r="AD1994" s="140"/>
      <c r="AE1994" s="140"/>
      <c r="AF1994" s="140"/>
      <c r="AG1994" s="140"/>
      <c r="AH1994" s="140"/>
      <c r="AI1994" s="140"/>
      <c r="AJ1994" s="140"/>
      <c r="AK1994" s="140"/>
      <c r="AL1994" s="140"/>
      <c r="AM1994" s="140"/>
      <c r="AN1994" s="140"/>
      <c r="AO1994" s="140"/>
      <c r="AP1994" s="140"/>
      <c r="AQ1994" s="140"/>
      <c r="AR1994" s="140"/>
      <c r="AS1994" s="140"/>
      <c r="AT1994" s="140"/>
      <c r="AU1994" s="140"/>
      <c r="AV1994" s="140"/>
      <c r="AW1994" s="140"/>
      <c r="AX1994" s="140"/>
      <c r="AY1994" s="140"/>
      <c r="AZ1994" s="140"/>
      <c r="BA1994" s="140"/>
      <c r="BB1994" s="140"/>
      <c r="BC1994" s="140"/>
      <c r="BD1994" s="140"/>
      <c r="BE1994" s="140"/>
      <c r="BF1994" s="140"/>
      <c r="BG1994" s="140"/>
      <c r="BH1994" s="140"/>
      <c r="BI1994" s="140"/>
      <c r="BJ1994" s="140"/>
    </row>
    <row r="1995" spans="20:62">
      <c r="T1995" s="140"/>
      <c r="U1995" s="140"/>
      <c r="V1995" s="140"/>
      <c r="W1995" s="140"/>
      <c r="X1995" s="140"/>
      <c r="Y1995" s="140"/>
      <c r="Z1995" s="140"/>
      <c r="AA1995" s="140"/>
      <c r="AB1995" s="140"/>
      <c r="AC1995" s="140"/>
      <c r="AD1995" s="140"/>
      <c r="AE1995" s="140"/>
      <c r="AF1995" s="140"/>
      <c r="AG1995" s="140"/>
      <c r="AH1995" s="140"/>
      <c r="AI1995" s="140"/>
      <c r="AJ1995" s="140"/>
      <c r="AK1995" s="140"/>
      <c r="AL1995" s="140"/>
      <c r="AM1995" s="140"/>
      <c r="AN1995" s="140"/>
      <c r="AO1995" s="140"/>
      <c r="AP1995" s="140"/>
      <c r="AQ1995" s="140"/>
      <c r="AR1995" s="140"/>
      <c r="AS1995" s="140"/>
      <c r="AT1995" s="140"/>
      <c r="AU1995" s="140"/>
      <c r="AV1995" s="140"/>
      <c r="AW1995" s="140"/>
      <c r="AX1995" s="140"/>
      <c r="AY1995" s="140"/>
      <c r="AZ1995" s="140"/>
      <c r="BA1995" s="140"/>
      <c r="BB1995" s="140"/>
      <c r="BC1995" s="140"/>
      <c r="BD1995" s="140"/>
      <c r="BE1995" s="140"/>
      <c r="BF1995" s="140"/>
      <c r="BG1995" s="140"/>
      <c r="BH1995" s="140"/>
      <c r="BI1995" s="140"/>
      <c r="BJ1995" s="140"/>
    </row>
    <row r="1996" spans="20:62">
      <c r="T1996" s="140"/>
      <c r="U1996" s="140"/>
      <c r="V1996" s="140"/>
      <c r="W1996" s="140"/>
      <c r="X1996" s="140"/>
      <c r="Y1996" s="140"/>
      <c r="Z1996" s="140"/>
      <c r="AA1996" s="140"/>
      <c r="AB1996" s="140"/>
      <c r="AC1996" s="140"/>
      <c r="AD1996" s="140"/>
      <c r="AE1996" s="140"/>
      <c r="AF1996" s="140"/>
      <c r="AG1996" s="140"/>
      <c r="AH1996" s="140"/>
      <c r="AI1996" s="140"/>
      <c r="AJ1996" s="140"/>
      <c r="AK1996" s="140"/>
      <c r="AL1996" s="140"/>
      <c r="AM1996" s="140"/>
      <c r="AN1996" s="140"/>
      <c r="AO1996" s="140"/>
      <c r="AP1996" s="140"/>
      <c r="AQ1996" s="140"/>
      <c r="AR1996" s="140"/>
      <c r="AS1996" s="140"/>
      <c r="AT1996" s="140"/>
      <c r="AU1996" s="140"/>
      <c r="AV1996" s="140"/>
      <c r="AW1996" s="140"/>
      <c r="AX1996" s="140"/>
      <c r="AY1996" s="140"/>
      <c r="AZ1996" s="140"/>
      <c r="BA1996" s="140"/>
      <c r="BB1996" s="140"/>
      <c r="BC1996" s="140"/>
      <c r="BD1996" s="140"/>
      <c r="BE1996" s="140"/>
      <c r="BF1996" s="140"/>
      <c r="BG1996" s="140"/>
      <c r="BH1996" s="140"/>
      <c r="BI1996" s="140"/>
      <c r="BJ1996" s="140"/>
    </row>
    <row r="1997" spans="20:62">
      <c r="T1997" s="140"/>
      <c r="U1997" s="140"/>
      <c r="V1997" s="140"/>
      <c r="W1997" s="140"/>
      <c r="X1997" s="140"/>
      <c r="Y1997" s="140"/>
      <c r="Z1997" s="140"/>
      <c r="AA1997" s="140"/>
      <c r="AB1997" s="140"/>
      <c r="AC1997" s="140"/>
      <c r="AD1997" s="140"/>
      <c r="AE1997" s="140"/>
      <c r="AF1997" s="140"/>
      <c r="AG1997" s="140"/>
      <c r="AH1997" s="140"/>
      <c r="AI1997" s="140"/>
      <c r="AJ1997" s="140"/>
      <c r="AK1997" s="140"/>
      <c r="AL1997" s="140"/>
      <c r="AM1997" s="140"/>
      <c r="AN1997" s="140"/>
      <c r="AO1997" s="140"/>
      <c r="AP1997" s="140"/>
      <c r="AQ1997" s="140"/>
      <c r="AR1997" s="140"/>
      <c r="AS1997" s="140"/>
      <c r="AT1997" s="140"/>
      <c r="AU1997" s="140"/>
      <c r="AV1997" s="140"/>
      <c r="AW1997" s="140"/>
      <c r="AX1997" s="140"/>
      <c r="AY1997" s="140"/>
      <c r="AZ1997" s="140"/>
      <c r="BA1997" s="140"/>
      <c r="BB1997" s="140"/>
      <c r="BC1997" s="140"/>
      <c r="BD1997" s="140"/>
      <c r="BE1997" s="140"/>
      <c r="BF1997" s="140"/>
      <c r="BG1997" s="140"/>
      <c r="BH1997" s="140"/>
      <c r="BI1997" s="140"/>
      <c r="BJ1997" s="140"/>
    </row>
    <row r="1998" spans="20:62">
      <c r="T1998" s="140"/>
      <c r="U1998" s="140"/>
      <c r="V1998" s="140"/>
      <c r="W1998" s="140"/>
      <c r="X1998" s="140"/>
      <c r="Y1998" s="140"/>
      <c r="Z1998" s="140"/>
      <c r="AA1998" s="140"/>
      <c r="AB1998" s="140"/>
      <c r="AC1998" s="140"/>
      <c r="AD1998" s="140"/>
      <c r="AE1998" s="140"/>
      <c r="AF1998" s="140"/>
      <c r="AG1998" s="140"/>
      <c r="AH1998" s="140"/>
      <c r="AI1998" s="140"/>
      <c r="AJ1998" s="140"/>
      <c r="AK1998" s="140"/>
      <c r="AL1998" s="140"/>
      <c r="AM1998" s="140"/>
      <c r="AN1998" s="140"/>
      <c r="AO1998" s="140"/>
      <c r="AP1998" s="140"/>
      <c r="AQ1998" s="140"/>
      <c r="AR1998" s="140"/>
      <c r="AS1998" s="140"/>
      <c r="AT1998" s="140"/>
      <c r="AU1998" s="140"/>
      <c r="AV1998" s="140"/>
      <c r="AW1998" s="140"/>
      <c r="AX1998" s="140"/>
      <c r="AY1998" s="140"/>
      <c r="AZ1998" s="140"/>
      <c r="BA1998" s="140"/>
      <c r="BB1998" s="140"/>
      <c r="BC1998" s="140"/>
      <c r="BD1998" s="140"/>
      <c r="BE1998" s="140"/>
      <c r="BF1998" s="140"/>
      <c r="BG1998" s="140"/>
      <c r="BH1998" s="140"/>
      <c r="BI1998" s="140"/>
      <c r="BJ1998" s="140"/>
    </row>
    <row r="1999" spans="20:62">
      <c r="T1999" s="140"/>
      <c r="U1999" s="140"/>
      <c r="V1999" s="140"/>
      <c r="W1999" s="140"/>
      <c r="X1999" s="140"/>
      <c r="Y1999" s="140"/>
      <c r="Z1999" s="140"/>
      <c r="AA1999" s="140"/>
      <c r="AB1999" s="140"/>
      <c r="AC1999" s="140"/>
      <c r="AD1999" s="140"/>
      <c r="AE1999" s="140"/>
      <c r="AF1999" s="140"/>
      <c r="AG1999" s="140"/>
      <c r="AH1999" s="140"/>
      <c r="AI1999" s="140"/>
      <c r="AJ1999" s="140"/>
      <c r="AK1999" s="140"/>
      <c r="AL1999" s="140"/>
      <c r="AM1999" s="140"/>
      <c r="AN1999" s="140"/>
      <c r="AO1999" s="140"/>
      <c r="AP1999" s="140"/>
      <c r="AQ1999" s="140"/>
      <c r="AR1999" s="140"/>
      <c r="AS1999" s="140"/>
      <c r="AT1999" s="140"/>
      <c r="AU1999" s="140"/>
      <c r="AV1999" s="140"/>
      <c r="AW1999" s="140"/>
      <c r="AX1999" s="140"/>
      <c r="AY1999" s="140"/>
      <c r="AZ1999" s="140"/>
      <c r="BA1999" s="140"/>
      <c r="BB1999" s="140"/>
      <c r="BC1999" s="140"/>
      <c r="BD1999" s="140"/>
      <c r="BE1999" s="140"/>
      <c r="BF1999" s="140"/>
      <c r="BG1999" s="140"/>
      <c r="BH1999" s="140"/>
      <c r="BI1999" s="140"/>
      <c r="BJ1999" s="140"/>
    </row>
    <row r="2000" spans="20:62">
      <c r="T2000" s="140"/>
      <c r="U2000" s="140"/>
      <c r="V2000" s="140"/>
      <c r="W2000" s="140"/>
      <c r="X2000" s="140"/>
      <c r="Y2000" s="140"/>
      <c r="Z2000" s="140"/>
      <c r="AA2000" s="140"/>
      <c r="AB2000" s="140"/>
      <c r="AC2000" s="140"/>
      <c r="AD2000" s="140"/>
      <c r="AE2000" s="140"/>
      <c r="AF2000" s="140"/>
      <c r="AG2000" s="140"/>
      <c r="AH2000" s="140"/>
      <c r="AI2000" s="140"/>
      <c r="AJ2000" s="140"/>
      <c r="AK2000" s="140"/>
      <c r="AL2000" s="140"/>
      <c r="AM2000" s="140"/>
      <c r="AN2000" s="140"/>
      <c r="AO2000" s="140"/>
      <c r="AP2000" s="140"/>
      <c r="AQ2000" s="140"/>
      <c r="AR2000" s="140"/>
      <c r="AS2000" s="140"/>
      <c r="AT2000" s="140"/>
      <c r="AU2000" s="140"/>
      <c r="AV2000" s="140"/>
      <c r="AW2000" s="140"/>
      <c r="AX2000" s="140"/>
      <c r="AY2000" s="140"/>
      <c r="AZ2000" s="140"/>
      <c r="BA2000" s="140"/>
      <c r="BB2000" s="140"/>
      <c r="BC2000" s="140"/>
      <c r="BD2000" s="140"/>
      <c r="BE2000" s="140"/>
      <c r="BF2000" s="140"/>
      <c r="BG2000" s="140"/>
      <c r="BH2000" s="140"/>
      <c r="BI2000" s="140"/>
      <c r="BJ2000" s="140"/>
    </row>
    <row r="2001" spans="20:62">
      <c r="T2001" s="140"/>
      <c r="U2001" s="140"/>
      <c r="V2001" s="140"/>
      <c r="W2001" s="140"/>
      <c r="X2001" s="140"/>
      <c r="Y2001" s="140"/>
      <c r="Z2001" s="140"/>
      <c r="AA2001" s="140"/>
      <c r="AB2001" s="140"/>
      <c r="AC2001" s="140"/>
      <c r="AD2001" s="140"/>
      <c r="AE2001" s="140"/>
      <c r="AF2001" s="140"/>
      <c r="AG2001" s="140"/>
      <c r="AH2001" s="140"/>
      <c r="AI2001" s="140"/>
      <c r="AJ2001" s="140"/>
      <c r="AK2001" s="140"/>
      <c r="AL2001" s="140"/>
      <c r="AM2001" s="140"/>
      <c r="AN2001" s="140"/>
      <c r="AO2001" s="140"/>
      <c r="AP2001" s="140"/>
      <c r="AQ2001" s="140"/>
      <c r="AR2001" s="140"/>
      <c r="AS2001" s="140"/>
      <c r="AT2001" s="140"/>
      <c r="AU2001" s="140"/>
      <c r="AV2001" s="140"/>
      <c r="AW2001" s="140"/>
      <c r="AX2001" s="140"/>
      <c r="AY2001" s="140"/>
      <c r="AZ2001" s="140"/>
      <c r="BA2001" s="140"/>
      <c r="BB2001" s="140"/>
      <c r="BC2001" s="140"/>
      <c r="BD2001" s="140"/>
      <c r="BE2001" s="140"/>
      <c r="BF2001" s="140"/>
      <c r="BG2001" s="140"/>
      <c r="BH2001" s="140"/>
      <c r="BI2001" s="140"/>
      <c r="BJ2001" s="140"/>
    </row>
    <row r="2002" spans="20:62">
      <c r="T2002" s="140"/>
      <c r="U2002" s="140"/>
      <c r="V2002" s="140"/>
      <c r="W2002" s="140"/>
      <c r="X2002" s="140"/>
      <c r="Y2002" s="140"/>
      <c r="Z2002" s="140"/>
      <c r="AA2002" s="140"/>
      <c r="AB2002" s="140"/>
      <c r="AC2002" s="140"/>
      <c r="AD2002" s="140"/>
      <c r="AE2002" s="140"/>
      <c r="AF2002" s="140"/>
      <c r="AG2002" s="140"/>
      <c r="AH2002" s="140"/>
      <c r="AI2002" s="140"/>
      <c r="AJ2002" s="140"/>
      <c r="AK2002" s="140"/>
      <c r="AL2002" s="140"/>
      <c r="AM2002" s="140"/>
      <c r="AN2002" s="140"/>
      <c r="AO2002" s="140"/>
      <c r="AP2002" s="140"/>
      <c r="AQ2002" s="140"/>
      <c r="AR2002" s="140"/>
      <c r="AS2002" s="140"/>
      <c r="AT2002" s="140"/>
      <c r="AU2002" s="140"/>
      <c r="AV2002" s="140"/>
      <c r="AW2002" s="140"/>
      <c r="AX2002" s="140"/>
      <c r="AY2002" s="140"/>
      <c r="AZ2002" s="140"/>
      <c r="BA2002" s="140"/>
      <c r="BB2002" s="140"/>
      <c r="BC2002" s="140"/>
      <c r="BD2002" s="140"/>
      <c r="BE2002" s="140"/>
      <c r="BF2002" s="140"/>
      <c r="BG2002" s="140"/>
      <c r="BH2002" s="140"/>
      <c r="BI2002" s="140"/>
      <c r="BJ2002" s="140"/>
    </row>
    <row r="2003" spans="20:62">
      <c r="T2003" s="140"/>
      <c r="U2003" s="140"/>
      <c r="V2003" s="140"/>
      <c r="W2003" s="140"/>
      <c r="X2003" s="140"/>
      <c r="Y2003" s="140"/>
      <c r="Z2003" s="140"/>
      <c r="AA2003" s="140"/>
      <c r="AB2003" s="140"/>
      <c r="AC2003" s="140"/>
      <c r="AD2003" s="140"/>
      <c r="AE2003" s="140"/>
      <c r="AF2003" s="140"/>
      <c r="AG2003" s="140"/>
      <c r="AH2003" s="140"/>
      <c r="AI2003" s="140"/>
      <c r="AJ2003" s="140"/>
      <c r="AK2003" s="140"/>
      <c r="AL2003" s="140"/>
      <c r="AM2003" s="140"/>
      <c r="AN2003" s="140"/>
      <c r="AO2003" s="140"/>
      <c r="AP2003" s="140"/>
      <c r="AQ2003" s="140"/>
      <c r="AR2003" s="140"/>
      <c r="AS2003" s="140"/>
      <c r="AT2003" s="140"/>
      <c r="AU2003" s="140"/>
      <c r="AV2003" s="140"/>
      <c r="AW2003" s="140"/>
      <c r="AX2003" s="140"/>
      <c r="AY2003" s="140"/>
      <c r="AZ2003" s="140"/>
      <c r="BA2003" s="140"/>
      <c r="BB2003" s="140"/>
      <c r="BC2003" s="140"/>
      <c r="BD2003" s="140"/>
      <c r="BE2003" s="140"/>
      <c r="BF2003" s="140"/>
      <c r="BG2003" s="140"/>
      <c r="BH2003" s="140"/>
      <c r="BI2003" s="140"/>
      <c r="BJ2003" s="140"/>
    </row>
    <row r="2004" spans="20:62">
      <c r="T2004" s="140"/>
      <c r="U2004" s="140"/>
      <c r="V2004" s="140"/>
      <c r="W2004" s="140"/>
      <c r="X2004" s="140"/>
      <c r="Y2004" s="140"/>
      <c r="Z2004" s="140"/>
      <c r="AA2004" s="140"/>
      <c r="AB2004" s="140"/>
      <c r="AC2004" s="140"/>
      <c r="AD2004" s="140"/>
      <c r="AE2004" s="140"/>
      <c r="AF2004" s="140"/>
      <c r="AG2004" s="140"/>
      <c r="AH2004" s="140"/>
      <c r="AI2004" s="140"/>
      <c r="AJ2004" s="140"/>
      <c r="AK2004" s="140"/>
      <c r="AL2004" s="140"/>
      <c r="AM2004" s="140"/>
      <c r="AN2004" s="140"/>
      <c r="AO2004" s="140"/>
      <c r="AP2004" s="140"/>
      <c r="AQ2004" s="140"/>
      <c r="AR2004" s="140"/>
      <c r="AS2004" s="140"/>
      <c r="AT2004" s="140"/>
      <c r="AU2004" s="140"/>
      <c r="AV2004" s="140"/>
      <c r="AW2004" s="140"/>
      <c r="AX2004" s="140"/>
      <c r="AY2004" s="140"/>
      <c r="AZ2004" s="140"/>
      <c r="BA2004" s="140"/>
      <c r="BB2004" s="140"/>
      <c r="BC2004" s="140"/>
      <c r="BD2004" s="140"/>
      <c r="BE2004" s="140"/>
      <c r="BF2004" s="140"/>
      <c r="BG2004" s="140"/>
      <c r="BH2004" s="140"/>
      <c r="BI2004" s="140"/>
      <c r="BJ2004" s="140"/>
    </row>
    <row r="2005" spans="20:62">
      <c r="T2005" s="140"/>
      <c r="U2005" s="140"/>
      <c r="V2005" s="140"/>
      <c r="W2005" s="140"/>
      <c r="X2005" s="140"/>
      <c r="Y2005" s="140"/>
      <c r="Z2005" s="140"/>
      <c r="AA2005" s="140"/>
      <c r="AB2005" s="140"/>
      <c r="AC2005" s="140"/>
      <c r="AD2005" s="140"/>
      <c r="AE2005" s="140"/>
      <c r="AF2005" s="140"/>
      <c r="AG2005" s="140"/>
      <c r="AH2005" s="140"/>
      <c r="AI2005" s="140"/>
      <c r="AJ2005" s="140"/>
      <c r="AK2005" s="140"/>
      <c r="AL2005" s="140"/>
      <c r="AM2005" s="140"/>
      <c r="AN2005" s="140"/>
      <c r="AO2005" s="140"/>
      <c r="AP2005" s="140"/>
      <c r="AQ2005" s="140"/>
      <c r="AR2005" s="140"/>
      <c r="AS2005" s="140"/>
      <c r="AT2005" s="140"/>
      <c r="AU2005" s="140"/>
      <c r="AV2005" s="140"/>
      <c r="AW2005" s="140"/>
      <c r="AX2005" s="140"/>
      <c r="AY2005" s="140"/>
      <c r="AZ2005" s="140"/>
      <c r="BA2005" s="140"/>
      <c r="BB2005" s="140"/>
      <c r="BC2005" s="140"/>
      <c r="BD2005" s="140"/>
      <c r="BE2005" s="140"/>
      <c r="BF2005" s="140"/>
      <c r="BG2005" s="140"/>
      <c r="BH2005" s="140"/>
      <c r="BI2005" s="140"/>
      <c r="BJ2005" s="140"/>
    </row>
    <row r="2006" spans="20:62">
      <c r="T2006" s="140"/>
      <c r="U2006" s="140"/>
      <c r="V2006" s="140"/>
      <c r="W2006" s="140"/>
      <c r="X2006" s="140"/>
      <c r="Y2006" s="140"/>
      <c r="Z2006" s="140"/>
      <c r="AA2006" s="140"/>
      <c r="AB2006" s="140"/>
      <c r="AC2006" s="140"/>
      <c r="AD2006" s="140"/>
      <c r="AE2006" s="140"/>
      <c r="AF2006" s="140"/>
      <c r="AG2006" s="140"/>
      <c r="AH2006" s="140"/>
      <c r="AI2006" s="140"/>
      <c r="AJ2006" s="140"/>
      <c r="AK2006" s="140"/>
      <c r="AL2006" s="140"/>
      <c r="AM2006" s="140"/>
      <c r="AN2006" s="140"/>
      <c r="AO2006" s="140"/>
      <c r="AP2006" s="140"/>
      <c r="AQ2006" s="140"/>
      <c r="AR2006" s="140"/>
      <c r="AS2006" s="140"/>
      <c r="AT2006" s="140"/>
      <c r="AU2006" s="140"/>
      <c r="AV2006" s="140"/>
      <c r="AW2006" s="140"/>
      <c r="AX2006" s="140"/>
      <c r="AY2006" s="140"/>
      <c r="AZ2006" s="140"/>
      <c r="BA2006" s="140"/>
      <c r="BB2006" s="140"/>
      <c r="BC2006" s="140"/>
      <c r="BD2006" s="140"/>
      <c r="BE2006" s="140"/>
      <c r="BF2006" s="140"/>
      <c r="BG2006" s="140"/>
      <c r="BH2006" s="140"/>
      <c r="BI2006" s="140"/>
      <c r="BJ2006" s="140"/>
    </row>
    <row r="2007" spans="20:62">
      <c r="T2007" s="140"/>
      <c r="U2007" s="140"/>
      <c r="V2007" s="140"/>
      <c r="W2007" s="140"/>
      <c r="X2007" s="140"/>
      <c r="Y2007" s="140"/>
      <c r="Z2007" s="140"/>
      <c r="AA2007" s="140"/>
      <c r="AB2007" s="140"/>
      <c r="AC2007" s="140"/>
      <c r="AD2007" s="140"/>
      <c r="AE2007" s="140"/>
      <c r="AF2007" s="140"/>
      <c r="AG2007" s="140"/>
      <c r="AH2007" s="140"/>
      <c r="AI2007" s="140"/>
      <c r="AJ2007" s="140"/>
      <c r="AK2007" s="140"/>
      <c r="AL2007" s="140"/>
      <c r="AM2007" s="140"/>
      <c r="AN2007" s="140"/>
      <c r="AO2007" s="140"/>
      <c r="AP2007" s="140"/>
      <c r="AQ2007" s="140"/>
      <c r="AR2007" s="140"/>
      <c r="AS2007" s="140"/>
      <c r="AT2007" s="140"/>
      <c r="AU2007" s="140"/>
      <c r="AV2007" s="140"/>
      <c r="AW2007" s="140"/>
      <c r="AX2007" s="140"/>
      <c r="AY2007" s="140"/>
      <c r="AZ2007" s="140"/>
      <c r="BA2007" s="140"/>
      <c r="BB2007" s="140"/>
      <c r="BC2007" s="140"/>
      <c r="BD2007" s="140"/>
      <c r="BE2007" s="140"/>
      <c r="BF2007" s="140"/>
      <c r="BG2007" s="140"/>
      <c r="BH2007" s="140"/>
      <c r="BI2007" s="140"/>
      <c r="BJ2007" s="140"/>
    </row>
    <row r="2008" spans="20:62">
      <c r="T2008" s="140"/>
      <c r="U2008" s="140"/>
      <c r="V2008" s="140"/>
      <c r="W2008" s="140"/>
      <c r="X2008" s="140"/>
      <c r="Y2008" s="140"/>
      <c r="Z2008" s="140"/>
      <c r="AA2008" s="140"/>
      <c r="AB2008" s="140"/>
      <c r="AC2008" s="140"/>
      <c r="AD2008" s="140"/>
      <c r="AE2008" s="140"/>
      <c r="AF2008" s="140"/>
      <c r="AG2008" s="140"/>
      <c r="AH2008" s="140"/>
      <c r="AI2008" s="140"/>
      <c r="AJ2008" s="140"/>
      <c r="AK2008" s="140"/>
      <c r="AL2008" s="140"/>
      <c r="AM2008" s="140"/>
      <c r="AN2008" s="140"/>
      <c r="AO2008" s="140"/>
      <c r="AP2008" s="140"/>
      <c r="AQ2008" s="140"/>
      <c r="AR2008" s="140"/>
      <c r="AS2008" s="140"/>
      <c r="AT2008" s="140"/>
      <c r="AU2008" s="140"/>
      <c r="AV2008" s="140"/>
      <c r="AW2008" s="140"/>
      <c r="AX2008" s="140"/>
      <c r="AY2008" s="140"/>
      <c r="AZ2008" s="140"/>
      <c r="BA2008" s="140"/>
      <c r="BB2008" s="140"/>
      <c r="BC2008" s="140"/>
      <c r="BD2008" s="140"/>
      <c r="BE2008" s="140"/>
      <c r="BF2008" s="140"/>
      <c r="BG2008" s="140"/>
      <c r="BH2008" s="140"/>
      <c r="BI2008" s="140"/>
      <c r="BJ2008" s="140"/>
    </row>
    <row r="2009" spans="20:62">
      <c r="T2009" s="140"/>
      <c r="U2009" s="140"/>
      <c r="V2009" s="140"/>
      <c r="W2009" s="140"/>
      <c r="X2009" s="140"/>
      <c r="Y2009" s="140"/>
      <c r="Z2009" s="140"/>
      <c r="AA2009" s="140"/>
      <c r="AB2009" s="140"/>
      <c r="AC2009" s="140"/>
      <c r="AD2009" s="140"/>
      <c r="AE2009" s="140"/>
      <c r="AF2009" s="140"/>
      <c r="AG2009" s="140"/>
      <c r="AH2009" s="140"/>
      <c r="AI2009" s="140"/>
      <c r="AJ2009" s="140"/>
      <c r="AK2009" s="140"/>
      <c r="AL2009" s="140"/>
      <c r="AM2009" s="140"/>
      <c r="AN2009" s="140"/>
      <c r="AO2009" s="140"/>
      <c r="AP2009" s="140"/>
      <c r="AQ2009" s="140"/>
      <c r="AR2009" s="140"/>
      <c r="AS2009" s="140"/>
      <c r="AT2009" s="140"/>
      <c r="AU2009" s="140"/>
      <c r="AV2009" s="140"/>
      <c r="AW2009" s="140"/>
      <c r="AX2009" s="140"/>
      <c r="AY2009" s="140"/>
      <c r="AZ2009" s="140"/>
      <c r="BA2009" s="140"/>
      <c r="BB2009" s="140"/>
      <c r="BC2009" s="140"/>
      <c r="BD2009" s="140"/>
      <c r="BE2009" s="140"/>
      <c r="BF2009" s="140"/>
      <c r="BG2009" s="140"/>
      <c r="BH2009" s="140"/>
      <c r="BI2009" s="140"/>
      <c r="BJ2009" s="140"/>
    </row>
    <row r="2010" spans="20:62">
      <c r="T2010" s="140"/>
      <c r="U2010" s="140"/>
      <c r="V2010" s="140"/>
      <c r="W2010" s="140"/>
      <c r="X2010" s="140"/>
      <c r="Y2010" s="140"/>
      <c r="Z2010" s="140"/>
      <c r="AA2010" s="140"/>
      <c r="AB2010" s="140"/>
      <c r="AC2010" s="140"/>
      <c r="AD2010" s="140"/>
      <c r="AE2010" s="140"/>
      <c r="AF2010" s="140"/>
      <c r="AG2010" s="140"/>
      <c r="AH2010" s="140"/>
      <c r="AI2010" s="140"/>
      <c r="AJ2010" s="140"/>
      <c r="AK2010" s="140"/>
      <c r="AL2010" s="140"/>
      <c r="AM2010" s="140"/>
      <c r="AN2010" s="140"/>
      <c r="AO2010" s="140"/>
      <c r="AP2010" s="140"/>
      <c r="AQ2010" s="140"/>
      <c r="AR2010" s="140"/>
      <c r="AS2010" s="140"/>
      <c r="AT2010" s="140"/>
      <c r="AU2010" s="140"/>
      <c r="AV2010" s="140"/>
      <c r="AW2010" s="140"/>
      <c r="AX2010" s="140"/>
      <c r="AY2010" s="140"/>
      <c r="AZ2010" s="140"/>
      <c r="BA2010" s="140"/>
      <c r="BB2010" s="140"/>
      <c r="BC2010" s="140"/>
      <c r="BD2010" s="140"/>
      <c r="BE2010" s="140"/>
      <c r="BF2010" s="140"/>
      <c r="BG2010" s="140"/>
      <c r="BH2010" s="140"/>
      <c r="BI2010" s="140"/>
      <c r="BJ2010" s="140"/>
    </row>
    <row r="2011" spans="20:62">
      <c r="T2011" s="140"/>
      <c r="U2011" s="140"/>
      <c r="V2011" s="140"/>
      <c r="W2011" s="140"/>
      <c r="X2011" s="140"/>
      <c r="Y2011" s="140"/>
      <c r="Z2011" s="140"/>
      <c r="AA2011" s="140"/>
      <c r="AB2011" s="140"/>
      <c r="AC2011" s="140"/>
      <c r="AD2011" s="140"/>
      <c r="AE2011" s="140"/>
      <c r="AF2011" s="140"/>
      <c r="AG2011" s="140"/>
      <c r="AH2011" s="140"/>
      <c r="AI2011" s="140"/>
      <c r="AJ2011" s="140"/>
      <c r="AK2011" s="140"/>
      <c r="AL2011" s="140"/>
      <c r="AM2011" s="140"/>
      <c r="AN2011" s="140"/>
      <c r="AO2011" s="140"/>
      <c r="AP2011" s="140"/>
      <c r="AQ2011" s="140"/>
      <c r="AR2011" s="140"/>
      <c r="AS2011" s="140"/>
      <c r="AT2011" s="140"/>
      <c r="AU2011" s="140"/>
      <c r="AV2011" s="140"/>
      <c r="AW2011" s="140"/>
      <c r="AX2011" s="140"/>
      <c r="AY2011" s="140"/>
      <c r="AZ2011" s="140"/>
      <c r="BA2011" s="140"/>
      <c r="BB2011" s="140"/>
      <c r="BC2011" s="140"/>
      <c r="BD2011" s="140"/>
      <c r="BE2011" s="140"/>
      <c r="BF2011" s="140"/>
      <c r="BG2011" s="140"/>
      <c r="BH2011" s="140"/>
      <c r="BI2011" s="140"/>
      <c r="BJ2011" s="140"/>
    </row>
    <row r="2012" spans="20:62">
      <c r="T2012" s="140"/>
      <c r="U2012" s="140"/>
      <c r="V2012" s="140"/>
      <c r="W2012" s="140"/>
      <c r="X2012" s="140"/>
      <c r="Y2012" s="140"/>
      <c r="Z2012" s="140"/>
      <c r="AA2012" s="140"/>
      <c r="AB2012" s="140"/>
      <c r="AC2012" s="140"/>
      <c r="AD2012" s="140"/>
      <c r="AE2012" s="140"/>
      <c r="AF2012" s="140"/>
      <c r="AG2012" s="140"/>
      <c r="AH2012" s="140"/>
      <c r="AI2012" s="140"/>
      <c r="AJ2012" s="140"/>
      <c r="AK2012" s="140"/>
      <c r="AL2012" s="140"/>
      <c r="AM2012" s="140"/>
      <c r="AN2012" s="140"/>
      <c r="AO2012" s="140"/>
      <c r="AP2012" s="140"/>
      <c r="AQ2012" s="140"/>
      <c r="AR2012" s="140"/>
      <c r="AS2012" s="140"/>
      <c r="AT2012" s="140"/>
      <c r="AU2012" s="140"/>
      <c r="AV2012" s="140"/>
      <c r="AW2012" s="140"/>
      <c r="AX2012" s="140"/>
      <c r="AY2012" s="140"/>
      <c r="AZ2012" s="140"/>
      <c r="BA2012" s="140"/>
      <c r="BB2012" s="140"/>
      <c r="BC2012" s="140"/>
      <c r="BD2012" s="140"/>
      <c r="BE2012" s="140"/>
      <c r="BF2012" s="140"/>
      <c r="BG2012" s="140"/>
      <c r="BH2012" s="140"/>
      <c r="BI2012" s="140"/>
      <c r="BJ2012" s="140"/>
    </row>
    <row r="2013" spans="20:62">
      <c r="T2013" s="140"/>
      <c r="U2013" s="140"/>
      <c r="V2013" s="140"/>
      <c r="W2013" s="140"/>
      <c r="X2013" s="140"/>
      <c r="Y2013" s="140"/>
      <c r="Z2013" s="140"/>
      <c r="AA2013" s="140"/>
      <c r="AB2013" s="140"/>
      <c r="AC2013" s="140"/>
      <c r="AD2013" s="140"/>
      <c r="AE2013" s="140"/>
      <c r="AF2013" s="140"/>
      <c r="AG2013" s="140"/>
      <c r="AH2013" s="140"/>
      <c r="AI2013" s="140"/>
      <c r="AJ2013" s="140"/>
      <c r="AK2013" s="140"/>
      <c r="AL2013" s="140"/>
      <c r="AM2013" s="140"/>
      <c r="AN2013" s="140"/>
      <c r="AO2013" s="140"/>
      <c r="AP2013" s="140"/>
      <c r="AQ2013" s="140"/>
      <c r="AR2013" s="140"/>
      <c r="AS2013" s="140"/>
      <c r="AT2013" s="140"/>
      <c r="AU2013" s="140"/>
      <c r="AV2013" s="140"/>
      <c r="AW2013" s="140"/>
      <c r="AX2013" s="140"/>
      <c r="AY2013" s="140"/>
      <c r="AZ2013" s="140"/>
      <c r="BA2013" s="140"/>
      <c r="BB2013" s="140"/>
      <c r="BC2013" s="140"/>
      <c r="BD2013" s="140"/>
      <c r="BE2013" s="140"/>
      <c r="BF2013" s="140"/>
      <c r="BG2013" s="140"/>
      <c r="BH2013" s="140"/>
      <c r="BI2013" s="140"/>
      <c r="BJ2013" s="140"/>
    </row>
    <row r="2014" spans="20:62">
      <c r="T2014" s="140"/>
      <c r="U2014" s="140"/>
      <c r="V2014" s="140"/>
      <c r="W2014" s="140"/>
      <c r="X2014" s="140"/>
      <c r="Y2014" s="140"/>
      <c r="Z2014" s="140"/>
      <c r="AA2014" s="140"/>
      <c r="AB2014" s="140"/>
      <c r="AC2014" s="140"/>
      <c r="AD2014" s="140"/>
      <c r="AE2014" s="140"/>
      <c r="AF2014" s="140"/>
      <c r="AG2014" s="140"/>
      <c r="AH2014" s="140"/>
      <c r="AI2014" s="140"/>
      <c r="AJ2014" s="140"/>
      <c r="AK2014" s="140"/>
      <c r="AL2014" s="140"/>
      <c r="AM2014" s="140"/>
      <c r="AN2014" s="140"/>
      <c r="AO2014" s="140"/>
      <c r="AP2014" s="140"/>
      <c r="AQ2014" s="140"/>
      <c r="AR2014" s="140"/>
      <c r="AS2014" s="140"/>
      <c r="AT2014" s="140"/>
      <c r="AU2014" s="140"/>
      <c r="AV2014" s="140"/>
      <c r="AW2014" s="140"/>
      <c r="AX2014" s="140"/>
      <c r="AY2014" s="140"/>
      <c r="AZ2014" s="140"/>
      <c r="BA2014" s="140"/>
      <c r="BB2014" s="140"/>
      <c r="BC2014" s="140"/>
      <c r="BD2014" s="140"/>
      <c r="BE2014" s="140"/>
      <c r="BF2014" s="140"/>
      <c r="BG2014" s="140"/>
      <c r="BH2014" s="140"/>
      <c r="BI2014" s="140"/>
      <c r="BJ2014" s="140"/>
    </row>
    <row r="2015" spans="20:62">
      <c r="T2015" s="140"/>
      <c r="U2015" s="140"/>
      <c r="V2015" s="140"/>
      <c r="W2015" s="140"/>
      <c r="X2015" s="140"/>
      <c r="Y2015" s="140"/>
      <c r="Z2015" s="140"/>
      <c r="AA2015" s="140"/>
      <c r="AB2015" s="140"/>
      <c r="AC2015" s="140"/>
      <c r="AD2015" s="140"/>
      <c r="AE2015" s="140"/>
      <c r="AF2015" s="140"/>
      <c r="AG2015" s="140"/>
      <c r="AH2015" s="140"/>
      <c r="AI2015" s="140"/>
      <c r="AJ2015" s="140"/>
      <c r="AK2015" s="140"/>
      <c r="AL2015" s="140"/>
      <c r="AM2015" s="140"/>
      <c r="AN2015" s="140"/>
      <c r="AO2015" s="140"/>
      <c r="AP2015" s="140"/>
      <c r="AQ2015" s="140"/>
      <c r="AR2015" s="140"/>
      <c r="AS2015" s="140"/>
      <c r="AT2015" s="140"/>
      <c r="AU2015" s="140"/>
      <c r="AV2015" s="140"/>
      <c r="AW2015" s="140"/>
      <c r="AX2015" s="140"/>
      <c r="AY2015" s="140"/>
      <c r="AZ2015" s="140"/>
      <c r="BA2015" s="140"/>
      <c r="BB2015" s="140"/>
      <c r="BC2015" s="140"/>
      <c r="BD2015" s="140"/>
      <c r="BE2015" s="140"/>
      <c r="BF2015" s="140"/>
      <c r="BG2015" s="140"/>
      <c r="BH2015" s="140"/>
      <c r="BI2015" s="140"/>
      <c r="BJ2015" s="140"/>
    </row>
    <row r="2016" spans="20:62">
      <c r="T2016" s="140"/>
      <c r="U2016" s="140"/>
      <c r="V2016" s="140"/>
      <c r="W2016" s="140"/>
      <c r="X2016" s="140"/>
      <c r="Y2016" s="140"/>
      <c r="Z2016" s="140"/>
      <c r="AA2016" s="140"/>
      <c r="AB2016" s="140"/>
      <c r="AC2016" s="140"/>
      <c r="AD2016" s="140"/>
      <c r="AE2016" s="140"/>
      <c r="AF2016" s="140"/>
      <c r="AG2016" s="140"/>
      <c r="AH2016" s="140"/>
      <c r="AI2016" s="140"/>
      <c r="AJ2016" s="140"/>
      <c r="AK2016" s="140"/>
      <c r="AL2016" s="140"/>
      <c r="AM2016" s="140"/>
      <c r="AN2016" s="140"/>
      <c r="AO2016" s="140"/>
      <c r="AP2016" s="140"/>
      <c r="AQ2016" s="140"/>
      <c r="AR2016" s="140"/>
      <c r="AS2016" s="140"/>
      <c r="AT2016" s="140"/>
      <c r="AU2016" s="140"/>
      <c r="AV2016" s="140"/>
      <c r="AW2016" s="140"/>
      <c r="AX2016" s="140"/>
      <c r="AY2016" s="140"/>
      <c r="AZ2016" s="140"/>
      <c r="BA2016" s="140"/>
      <c r="BB2016" s="140"/>
      <c r="BC2016" s="140"/>
      <c r="BD2016" s="140"/>
      <c r="BE2016" s="140"/>
      <c r="BF2016" s="140"/>
      <c r="BG2016" s="140"/>
      <c r="BH2016" s="140"/>
      <c r="BI2016" s="140"/>
      <c r="BJ2016" s="140"/>
    </row>
    <row r="2017" spans="20:62">
      <c r="T2017" s="140"/>
      <c r="U2017" s="140"/>
      <c r="V2017" s="140"/>
      <c r="W2017" s="140"/>
      <c r="X2017" s="140"/>
      <c r="Y2017" s="140"/>
      <c r="Z2017" s="140"/>
      <c r="AA2017" s="140"/>
      <c r="AB2017" s="140"/>
      <c r="AC2017" s="140"/>
      <c r="AD2017" s="140"/>
      <c r="AE2017" s="140"/>
      <c r="AF2017" s="140"/>
      <c r="AG2017" s="140"/>
      <c r="AH2017" s="140"/>
      <c r="AI2017" s="140"/>
      <c r="AJ2017" s="140"/>
      <c r="AK2017" s="140"/>
      <c r="AL2017" s="140"/>
      <c r="AM2017" s="140"/>
      <c r="AN2017" s="140"/>
      <c r="AO2017" s="140"/>
      <c r="AP2017" s="140"/>
      <c r="AQ2017" s="140"/>
      <c r="AR2017" s="140"/>
      <c r="AS2017" s="140"/>
      <c r="AT2017" s="140"/>
      <c r="AU2017" s="140"/>
      <c r="AV2017" s="140"/>
      <c r="AW2017" s="140"/>
      <c r="AX2017" s="140"/>
      <c r="AY2017" s="140"/>
      <c r="AZ2017" s="140"/>
      <c r="BA2017" s="140"/>
      <c r="BB2017" s="140"/>
      <c r="BC2017" s="140"/>
      <c r="BD2017" s="140"/>
      <c r="BE2017" s="140"/>
      <c r="BF2017" s="140"/>
      <c r="BG2017" s="140"/>
      <c r="BH2017" s="140"/>
      <c r="BI2017" s="140"/>
      <c r="BJ2017" s="140"/>
    </row>
    <row r="2018" spans="20:62">
      <c r="T2018" s="140"/>
      <c r="U2018" s="140"/>
      <c r="V2018" s="140"/>
      <c r="W2018" s="140"/>
      <c r="X2018" s="140"/>
      <c r="Y2018" s="140"/>
      <c r="Z2018" s="140"/>
      <c r="AA2018" s="140"/>
      <c r="AB2018" s="140"/>
      <c r="AC2018" s="140"/>
      <c r="AD2018" s="140"/>
      <c r="AE2018" s="140"/>
      <c r="AF2018" s="140"/>
      <c r="AG2018" s="140"/>
      <c r="AH2018" s="140"/>
      <c r="AI2018" s="140"/>
      <c r="AJ2018" s="140"/>
      <c r="AK2018" s="140"/>
      <c r="AL2018" s="140"/>
      <c r="AM2018" s="140"/>
      <c r="AN2018" s="140"/>
      <c r="AO2018" s="140"/>
      <c r="AP2018" s="140"/>
      <c r="AQ2018" s="140"/>
      <c r="AR2018" s="140"/>
      <c r="AS2018" s="140"/>
      <c r="AT2018" s="140"/>
      <c r="AU2018" s="140"/>
      <c r="AV2018" s="140"/>
      <c r="AW2018" s="140"/>
      <c r="AX2018" s="140"/>
      <c r="AY2018" s="140"/>
      <c r="AZ2018" s="140"/>
      <c r="BA2018" s="140"/>
      <c r="BB2018" s="140"/>
      <c r="BC2018" s="140"/>
      <c r="BD2018" s="140"/>
      <c r="BE2018" s="140"/>
      <c r="BF2018" s="140"/>
      <c r="BG2018" s="140"/>
      <c r="BH2018" s="140"/>
      <c r="BI2018" s="140"/>
      <c r="BJ2018" s="140"/>
    </row>
    <row r="2019" spans="20:62">
      <c r="T2019" s="140"/>
      <c r="U2019" s="140"/>
      <c r="V2019" s="140"/>
      <c r="W2019" s="140"/>
      <c r="X2019" s="140"/>
      <c r="Y2019" s="140"/>
      <c r="Z2019" s="140"/>
      <c r="AA2019" s="140"/>
      <c r="AB2019" s="140"/>
      <c r="AC2019" s="140"/>
      <c r="AD2019" s="140"/>
      <c r="AE2019" s="140"/>
      <c r="AF2019" s="140"/>
      <c r="AG2019" s="140"/>
      <c r="AH2019" s="140"/>
      <c r="AI2019" s="140"/>
      <c r="AJ2019" s="140"/>
      <c r="AK2019" s="140"/>
      <c r="AL2019" s="140"/>
      <c r="AM2019" s="140"/>
      <c r="AN2019" s="140"/>
      <c r="AO2019" s="140"/>
      <c r="AP2019" s="140"/>
      <c r="AQ2019" s="140"/>
      <c r="AR2019" s="140"/>
      <c r="AS2019" s="140"/>
      <c r="AT2019" s="140"/>
      <c r="AU2019" s="140"/>
      <c r="AV2019" s="140"/>
      <c r="AW2019" s="140"/>
      <c r="AX2019" s="140"/>
      <c r="AY2019" s="140"/>
      <c r="AZ2019" s="140"/>
      <c r="BA2019" s="140"/>
      <c r="BB2019" s="140"/>
      <c r="BC2019" s="140"/>
      <c r="BD2019" s="140"/>
      <c r="BE2019" s="140"/>
      <c r="BF2019" s="140"/>
      <c r="BG2019" s="140"/>
      <c r="BH2019" s="140"/>
      <c r="BI2019" s="140"/>
      <c r="BJ2019" s="140"/>
    </row>
    <row r="2020" spans="20:62">
      <c r="T2020" s="140"/>
      <c r="U2020" s="140"/>
      <c r="V2020" s="140"/>
      <c r="W2020" s="140"/>
      <c r="X2020" s="140"/>
      <c r="Y2020" s="140"/>
      <c r="Z2020" s="140"/>
      <c r="AA2020" s="140"/>
      <c r="AB2020" s="140"/>
      <c r="AC2020" s="140"/>
      <c r="AD2020" s="140"/>
      <c r="AE2020" s="140"/>
      <c r="AF2020" s="140"/>
      <c r="AG2020" s="140"/>
      <c r="AH2020" s="140"/>
      <c r="AI2020" s="140"/>
      <c r="AJ2020" s="140"/>
      <c r="AK2020" s="140"/>
      <c r="AL2020" s="140"/>
      <c r="AM2020" s="140"/>
      <c r="AN2020" s="140"/>
      <c r="AO2020" s="140"/>
      <c r="AP2020" s="140"/>
      <c r="AQ2020" s="140"/>
      <c r="AR2020" s="140"/>
      <c r="AS2020" s="140"/>
      <c r="AT2020" s="140"/>
      <c r="AU2020" s="140"/>
      <c r="AV2020" s="140"/>
      <c r="AW2020" s="140"/>
      <c r="AX2020" s="140"/>
      <c r="AY2020" s="140"/>
      <c r="AZ2020" s="140"/>
      <c r="BA2020" s="140"/>
      <c r="BB2020" s="140"/>
      <c r="BC2020" s="140"/>
      <c r="BD2020" s="140"/>
      <c r="BE2020" s="140"/>
      <c r="BF2020" s="140"/>
      <c r="BG2020" s="140"/>
      <c r="BH2020" s="140"/>
      <c r="BI2020" s="140"/>
      <c r="BJ2020" s="140"/>
    </row>
    <row r="2021" spans="20:62">
      <c r="T2021" s="140"/>
      <c r="U2021" s="140"/>
      <c r="V2021" s="140"/>
      <c r="W2021" s="140"/>
      <c r="X2021" s="140"/>
      <c r="Y2021" s="140"/>
      <c r="Z2021" s="140"/>
      <c r="AA2021" s="140"/>
      <c r="AB2021" s="140"/>
      <c r="AC2021" s="140"/>
      <c r="AD2021" s="140"/>
      <c r="AE2021" s="140"/>
      <c r="AF2021" s="140"/>
      <c r="AG2021" s="140"/>
      <c r="AH2021" s="140"/>
      <c r="AI2021" s="140"/>
      <c r="AJ2021" s="140"/>
      <c r="AK2021" s="140"/>
      <c r="AL2021" s="140"/>
      <c r="AM2021" s="140"/>
      <c r="AN2021" s="140"/>
      <c r="AO2021" s="140"/>
      <c r="AP2021" s="140"/>
      <c r="AQ2021" s="140"/>
      <c r="AR2021" s="140"/>
      <c r="AS2021" s="140"/>
      <c r="AT2021" s="140"/>
      <c r="AU2021" s="140"/>
      <c r="AV2021" s="140"/>
      <c r="AW2021" s="140"/>
      <c r="AX2021" s="140"/>
      <c r="AY2021" s="140"/>
      <c r="AZ2021" s="140"/>
      <c r="BA2021" s="140"/>
      <c r="BB2021" s="140"/>
      <c r="BC2021" s="140"/>
      <c r="BD2021" s="140"/>
      <c r="BE2021" s="140"/>
      <c r="BF2021" s="140"/>
      <c r="BG2021" s="140"/>
      <c r="BH2021" s="140"/>
      <c r="BI2021" s="140"/>
      <c r="BJ2021" s="140"/>
    </row>
    <row r="2022" spans="20:62">
      <c r="T2022" s="140"/>
      <c r="U2022" s="140"/>
      <c r="V2022" s="140"/>
      <c r="W2022" s="140"/>
      <c r="X2022" s="140"/>
      <c r="Y2022" s="140"/>
      <c r="Z2022" s="140"/>
      <c r="AA2022" s="140"/>
      <c r="AB2022" s="140"/>
      <c r="AC2022" s="140"/>
      <c r="AD2022" s="140"/>
      <c r="AE2022" s="140"/>
      <c r="AF2022" s="140"/>
      <c r="AG2022" s="140"/>
      <c r="AH2022" s="140"/>
      <c r="AI2022" s="140"/>
      <c r="AJ2022" s="140"/>
      <c r="AK2022" s="140"/>
      <c r="AL2022" s="140"/>
      <c r="AM2022" s="140"/>
      <c r="AN2022" s="140"/>
      <c r="AO2022" s="140"/>
      <c r="AP2022" s="140"/>
      <c r="AQ2022" s="140"/>
      <c r="AR2022" s="140"/>
      <c r="AS2022" s="140"/>
      <c r="AT2022" s="140"/>
      <c r="AU2022" s="140"/>
      <c r="AV2022" s="140"/>
      <c r="AW2022" s="140"/>
      <c r="AX2022" s="140"/>
      <c r="AY2022" s="140"/>
      <c r="AZ2022" s="140"/>
      <c r="BA2022" s="140"/>
      <c r="BB2022" s="140"/>
      <c r="BC2022" s="140"/>
      <c r="BD2022" s="140"/>
      <c r="BE2022" s="140"/>
      <c r="BF2022" s="140"/>
      <c r="BG2022" s="140"/>
      <c r="BH2022" s="140"/>
      <c r="BI2022" s="140"/>
      <c r="BJ2022" s="140"/>
    </row>
    <row r="2023" spans="20:62">
      <c r="T2023" s="140"/>
      <c r="U2023" s="140"/>
      <c r="V2023" s="140"/>
      <c r="W2023" s="140"/>
      <c r="X2023" s="140"/>
      <c r="Y2023" s="140"/>
      <c r="Z2023" s="140"/>
      <c r="AA2023" s="140"/>
      <c r="AB2023" s="140"/>
      <c r="AC2023" s="140"/>
      <c r="AD2023" s="140"/>
      <c r="AE2023" s="140"/>
      <c r="AF2023" s="140"/>
      <c r="AG2023" s="140"/>
      <c r="AH2023" s="140"/>
      <c r="AI2023" s="140"/>
      <c r="AJ2023" s="140"/>
      <c r="AK2023" s="140"/>
      <c r="AL2023" s="140"/>
      <c r="AM2023" s="140"/>
      <c r="AN2023" s="140"/>
      <c r="AO2023" s="140"/>
      <c r="AP2023" s="140"/>
      <c r="AQ2023" s="140"/>
      <c r="AR2023" s="140"/>
      <c r="AS2023" s="140"/>
      <c r="AT2023" s="140"/>
      <c r="AU2023" s="140"/>
      <c r="AV2023" s="140"/>
      <c r="AW2023" s="140"/>
      <c r="AX2023" s="140"/>
      <c r="AY2023" s="140"/>
      <c r="AZ2023" s="140"/>
      <c r="BA2023" s="140"/>
      <c r="BB2023" s="140"/>
      <c r="BC2023" s="140"/>
      <c r="BD2023" s="140"/>
      <c r="BE2023" s="140"/>
      <c r="BF2023" s="140"/>
      <c r="BG2023" s="140"/>
      <c r="BH2023" s="140"/>
      <c r="BI2023" s="140"/>
      <c r="BJ2023" s="140"/>
    </row>
    <row r="2024" spans="20:62">
      <c r="T2024" s="140"/>
      <c r="U2024" s="140"/>
      <c r="V2024" s="140"/>
      <c r="W2024" s="140"/>
      <c r="X2024" s="140"/>
      <c r="Y2024" s="140"/>
      <c r="Z2024" s="140"/>
      <c r="AA2024" s="140"/>
      <c r="AB2024" s="140"/>
      <c r="AC2024" s="140"/>
      <c r="AD2024" s="140"/>
      <c r="AE2024" s="140"/>
      <c r="AF2024" s="140"/>
      <c r="AG2024" s="140"/>
      <c r="AH2024" s="140"/>
      <c r="AI2024" s="140"/>
      <c r="AJ2024" s="140"/>
      <c r="AK2024" s="140"/>
      <c r="AL2024" s="140"/>
      <c r="AM2024" s="140"/>
      <c r="AN2024" s="140"/>
      <c r="AO2024" s="140"/>
      <c r="AP2024" s="140"/>
      <c r="AQ2024" s="140"/>
      <c r="AR2024" s="140"/>
      <c r="AS2024" s="140"/>
      <c r="AT2024" s="140"/>
      <c r="AU2024" s="140"/>
      <c r="AV2024" s="140"/>
      <c r="AW2024" s="140"/>
      <c r="AX2024" s="140"/>
      <c r="AY2024" s="140"/>
      <c r="AZ2024" s="140"/>
      <c r="BA2024" s="140"/>
      <c r="BB2024" s="140"/>
      <c r="BC2024" s="140"/>
      <c r="BD2024" s="140"/>
      <c r="BE2024" s="140"/>
      <c r="BF2024" s="140"/>
      <c r="BG2024" s="140"/>
      <c r="BH2024" s="140"/>
      <c r="BI2024" s="140"/>
      <c r="BJ2024" s="140"/>
    </row>
    <row r="2025" spans="20:62">
      <c r="T2025" s="140"/>
      <c r="U2025" s="140"/>
      <c r="V2025" s="140"/>
      <c r="W2025" s="140"/>
      <c r="X2025" s="140"/>
      <c r="Y2025" s="140"/>
      <c r="Z2025" s="140"/>
      <c r="AA2025" s="140"/>
      <c r="AB2025" s="140"/>
      <c r="AC2025" s="140"/>
      <c r="AD2025" s="140"/>
      <c r="AE2025" s="140"/>
      <c r="AF2025" s="140"/>
      <c r="AG2025" s="140"/>
      <c r="AH2025" s="140"/>
      <c r="AI2025" s="140"/>
      <c r="AJ2025" s="140"/>
      <c r="AK2025" s="140"/>
      <c r="AL2025" s="140"/>
      <c r="AM2025" s="140"/>
      <c r="AN2025" s="140"/>
      <c r="AO2025" s="140"/>
      <c r="AP2025" s="140"/>
      <c r="AQ2025" s="140"/>
      <c r="AR2025" s="140"/>
      <c r="AS2025" s="140"/>
      <c r="AT2025" s="140"/>
      <c r="AU2025" s="140"/>
      <c r="AV2025" s="140"/>
      <c r="AW2025" s="140"/>
      <c r="AX2025" s="140"/>
      <c r="AY2025" s="140"/>
      <c r="AZ2025" s="140"/>
      <c r="BA2025" s="140"/>
      <c r="BB2025" s="140"/>
      <c r="BC2025" s="140"/>
      <c r="BD2025" s="140"/>
      <c r="BE2025" s="140"/>
      <c r="BF2025" s="140"/>
      <c r="BG2025" s="140"/>
      <c r="BH2025" s="140"/>
      <c r="BI2025" s="140"/>
      <c r="BJ2025" s="140"/>
    </row>
    <row r="2026" spans="20:62">
      <c r="T2026" s="140"/>
      <c r="U2026" s="140"/>
      <c r="V2026" s="140"/>
      <c r="W2026" s="140"/>
      <c r="X2026" s="140"/>
      <c r="Y2026" s="140"/>
      <c r="Z2026" s="140"/>
      <c r="AA2026" s="140"/>
      <c r="AB2026" s="140"/>
      <c r="AC2026" s="140"/>
      <c r="AD2026" s="140"/>
      <c r="AE2026" s="140"/>
      <c r="AF2026" s="140"/>
      <c r="AG2026" s="140"/>
      <c r="AH2026" s="140"/>
      <c r="AI2026" s="140"/>
      <c r="AJ2026" s="140"/>
      <c r="AK2026" s="140"/>
      <c r="AL2026" s="140"/>
      <c r="AM2026" s="140"/>
      <c r="AN2026" s="140"/>
      <c r="AO2026" s="140"/>
      <c r="AP2026" s="140"/>
      <c r="AQ2026" s="140"/>
      <c r="AR2026" s="140"/>
      <c r="AS2026" s="140"/>
      <c r="AT2026" s="140"/>
      <c r="AU2026" s="140"/>
      <c r="AV2026" s="140"/>
      <c r="AW2026" s="140"/>
      <c r="AX2026" s="140"/>
      <c r="AY2026" s="140"/>
      <c r="AZ2026" s="140"/>
      <c r="BA2026" s="140"/>
      <c r="BB2026" s="140"/>
      <c r="BC2026" s="140"/>
      <c r="BD2026" s="140"/>
      <c r="BE2026" s="140"/>
      <c r="BF2026" s="140"/>
      <c r="BG2026" s="140"/>
      <c r="BH2026" s="140"/>
      <c r="BI2026" s="140"/>
      <c r="BJ2026" s="140"/>
    </row>
    <row r="2027" spans="20:62">
      <c r="T2027" s="140"/>
      <c r="U2027" s="140"/>
      <c r="V2027" s="140"/>
      <c r="W2027" s="140"/>
      <c r="X2027" s="140"/>
      <c r="Y2027" s="140"/>
      <c r="Z2027" s="140"/>
      <c r="AA2027" s="140"/>
      <c r="AB2027" s="140"/>
      <c r="AC2027" s="140"/>
      <c r="AD2027" s="140"/>
      <c r="AE2027" s="140"/>
      <c r="AF2027" s="140"/>
      <c r="AG2027" s="140"/>
      <c r="AH2027" s="140"/>
      <c r="AI2027" s="140"/>
      <c r="AJ2027" s="140"/>
      <c r="AK2027" s="140"/>
      <c r="AL2027" s="140"/>
      <c r="AM2027" s="140"/>
      <c r="AN2027" s="140"/>
      <c r="AO2027" s="140"/>
      <c r="AP2027" s="140"/>
      <c r="AQ2027" s="140"/>
      <c r="AR2027" s="140"/>
      <c r="AS2027" s="140"/>
      <c r="AT2027" s="140"/>
      <c r="AU2027" s="140"/>
      <c r="AV2027" s="140"/>
      <c r="AW2027" s="140"/>
      <c r="AX2027" s="140"/>
      <c r="AY2027" s="140"/>
      <c r="AZ2027" s="140"/>
      <c r="BA2027" s="140"/>
      <c r="BB2027" s="140"/>
      <c r="BC2027" s="140"/>
      <c r="BD2027" s="140"/>
      <c r="BE2027" s="140"/>
      <c r="BF2027" s="140"/>
      <c r="BG2027" s="140"/>
      <c r="BH2027" s="140"/>
      <c r="BI2027" s="140"/>
      <c r="BJ2027" s="140"/>
    </row>
    <row r="2028" spans="20:62">
      <c r="T2028" s="140"/>
      <c r="U2028" s="140"/>
      <c r="V2028" s="140"/>
      <c r="W2028" s="140"/>
      <c r="X2028" s="140"/>
      <c r="Y2028" s="140"/>
      <c r="Z2028" s="140"/>
      <c r="AA2028" s="140"/>
      <c r="AB2028" s="140"/>
      <c r="AC2028" s="140"/>
      <c r="AD2028" s="140"/>
      <c r="AE2028" s="140"/>
      <c r="AF2028" s="140"/>
      <c r="AG2028" s="140"/>
      <c r="AH2028" s="140"/>
      <c r="AI2028" s="140"/>
      <c r="AJ2028" s="140"/>
      <c r="AK2028" s="140"/>
      <c r="AL2028" s="140"/>
      <c r="AM2028" s="140"/>
      <c r="AN2028" s="140"/>
      <c r="AO2028" s="140"/>
      <c r="AP2028" s="140"/>
      <c r="AQ2028" s="140"/>
      <c r="AR2028" s="140"/>
      <c r="AS2028" s="140"/>
      <c r="AT2028" s="140"/>
      <c r="AU2028" s="140"/>
      <c r="AV2028" s="140"/>
      <c r="AW2028" s="140"/>
      <c r="AX2028" s="140"/>
      <c r="AY2028" s="140"/>
      <c r="AZ2028" s="140"/>
      <c r="BA2028" s="140"/>
      <c r="BB2028" s="140"/>
      <c r="BC2028" s="140"/>
      <c r="BD2028" s="140"/>
      <c r="BE2028" s="140"/>
      <c r="BF2028" s="140"/>
      <c r="BG2028" s="140"/>
      <c r="BH2028" s="140"/>
      <c r="BI2028" s="140"/>
      <c r="BJ2028" s="140"/>
    </row>
    <row r="2029" spans="20:62">
      <c r="T2029" s="140"/>
      <c r="U2029" s="140"/>
      <c r="V2029" s="140"/>
      <c r="W2029" s="140"/>
      <c r="X2029" s="140"/>
      <c r="Y2029" s="140"/>
      <c r="Z2029" s="140"/>
      <c r="AA2029" s="140"/>
      <c r="AB2029" s="140"/>
      <c r="AC2029" s="140"/>
      <c r="AD2029" s="140"/>
      <c r="AE2029" s="140"/>
      <c r="AF2029" s="140"/>
      <c r="AG2029" s="140"/>
      <c r="AH2029" s="140"/>
      <c r="AI2029" s="140"/>
      <c r="AJ2029" s="140"/>
      <c r="AK2029" s="140"/>
      <c r="AL2029" s="140"/>
      <c r="AM2029" s="140"/>
      <c r="AN2029" s="140"/>
      <c r="AO2029" s="140"/>
      <c r="AP2029" s="140"/>
      <c r="AQ2029" s="140"/>
      <c r="AR2029" s="140"/>
      <c r="AS2029" s="140"/>
      <c r="AT2029" s="140"/>
      <c r="AU2029" s="140"/>
      <c r="AV2029" s="140"/>
      <c r="AW2029" s="140"/>
      <c r="AX2029" s="140"/>
      <c r="AY2029" s="140"/>
      <c r="AZ2029" s="140"/>
      <c r="BA2029" s="140"/>
      <c r="BB2029" s="140"/>
      <c r="BC2029" s="140"/>
      <c r="BD2029" s="140"/>
      <c r="BE2029" s="140"/>
      <c r="BF2029" s="140"/>
      <c r="BG2029" s="140"/>
      <c r="BH2029" s="140"/>
      <c r="BI2029" s="140"/>
      <c r="BJ2029" s="140"/>
    </row>
    <row r="2030" spans="20:62">
      <c r="T2030" s="140"/>
      <c r="U2030" s="140"/>
      <c r="V2030" s="140"/>
      <c r="W2030" s="140"/>
      <c r="X2030" s="140"/>
      <c r="Y2030" s="140"/>
      <c r="Z2030" s="140"/>
      <c r="AA2030" s="140"/>
      <c r="AB2030" s="140"/>
      <c r="AC2030" s="140"/>
      <c r="AD2030" s="140"/>
      <c r="AE2030" s="140"/>
      <c r="AF2030" s="140"/>
      <c r="AG2030" s="140"/>
      <c r="AH2030" s="140"/>
      <c r="AI2030" s="140"/>
      <c r="AJ2030" s="140"/>
      <c r="AK2030" s="140"/>
      <c r="AL2030" s="140"/>
      <c r="AM2030" s="140"/>
      <c r="AN2030" s="140"/>
      <c r="AO2030" s="140"/>
      <c r="AP2030" s="140"/>
      <c r="AQ2030" s="140"/>
      <c r="AR2030" s="140"/>
      <c r="AS2030" s="140"/>
      <c r="AT2030" s="140"/>
      <c r="AU2030" s="140"/>
      <c r="AV2030" s="140"/>
      <c r="AW2030" s="140"/>
      <c r="AX2030" s="140"/>
      <c r="AY2030" s="140"/>
      <c r="AZ2030" s="140"/>
      <c r="BA2030" s="140"/>
      <c r="BB2030" s="140"/>
      <c r="BC2030" s="140"/>
      <c r="BD2030" s="140"/>
      <c r="BE2030" s="140"/>
      <c r="BF2030" s="140"/>
      <c r="BG2030" s="140"/>
      <c r="BH2030" s="140"/>
      <c r="BI2030" s="140"/>
      <c r="BJ2030" s="140"/>
    </row>
    <row r="2031" spans="20:62">
      <c r="T2031" s="140"/>
      <c r="U2031" s="140"/>
      <c r="V2031" s="140"/>
      <c r="W2031" s="140"/>
      <c r="X2031" s="140"/>
      <c r="Y2031" s="140"/>
      <c r="Z2031" s="140"/>
      <c r="AA2031" s="140"/>
      <c r="AB2031" s="140"/>
      <c r="AC2031" s="140"/>
      <c r="AD2031" s="140"/>
      <c r="AE2031" s="140"/>
      <c r="AF2031" s="140"/>
      <c r="AG2031" s="140"/>
      <c r="AH2031" s="140"/>
      <c r="AI2031" s="140"/>
      <c r="AJ2031" s="140"/>
      <c r="AK2031" s="140"/>
      <c r="AL2031" s="140"/>
      <c r="AM2031" s="140"/>
      <c r="AN2031" s="140"/>
      <c r="AO2031" s="140"/>
      <c r="AP2031" s="140"/>
      <c r="AQ2031" s="140"/>
      <c r="AR2031" s="140"/>
      <c r="AS2031" s="140"/>
      <c r="AT2031" s="140"/>
      <c r="AU2031" s="140"/>
      <c r="AV2031" s="140"/>
      <c r="AW2031" s="140"/>
      <c r="AX2031" s="140"/>
      <c r="AY2031" s="140"/>
      <c r="AZ2031" s="140"/>
      <c r="BA2031" s="140"/>
      <c r="BB2031" s="140"/>
      <c r="BC2031" s="140"/>
      <c r="BD2031" s="140"/>
      <c r="BE2031" s="140"/>
      <c r="BF2031" s="140"/>
      <c r="BG2031" s="140"/>
      <c r="BH2031" s="140"/>
      <c r="BI2031" s="140"/>
      <c r="BJ2031" s="140"/>
    </row>
    <row r="2032" spans="20:62">
      <c r="T2032" s="140"/>
      <c r="U2032" s="140"/>
      <c r="V2032" s="140"/>
      <c r="W2032" s="140"/>
      <c r="X2032" s="140"/>
      <c r="Y2032" s="140"/>
      <c r="Z2032" s="140"/>
      <c r="AA2032" s="140"/>
      <c r="AB2032" s="140"/>
      <c r="AC2032" s="140"/>
      <c r="AD2032" s="140"/>
      <c r="AE2032" s="140"/>
      <c r="AF2032" s="140"/>
      <c r="AG2032" s="140"/>
      <c r="AH2032" s="140"/>
      <c r="AI2032" s="140"/>
      <c r="AJ2032" s="140"/>
      <c r="AK2032" s="140"/>
      <c r="AL2032" s="140"/>
      <c r="AM2032" s="140"/>
      <c r="AN2032" s="140"/>
      <c r="AO2032" s="140"/>
      <c r="AP2032" s="140"/>
      <c r="AQ2032" s="140"/>
      <c r="AR2032" s="140"/>
      <c r="AS2032" s="140"/>
      <c r="AT2032" s="140"/>
      <c r="AU2032" s="140"/>
      <c r="AV2032" s="140"/>
      <c r="AW2032" s="140"/>
      <c r="AX2032" s="140"/>
      <c r="AY2032" s="140"/>
      <c r="AZ2032" s="140"/>
      <c r="BA2032" s="140"/>
      <c r="BB2032" s="140"/>
      <c r="BC2032" s="140"/>
      <c r="BD2032" s="140"/>
      <c r="BE2032" s="140"/>
      <c r="BF2032" s="140"/>
      <c r="BG2032" s="140"/>
      <c r="BH2032" s="140"/>
      <c r="BI2032" s="140"/>
      <c r="BJ2032" s="140"/>
    </row>
    <row r="2033" spans="20:62">
      <c r="T2033" s="140"/>
      <c r="U2033" s="140"/>
      <c r="V2033" s="140"/>
      <c r="W2033" s="140"/>
      <c r="X2033" s="140"/>
      <c r="Y2033" s="140"/>
      <c r="Z2033" s="140"/>
      <c r="AA2033" s="140"/>
      <c r="AB2033" s="140"/>
      <c r="AC2033" s="140"/>
      <c r="AD2033" s="140"/>
      <c r="AE2033" s="140"/>
      <c r="AF2033" s="140"/>
      <c r="AG2033" s="140"/>
      <c r="AH2033" s="140"/>
      <c r="AI2033" s="140"/>
      <c r="AJ2033" s="140"/>
      <c r="AK2033" s="140"/>
      <c r="AL2033" s="140"/>
      <c r="AM2033" s="140"/>
      <c r="AN2033" s="140"/>
      <c r="AO2033" s="140"/>
      <c r="AP2033" s="140"/>
      <c r="AQ2033" s="140"/>
      <c r="AR2033" s="140"/>
      <c r="AS2033" s="140"/>
      <c r="AT2033" s="140"/>
      <c r="AU2033" s="140"/>
      <c r="AV2033" s="140"/>
      <c r="AW2033" s="140"/>
      <c r="AX2033" s="140"/>
      <c r="AY2033" s="140"/>
      <c r="AZ2033" s="140"/>
      <c r="BA2033" s="140"/>
      <c r="BB2033" s="140"/>
      <c r="BC2033" s="140"/>
      <c r="BD2033" s="140"/>
      <c r="BE2033" s="140"/>
      <c r="BF2033" s="140"/>
      <c r="BG2033" s="140"/>
      <c r="BH2033" s="140"/>
      <c r="BI2033" s="140"/>
      <c r="BJ2033" s="140"/>
    </row>
    <row r="2034" spans="20:62">
      <c r="T2034" s="140"/>
      <c r="U2034" s="140"/>
      <c r="V2034" s="140"/>
      <c r="W2034" s="140"/>
      <c r="X2034" s="140"/>
      <c r="Y2034" s="140"/>
      <c r="Z2034" s="140"/>
      <c r="AA2034" s="140"/>
      <c r="AB2034" s="140"/>
      <c r="AC2034" s="140"/>
      <c r="AD2034" s="140"/>
      <c r="AE2034" s="140"/>
      <c r="AF2034" s="140"/>
      <c r="AG2034" s="140"/>
      <c r="AH2034" s="140"/>
      <c r="AI2034" s="140"/>
      <c r="AJ2034" s="140"/>
      <c r="AK2034" s="140"/>
      <c r="AL2034" s="140"/>
      <c r="AM2034" s="140"/>
      <c r="AN2034" s="140"/>
      <c r="AO2034" s="140"/>
      <c r="AP2034" s="140"/>
      <c r="AQ2034" s="140"/>
      <c r="AR2034" s="140"/>
      <c r="AS2034" s="140"/>
      <c r="AT2034" s="140"/>
      <c r="AU2034" s="140"/>
      <c r="AV2034" s="140"/>
      <c r="AW2034" s="140"/>
      <c r="AX2034" s="140"/>
      <c r="AY2034" s="140"/>
      <c r="AZ2034" s="140"/>
      <c r="BA2034" s="140"/>
      <c r="BB2034" s="140"/>
      <c r="BC2034" s="140"/>
      <c r="BD2034" s="140"/>
      <c r="BE2034" s="140"/>
      <c r="BF2034" s="140"/>
      <c r="BG2034" s="140"/>
      <c r="BH2034" s="140"/>
      <c r="BI2034" s="140"/>
      <c r="BJ2034" s="140"/>
    </row>
    <row r="2035" spans="20:62">
      <c r="T2035" s="140"/>
      <c r="U2035" s="140"/>
      <c r="V2035" s="140"/>
      <c r="W2035" s="140"/>
      <c r="X2035" s="140"/>
      <c r="Y2035" s="140"/>
      <c r="Z2035" s="140"/>
      <c r="AA2035" s="140"/>
      <c r="AB2035" s="140"/>
      <c r="AC2035" s="140"/>
      <c r="AD2035" s="140"/>
      <c r="AE2035" s="140"/>
      <c r="AF2035" s="140"/>
      <c r="AG2035" s="140"/>
      <c r="AH2035" s="140"/>
      <c r="AI2035" s="140"/>
      <c r="AJ2035" s="140"/>
      <c r="AK2035" s="140"/>
      <c r="AL2035" s="140"/>
      <c r="AM2035" s="140"/>
      <c r="AN2035" s="140"/>
      <c r="AO2035" s="140"/>
      <c r="AP2035" s="140"/>
      <c r="AQ2035" s="140"/>
      <c r="AR2035" s="140"/>
      <c r="AS2035" s="140"/>
      <c r="AT2035" s="140"/>
      <c r="AU2035" s="140"/>
      <c r="AV2035" s="140"/>
      <c r="AW2035" s="140"/>
      <c r="AX2035" s="140"/>
      <c r="AY2035" s="140"/>
      <c r="AZ2035" s="140"/>
      <c r="BA2035" s="140"/>
      <c r="BB2035" s="140"/>
      <c r="BC2035" s="140"/>
      <c r="BD2035" s="140"/>
      <c r="BE2035" s="140"/>
      <c r="BF2035" s="140"/>
      <c r="BG2035" s="140"/>
      <c r="BH2035" s="140"/>
      <c r="BI2035" s="140"/>
      <c r="BJ2035" s="140"/>
    </row>
    <row r="2036" spans="20:62">
      <c r="T2036" s="140"/>
      <c r="U2036" s="140"/>
      <c r="V2036" s="140"/>
      <c r="W2036" s="140"/>
      <c r="X2036" s="140"/>
      <c r="Y2036" s="140"/>
      <c r="Z2036" s="140"/>
      <c r="AA2036" s="140"/>
      <c r="AB2036" s="140"/>
      <c r="AC2036" s="140"/>
      <c r="AD2036" s="140"/>
      <c r="AE2036" s="140"/>
      <c r="AF2036" s="140"/>
      <c r="AG2036" s="140"/>
      <c r="AH2036" s="140"/>
      <c r="AI2036" s="140"/>
      <c r="AJ2036" s="140"/>
      <c r="AK2036" s="140"/>
      <c r="AL2036" s="140"/>
      <c r="AM2036" s="140"/>
      <c r="AN2036" s="140"/>
      <c r="AO2036" s="140"/>
      <c r="AP2036" s="140"/>
      <c r="AQ2036" s="140"/>
      <c r="AR2036" s="140"/>
      <c r="AS2036" s="140"/>
      <c r="AT2036" s="140"/>
      <c r="AU2036" s="140"/>
      <c r="AV2036" s="140"/>
      <c r="AW2036" s="140"/>
      <c r="AX2036" s="140"/>
      <c r="AY2036" s="140"/>
      <c r="AZ2036" s="140"/>
      <c r="BA2036" s="140"/>
      <c r="BB2036" s="140"/>
      <c r="BC2036" s="140"/>
      <c r="BD2036" s="140"/>
      <c r="BE2036" s="140"/>
      <c r="BF2036" s="140"/>
      <c r="BG2036" s="140"/>
      <c r="BH2036" s="140"/>
      <c r="BI2036" s="140"/>
      <c r="BJ2036" s="140"/>
    </row>
    <row r="2037" spans="20:62">
      <c r="T2037" s="140"/>
      <c r="U2037" s="140"/>
      <c r="V2037" s="140"/>
      <c r="W2037" s="140"/>
      <c r="X2037" s="140"/>
      <c r="Y2037" s="140"/>
      <c r="Z2037" s="140"/>
      <c r="AA2037" s="140"/>
      <c r="AB2037" s="140"/>
      <c r="AC2037" s="140"/>
      <c r="AD2037" s="140"/>
      <c r="AE2037" s="140"/>
      <c r="AF2037" s="140"/>
      <c r="AG2037" s="140"/>
      <c r="AH2037" s="140"/>
      <c r="AI2037" s="140"/>
      <c r="AJ2037" s="140"/>
      <c r="AK2037" s="140"/>
      <c r="AL2037" s="140"/>
      <c r="AM2037" s="140"/>
      <c r="AN2037" s="140"/>
      <c r="AO2037" s="140"/>
      <c r="AP2037" s="140"/>
      <c r="AQ2037" s="140"/>
      <c r="AR2037" s="140"/>
      <c r="AS2037" s="140"/>
      <c r="AT2037" s="140"/>
      <c r="AU2037" s="140"/>
      <c r="AV2037" s="140"/>
      <c r="AW2037" s="140"/>
      <c r="AX2037" s="140"/>
      <c r="AY2037" s="140"/>
      <c r="AZ2037" s="140"/>
      <c r="BA2037" s="140"/>
      <c r="BB2037" s="140"/>
      <c r="BC2037" s="140"/>
      <c r="BD2037" s="140"/>
      <c r="BE2037" s="140"/>
      <c r="BF2037" s="140"/>
      <c r="BG2037" s="140"/>
      <c r="BH2037" s="140"/>
      <c r="BI2037" s="140"/>
      <c r="BJ2037" s="140"/>
    </row>
    <row r="2038" spans="20:62">
      <c r="T2038" s="140"/>
      <c r="U2038" s="140"/>
      <c r="V2038" s="140"/>
      <c r="W2038" s="140"/>
      <c r="X2038" s="140"/>
      <c r="Y2038" s="140"/>
      <c r="Z2038" s="140"/>
      <c r="AA2038" s="140"/>
      <c r="AB2038" s="140"/>
      <c r="AC2038" s="140"/>
      <c r="AD2038" s="140"/>
      <c r="AE2038" s="140"/>
      <c r="AF2038" s="140"/>
      <c r="AG2038" s="140"/>
      <c r="AH2038" s="140"/>
      <c r="AI2038" s="140"/>
      <c r="AJ2038" s="140"/>
      <c r="AK2038" s="140"/>
      <c r="AL2038" s="140"/>
      <c r="AM2038" s="140"/>
      <c r="AN2038" s="140"/>
      <c r="AO2038" s="140"/>
      <c r="AP2038" s="140"/>
      <c r="AQ2038" s="140"/>
      <c r="AR2038" s="140"/>
      <c r="AS2038" s="140"/>
      <c r="AT2038" s="140"/>
      <c r="AU2038" s="140"/>
      <c r="AV2038" s="140"/>
      <c r="AW2038" s="140"/>
      <c r="AX2038" s="140"/>
      <c r="AY2038" s="140"/>
      <c r="AZ2038" s="140"/>
      <c r="BA2038" s="140"/>
      <c r="BB2038" s="140"/>
      <c r="BC2038" s="140"/>
      <c r="BD2038" s="140"/>
      <c r="BE2038" s="140"/>
      <c r="BF2038" s="140"/>
      <c r="BG2038" s="140"/>
      <c r="BH2038" s="140"/>
      <c r="BI2038" s="140"/>
      <c r="BJ2038" s="140"/>
    </row>
    <row r="2039" spans="20:62">
      <c r="T2039" s="140"/>
      <c r="U2039" s="140"/>
      <c r="V2039" s="140"/>
      <c r="W2039" s="140"/>
      <c r="X2039" s="140"/>
      <c r="Y2039" s="140"/>
      <c r="Z2039" s="140"/>
      <c r="AA2039" s="140"/>
      <c r="AB2039" s="140"/>
      <c r="AC2039" s="140"/>
      <c r="AD2039" s="140"/>
      <c r="AE2039" s="140"/>
      <c r="AF2039" s="140"/>
      <c r="AG2039" s="140"/>
      <c r="AH2039" s="140"/>
      <c r="AI2039" s="140"/>
      <c r="AJ2039" s="140"/>
      <c r="AK2039" s="140"/>
      <c r="AL2039" s="140"/>
      <c r="AM2039" s="140"/>
      <c r="AN2039" s="140"/>
      <c r="AO2039" s="140"/>
      <c r="AP2039" s="140"/>
      <c r="AQ2039" s="140"/>
      <c r="AR2039" s="140"/>
      <c r="AS2039" s="140"/>
      <c r="AT2039" s="140"/>
      <c r="AU2039" s="140"/>
      <c r="AV2039" s="140"/>
      <c r="AW2039" s="140"/>
      <c r="AX2039" s="140"/>
      <c r="AY2039" s="140"/>
      <c r="AZ2039" s="140"/>
      <c r="BA2039" s="140"/>
      <c r="BB2039" s="140"/>
      <c r="BC2039" s="140"/>
      <c r="BD2039" s="140"/>
      <c r="BE2039" s="140"/>
      <c r="BF2039" s="140"/>
      <c r="BG2039" s="140"/>
      <c r="BH2039" s="140"/>
      <c r="BI2039" s="140"/>
      <c r="BJ2039" s="140"/>
    </row>
    <row r="2040" spans="20:62">
      <c r="T2040" s="140"/>
      <c r="U2040" s="140"/>
      <c r="V2040" s="140"/>
      <c r="W2040" s="140"/>
      <c r="X2040" s="140"/>
      <c r="Y2040" s="140"/>
      <c r="Z2040" s="140"/>
      <c r="AA2040" s="140"/>
      <c r="AB2040" s="140"/>
      <c r="AC2040" s="140"/>
      <c r="AD2040" s="140"/>
      <c r="AE2040" s="140"/>
      <c r="AF2040" s="140"/>
      <c r="AG2040" s="140"/>
      <c r="AH2040" s="140"/>
      <c r="AI2040" s="140"/>
      <c r="AJ2040" s="140"/>
      <c r="AK2040" s="140"/>
      <c r="AL2040" s="140"/>
      <c r="AM2040" s="140"/>
      <c r="AN2040" s="140"/>
      <c r="AO2040" s="140"/>
      <c r="AP2040" s="140"/>
      <c r="AQ2040" s="140"/>
      <c r="AR2040" s="140"/>
      <c r="AS2040" s="140"/>
      <c r="AT2040" s="140"/>
      <c r="AU2040" s="140"/>
      <c r="AV2040" s="140"/>
      <c r="AW2040" s="140"/>
      <c r="AX2040" s="140"/>
      <c r="AY2040" s="140"/>
      <c r="AZ2040" s="140"/>
      <c r="BA2040" s="140"/>
      <c r="BB2040" s="140"/>
      <c r="BC2040" s="140"/>
      <c r="BD2040" s="140"/>
      <c r="BE2040" s="140"/>
      <c r="BF2040" s="140"/>
      <c r="BG2040" s="140"/>
      <c r="BH2040" s="140"/>
      <c r="BI2040" s="140"/>
      <c r="BJ2040" s="140"/>
    </row>
    <row r="2041" spans="20:62">
      <c r="T2041" s="140"/>
      <c r="U2041" s="140"/>
      <c r="V2041" s="140"/>
      <c r="W2041" s="140"/>
      <c r="X2041" s="140"/>
      <c r="Y2041" s="140"/>
      <c r="Z2041" s="140"/>
      <c r="AA2041" s="140"/>
      <c r="AB2041" s="140"/>
      <c r="AC2041" s="140"/>
      <c r="AD2041" s="140"/>
      <c r="AE2041" s="140"/>
      <c r="AF2041" s="140"/>
      <c r="AG2041" s="140"/>
      <c r="AH2041" s="140"/>
      <c r="AI2041" s="140"/>
      <c r="AJ2041" s="140"/>
      <c r="AK2041" s="140"/>
      <c r="AL2041" s="140"/>
      <c r="AM2041" s="140"/>
      <c r="AN2041" s="140"/>
      <c r="AO2041" s="140"/>
      <c r="AP2041" s="140"/>
      <c r="AQ2041" s="140"/>
      <c r="AR2041" s="140"/>
      <c r="AS2041" s="140"/>
      <c r="AT2041" s="140"/>
      <c r="AU2041" s="140"/>
      <c r="AV2041" s="140"/>
      <c r="AW2041" s="140"/>
      <c r="AX2041" s="140"/>
      <c r="AY2041" s="140"/>
      <c r="AZ2041" s="140"/>
      <c r="BA2041" s="140"/>
      <c r="BB2041" s="140"/>
      <c r="BC2041" s="140"/>
      <c r="BD2041" s="140"/>
      <c r="BE2041" s="140"/>
      <c r="BF2041" s="140"/>
      <c r="BG2041" s="140"/>
      <c r="BH2041" s="140"/>
      <c r="BI2041" s="140"/>
      <c r="BJ2041" s="140"/>
    </row>
    <row r="2042" spans="20:62">
      <c r="T2042" s="140"/>
      <c r="U2042" s="140"/>
      <c r="V2042" s="140"/>
      <c r="W2042" s="140"/>
      <c r="X2042" s="140"/>
      <c r="Y2042" s="140"/>
      <c r="Z2042" s="140"/>
      <c r="AA2042" s="140"/>
      <c r="AB2042" s="140"/>
      <c r="AC2042" s="140"/>
      <c r="AD2042" s="140"/>
      <c r="AE2042" s="140"/>
      <c r="AF2042" s="140"/>
      <c r="AG2042" s="140"/>
      <c r="AH2042" s="140"/>
      <c r="AI2042" s="140"/>
      <c r="AJ2042" s="140"/>
      <c r="AK2042" s="140"/>
      <c r="AL2042" s="140"/>
      <c r="AM2042" s="140"/>
      <c r="AN2042" s="140"/>
      <c r="AO2042" s="140"/>
      <c r="AP2042" s="140"/>
      <c r="AQ2042" s="140"/>
      <c r="AR2042" s="140"/>
      <c r="AS2042" s="140"/>
      <c r="AT2042" s="140"/>
      <c r="AU2042" s="140"/>
      <c r="AV2042" s="140"/>
      <c r="AW2042" s="140"/>
      <c r="AX2042" s="140"/>
      <c r="AY2042" s="140"/>
      <c r="AZ2042" s="140"/>
      <c r="BA2042" s="140"/>
      <c r="BB2042" s="140"/>
      <c r="BC2042" s="140"/>
      <c r="BD2042" s="140"/>
      <c r="BE2042" s="140"/>
      <c r="BF2042" s="140"/>
      <c r="BG2042" s="140"/>
      <c r="BH2042" s="140"/>
      <c r="BI2042" s="140"/>
      <c r="BJ2042" s="140"/>
    </row>
    <row r="2043" spans="20:62">
      <c r="T2043" s="140"/>
      <c r="U2043" s="140"/>
      <c r="V2043" s="140"/>
      <c r="W2043" s="140"/>
      <c r="X2043" s="140"/>
      <c r="Y2043" s="140"/>
      <c r="Z2043" s="140"/>
      <c r="AA2043" s="140"/>
      <c r="AB2043" s="140"/>
      <c r="AC2043" s="140"/>
      <c r="AD2043" s="140"/>
      <c r="AE2043" s="140"/>
      <c r="AF2043" s="140"/>
      <c r="AG2043" s="140"/>
      <c r="AH2043" s="140"/>
      <c r="AI2043" s="140"/>
      <c r="AJ2043" s="140"/>
      <c r="AK2043" s="140"/>
      <c r="AL2043" s="140"/>
      <c r="AM2043" s="140"/>
      <c r="AN2043" s="140"/>
      <c r="AO2043" s="140"/>
      <c r="AP2043" s="140"/>
      <c r="AQ2043" s="140"/>
      <c r="AR2043" s="140"/>
      <c r="AS2043" s="140"/>
      <c r="AT2043" s="140"/>
      <c r="AU2043" s="140"/>
      <c r="AV2043" s="140"/>
      <c r="AW2043" s="140"/>
      <c r="AX2043" s="140"/>
      <c r="AY2043" s="140"/>
      <c r="AZ2043" s="140"/>
      <c r="BA2043" s="140"/>
      <c r="BB2043" s="140"/>
      <c r="BC2043" s="140"/>
      <c r="BD2043" s="140"/>
      <c r="BE2043" s="140"/>
      <c r="BF2043" s="140"/>
      <c r="BG2043" s="140"/>
      <c r="BH2043" s="140"/>
      <c r="BI2043" s="140"/>
      <c r="BJ2043" s="140"/>
    </row>
    <row r="2044" spans="20:62">
      <c r="T2044" s="140"/>
      <c r="U2044" s="140"/>
      <c r="V2044" s="140"/>
      <c r="W2044" s="140"/>
      <c r="X2044" s="140"/>
      <c r="Y2044" s="140"/>
      <c r="Z2044" s="140"/>
      <c r="AA2044" s="140"/>
      <c r="AB2044" s="140"/>
      <c r="AC2044" s="140"/>
      <c r="AD2044" s="140"/>
      <c r="AE2044" s="140"/>
      <c r="AF2044" s="140"/>
      <c r="AG2044" s="140"/>
      <c r="AH2044" s="140"/>
      <c r="AI2044" s="140"/>
      <c r="AJ2044" s="140"/>
      <c r="AK2044" s="140"/>
      <c r="AL2044" s="140"/>
      <c r="AM2044" s="140"/>
      <c r="AN2044" s="140"/>
      <c r="AO2044" s="140"/>
      <c r="AP2044" s="140"/>
      <c r="AQ2044" s="140"/>
      <c r="AR2044" s="140"/>
      <c r="AS2044" s="140"/>
      <c r="AT2044" s="140"/>
      <c r="AU2044" s="140"/>
      <c r="AV2044" s="140"/>
      <c r="AW2044" s="140"/>
      <c r="AX2044" s="140"/>
      <c r="AY2044" s="140"/>
      <c r="AZ2044" s="140"/>
      <c r="BA2044" s="140"/>
      <c r="BB2044" s="140"/>
      <c r="BC2044" s="140"/>
      <c r="BD2044" s="140"/>
      <c r="BE2044" s="140"/>
      <c r="BF2044" s="140"/>
      <c r="BG2044" s="140"/>
      <c r="BH2044" s="140"/>
      <c r="BI2044" s="140"/>
      <c r="BJ2044" s="140"/>
    </row>
    <row r="2045" spans="20:62">
      <c r="T2045" s="140"/>
      <c r="U2045" s="140"/>
      <c r="V2045" s="140"/>
      <c r="W2045" s="140"/>
      <c r="X2045" s="140"/>
      <c r="Y2045" s="140"/>
      <c r="Z2045" s="140"/>
      <c r="AA2045" s="140"/>
      <c r="AB2045" s="140"/>
      <c r="AC2045" s="140"/>
      <c r="AD2045" s="140"/>
      <c r="AE2045" s="140"/>
      <c r="AF2045" s="140"/>
      <c r="AG2045" s="140"/>
      <c r="AH2045" s="140"/>
      <c r="AI2045" s="140"/>
      <c r="AJ2045" s="140"/>
      <c r="AK2045" s="140"/>
      <c r="AL2045" s="140"/>
      <c r="AM2045" s="140"/>
      <c r="AN2045" s="140"/>
      <c r="AO2045" s="140"/>
      <c r="AP2045" s="140"/>
      <c r="AQ2045" s="140"/>
      <c r="AR2045" s="140"/>
      <c r="AS2045" s="140"/>
      <c r="AT2045" s="140"/>
      <c r="AU2045" s="140"/>
      <c r="AV2045" s="140"/>
      <c r="AW2045" s="140"/>
      <c r="AX2045" s="140"/>
      <c r="AY2045" s="140"/>
      <c r="AZ2045" s="140"/>
      <c r="BA2045" s="140"/>
      <c r="BB2045" s="140"/>
      <c r="BC2045" s="140"/>
      <c r="BD2045" s="140"/>
      <c r="BE2045" s="140"/>
      <c r="BF2045" s="140"/>
      <c r="BG2045" s="140"/>
      <c r="BH2045" s="140"/>
      <c r="BI2045" s="140"/>
      <c r="BJ2045" s="140"/>
    </row>
    <row r="2046" spans="20:62">
      <c r="T2046" s="140"/>
      <c r="U2046" s="140"/>
      <c r="V2046" s="140"/>
      <c r="W2046" s="140"/>
      <c r="X2046" s="140"/>
      <c r="Y2046" s="140"/>
      <c r="Z2046" s="140"/>
      <c r="AA2046" s="140"/>
      <c r="AB2046" s="140"/>
      <c r="AC2046" s="140"/>
      <c r="AD2046" s="140"/>
      <c r="AE2046" s="140"/>
      <c r="AF2046" s="140"/>
      <c r="AG2046" s="140"/>
      <c r="AH2046" s="140"/>
      <c r="AI2046" s="140"/>
      <c r="AJ2046" s="140"/>
      <c r="AK2046" s="140"/>
      <c r="AL2046" s="140"/>
      <c r="AM2046" s="140"/>
      <c r="AN2046" s="140"/>
      <c r="AO2046" s="140"/>
      <c r="AP2046" s="140"/>
      <c r="AQ2046" s="140"/>
      <c r="AR2046" s="140"/>
      <c r="AS2046" s="140"/>
      <c r="AT2046" s="140"/>
      <c r="AU2046" s="140"/>
      <c r="AV2046" s="140"/>
      <c r="AW2046" s="140"/>
      <c r="AX2046" s="140"/>
      <c r="AY2046" s="140"/>
      <c r="AZ2046" s="140"/>
      <c r="BA2046" s="140"/>
      <c r="BB2046" s="140"/>
      <c r="BC2046" s="140"/>
      <c r="BD2046" s="140"/>
      <c r="BE2046" s="140"/>
      <c r="BF2046" s="140"/>
      <c r="BG2046" s="140"/>
      <c r="BH2046" s="140"/>
      <c r="BI2046" s="140"/>
      <c r="BJ2046" s="140"/>
    </row>
    <row r="2047" spans="20:62">
      <c r="T2047" s="140"/>
      <c r="U2047" s="140"/>
      <c r="V2047" s="140"/>
      <c r="W2047" s="140"/>
      <c r="X2047" s="140"/>
      <c r="Y2047" s="140"/>
      <c r="Z2047" s="140"/>
      <c r="AA2047" s="140"/>
      <c r="AB2047" s="140"/>
      <c r="AC2047" s="140"/>
      <c r="AD2047" s="140"/>
      <c r="AE2047" s="140"/>
      <c r="AF2047" s="140"/>
      <c r="AG2047" s="140"/>
      <c r="AH2047" s="140"/>
      <c r="AI2047" s="140"/>
      <c r="AJ2047" s="140"/>
      <c r="AK2047" s="140"/>
      <c r="AL2047" s="140"/>
      <c r="AM2047" s="140"/>
      <c r="AN2047" s="140"/>
      <c r="AO2047" s="140"/>
      <c r="AP2047" s="140"/>
      <c r="AQ2047" s="140"/>
      <c r="AR2047" s="140"/>
      <c r="AS2047" s="140"/>
      <c r="AT2047" s="140"/>
      <c r="AU2047" s="140"/>
      <c r="AV2047" s="140"/>
      <c r="AW2047" s="140"/>
      <c r="AX2047" s="140"/>
      <c r="AY2047" s="140"/>
      <c r="AZ2047" s="140"/>
      <c r="BA2047" s="140"/>
      <c r="BB2047" s="140"/>
      <c r="BC2047" s="140"/>
      <c r="BD2047" s="140"/>
      <c r="BE2047" s="140"/>
      <c r="BF2047" s="140"/>
      <c r="BG2047" s="140"/>
      <c r="BH2047" s="140"/>
      <c r="BI2047" s="140"/>
      <c r="BJ2047" s="140"/>
    </row>
    <row r="2048" spans="20:62">
      <c r="T2048" s="140"/>
      <c r="U2048" s="140"/>
      <c r="V2048" s="140"/>
      <c r="W2048" s="140"/>
      <c r="X2048" s="140"/>
      <c r="Y2048" s="140"/>
      <c r="Z2048" s="140"/>
      <c r="AA2048" s="140"/>
      <c r="AB2048" s="140"/>
      <c r="AC2048" s="140"/>
      <c r="AD2048" s="140"/>
      <c r="AE2048" s="140"/>
      <c r="AF2048" s="140"/>
      <c r="AG2048" s="140"/>
      <c r="AH2048" s="140"/>
      <c r="AI2048" s="140"/>
      <c r="AJ2048" s="140"/>
      <c r="AK2048" s="140"/>
      <c r="AL2048" s="140"/>
      <c r="AM2048" s="140"/>
      <c r="AN2048" s="140"/>
      <c r="AO2048" s="140"/>
      <c r="AP2048" s="140"/>
      <c r="AQ2048" s="140"/>
      <c r="AR2048" s="140"/>
      <c r="AS2048" s="140"/>
      <c r="AT2048" s="140"/>
      <c r="AU2048" s="140"/>
      <c r="AV2048" s="140"/>
      <c r="AW2048" s="140"/>
      <c r="AX2048" s="140"/>
      <c r="AY2048" s="140"/>
      <c r="AZ2048" s="140"/>
      <c r="BA2048" s="140"/>
      <c r="BB2048" s="140"/>
      <c r="BC2048" s="140"/>
      <c r="BD2048" s="140"/>
      <c r="BE2048" s="140"/>
      <c r="BF2048" s="140"/>
      <c r="BG2048" s="140"/>
      <c r="BH2048" s="140"/>
      <c r="BI2048" s="140"/>
      <c r="BJ2048" s="140"/>
    </row>
    <row r="2049" spans="20:62">
      <c r="T2049" s="140"/>
      <c r="U2049" s="140"/>
      <c r="V2049" s="140"/>
      <c r="W2049" s="140"/>
      <c r="X2049" s="140"/>
      <c r="Y2049" s="140"/>
      <c r="Z2049" s="140"/>
      <c r="AA2049" s="140"/>
      <c r="AB2049" s="140"/>
      <c r="AC2049" s="140"/>
      <c r="AD2049" s="140"/>
      <c r="AE2049" s="140"/>
      <c r="AF2049" s="140"/>
      <c r="AG2049" s="140"/>
      <c r="AH2049" s="140"/>
      <c r="AI2049" s="140"/>
      <c r="AJ2049" s="140"/>
      <c r="AK2049" s="140"/>
      <c r="AL2049" s="140"/>
      <c r="AM2049" s="140"/>
      <c r="AN2049" s="140"/>
      <c r="AO2049" s="140"/>
      <c r="AP2049" s="140"/>
      <c r="AQ2049" s="140"/>
      <c r="AR2049" s="140"/>
      <c r="AS2049" s="140"/>
      <c r="AT2049" s="140"/>
      <c r="AU2049" s="140"/>
      <c r="AV2049" s="140"/>
      <c r="AW2049" s="140"/>
      <c r="AX2049" s="140"/>
      <c r="AY2049" s="140"/>
      <c r="AZ2049" s="140"/>
      <c r="BA2049" s="140"/>
      <c r="BB2049" s="140"/>
      <c r="BC2049" s="140"/>
      <c r="BD2049" s="140"/>
      <c r="BE2049" s="140"/>
      <c r="BF2049" s="140"/>
      <c r="BG2049" s="140"/>
      <c r="BH2049" s="140"/>
      <c r="BI2049" s="140"/>
      <c r="BJ2049" s="140"/>
    </row>
    <row r="2050" spans="20:62">
      <c r="T2050" s="140"/>
      <c r="U2050" s="140"/>
      <c r="V2050" s="140"/>
      <c r="W2050" s="140"/>
      <c r="X2050" s="140"/>
      <c r="Y2050" s="140"/>
      <c r="Z2050" s="140"/>
      <c r="AA2050" s="140"/>
      <c r="AB2050" s="140"/>
      <c r="AC2050" s="140"/>
      <c r="AD2050" s="140"/>
      <c r="AE2050" s="140"/>
      <c r="AF2050" s="140"/>
      <c r="AG2050" s="140"/>
      <c r="AH2050" s="140"/>
      <c r="AI2050" s="140"/>
      <c r="AJ2050" s="140"/>
      <c r="AK2050" s="140"/>
      <c r="AL2050" s="140"/>
      <c r="AM2050" s="140"/>
      <c r="AN2050" s="140"/>
      <c r="AO2050" s="140"/>
      <c r="AP2050" s="140"/>
      <c r="AQ2050" s="140"/>
      <c r="AR2050" s="140"/>
      <c r="AS2050" s="140"/>
      <c r="AT2050" s="140"/>
      <c r="AU2050" s="140"/>
      <c r="AV2050" s="140"/>
      <c r="AW2050" s="140"/>
      <c r="AX2050" s="140"/>
      <c r="AY2050" s="140"/>
      <c r="AZ2050" s="140"/>
      <c r="BA2050" s="140"/>
      <c r="BB2050" s="140"/>
      <c r="BC2050" s="140"/>
      <c r="BD2050" s="140"/>
      <c r="BE2050" s="140"/>
      <c r="BF2050" s="140"/>
      <c r="BG2050" s="140"/>
      <c r="BH2050" s="140"/>
      <c r="BI2050" s="140"/>
      <c r="BJ2050" s="140"/>
    </row>
    <row r="2051" spans="20:62">
      <c r="T2051" s="140"/>
      <c r="U2051" s="140"/>
      <c r="V2051" s="140"/>
      <c r="W2051" s="140"/>
      <c r="X2051" s="140"/>
      <c r="Y2051" s="140"/>
      <c r="Z2051" s="140"/>
      <c r="AA2051" s="140"/>
      <c r="AB2051" s="140"/>
      <c r="AC2051" s="140"/>
      <c r="AD2051" s="140"/>
      <c r="AE2051" s="140"/>
      <c r="AF2051" s="140"/>
      <c r="AG2051" s="140"/>
      <c r="AH2051" s="140"/>
      <c r="AI2051" s="140"/>
      <c r="AJ2051" s="140"/>
      <c r="AK2051" s="140"/>
      <c r="AL2051" s="140"/>
      <c r="AM2051" s="140"/>
      <c r="AN2051" s="140"/>
      <c r="AO2051" s="140"/>
      <c r="AP2051" s="140"/>
      <c r="AQ2051" s="140"/>
      <c r="AR2051" s="140"/>
      <c r="AS2051" s="140"/>
      <c r="AT2051" s="140"/>
      <c r="AU2051" s="140"/>
      <c r="AV2051" s="140"/>
      <c r="AW2051" s="140"/>
      <c r="AX2051" s="140"/>
      <c r="AY2051" s="140"/>
      <c r="AZ2051" s="140"/>
      <c r="BA2051" s="140"/>
      <c r="BB2051" s="140"/>
      <c r="BC2051" s="140"/>
      <c r="BD2051" s="140"/>
      <c r="BE2051" s="140"/>
      <c r="BF2051" s="140"/>
      <c r="BG2051" s="140"/>
      <c r="BH2051" s="140"/>
      <c r="BI2051" s="140"/>
      <c r="BJ2051" s="140"/>
    </row>
    <row r="2052" spans="20:62">
      <c r="T2052" s="140"/>
      <c r="U2052" s="140"/>
      <c r="V2052" s="140"/>
      <c r="W2052" s="140"/>
      <c r="X2052" s="140"/>
      <c r="Y2052" s="140"/>
      <c r="Z2052" s="140"/>
      <c r="AA2052" s="140"/>
      <c r="AB2052" s="140"/>
      <c r="AC2052" s="140"/>
      <c r="AD2052" s="140"/>
      <c r="AE2052" s="140"/>
      <c r="AF2052" s="140"/>
      <c r="AG2052" s="140"/>
      <c r="AH2052" s="140"/>
      <c r="AI2052" s="140"/>
      <c r="AJ2052" s="140"/>
      <c r="AK2052" s="140"/>
      <c r="AL2052" s="140"/>
      <c r="AM2052" s="140"/>
      <c r="AN2052" s="140"/>
      <c r="AO2052" s="140"/>
      <c r="AP2052" s="140"/>
      <c r="AQ2052" s="140"/>
      <c r="AR2052" s="140"/>
      <c r="AS2052" s="140"/>
      <c r="AT2052" s="140"/>
      <c r="AU2052" s="140"/>
      <c r="AV2052" s="140"/>
      <c r="AW2052" s="140"/>
      <c r="AX2052" s="140"/>
      <c r="AY2052" s="140"/>
      <c r="AZ2052" s="140"/>
      <c r="BA2052" s="140"/>
      <c r="BB2052" s="140"/>
      <c r="BC2052" s="140"/>
      <c r="BD2052" s="140"/>
      <c r="BE2052" s="140"/>
      <c r="BF2052" s="140"/>
      <c r="BG2052" s="140"/>
      <c r="BH2052" s="140"/>
      <c r="BI2052" s="140"/>
      <c r="BJ2052" s="140"/>
    </row>
    <row r="2053" spans="20:62">
      <c r="T2053" s="140"/>
      <c r="U2053" s="140"/>
      <c r="V2053" s="140"/>
      <c r="W2053" s="140"/>
      <c r="X2053" s="140"/>
      <c r="Y2053" s="140"/>
      <c r="Z2053" s="140"/>
      <c r="AA2053" s="140"/>
      <c r="AB2053" s="140"/>
      <c r="AC2053" s="140"/>
      <c r="AD2053" s="140"/>
      <c r="AE2053" s="140"/>
      <c r="AF2053" s="140"/>
      <c r="AG2053" s="140"/>
      <c r="AH2053" s="140"/>
      <c r="AI2053" s="140"/>
      <c r="AJ2053" s="140"/>
      <c r="AK2053" s="140"/>
      <c r="AL2053" s="140"/>
      <c r="AM2053" s="140"/>
      <c r="AN2053" s="140"/>
      <c r="AO2053" s="140"/>
      <c r="AP2053" s="140"/>
      <c r="AQ2053" s="140"/>
      <c r="AR2053" s="140"/>
      <c r="AS2053" s="140"/>
      <c r="AT2053" s="140"/>
      <c r="AU2053" s="140"/>
      <c r="AV2053" s="140"/>
      <c r="AW2053" s="140"/>
      <c r="AX2053" s="140"/>
      <c r="AY2053" s="140"/>
      <c r="AZ2053" s="140"/>
      <c r="BA2053" s="140"/>
      <c r="BB2053" s="140"/>
      <c r="BC2053" s="140"/>
      <c r="BD2053" s="140"/>
      <c r="BE2053" s="140"/>
      <c r="BF2053" s="140"/>
      <c r="BG2053" s="140"/>
      <c r="BH2053" s="140"/>
      <c r="BI2053" s="140"/>
      <c r="BJ2053" s="140"/>
    </row>
    <row r="2054" spans="20:62">
      <c r="T2054" s="140"/>
      <c r="U2054" s="140"/>
      <c r="V2054" s="140"/>
      <c r="W2054" s="140"/>
      <c r="X2054" s="140"/>
      <c r="Y2054" s="140"/>
      <c r="Z2054" s="140"/>
      <c r="AA2054" s="140"/>
      <c r="AB2054" s="140"/>
      <c r="AC2054" s="140"/>
      <c r="AD2054" s="140"/>
      <c r="AE2054" s="140"/>
      <c r="AF2054" s="140"/>
      <c r="AG2054" s="140"/>
      <c r="AH2054" s="140"/>
      <c r="AI2054" s="140"/>
      <c r="AJ2054" s="140"/>
      <c r="AK2054" s="140"/>
      <c r="AL2054" s="140"/>
      <c r="AM2054" s="140"/>
      <c r="AN2054" s="140"/>
      <c r="AO2054" s="140"/>
      <c r="AP2054" s="140"/>
      <c r="AQ2054" s="140"/>
      <c r="AR2054" s="140"/>
      <c r="AS2054" s="140"/>
      <c r="AT2054" s="140"/>
      <c r="AU2054" s="140"/>
      <c r="AV2054" s="140"/>
      <c r="AW2054" s="140"/>
      <c r="AX2054" s="140"/>
      <c r="AY2054" s="140"/>
      <c r="AZ2054" s="140"/>
      <c r="BA2054" s="140"/>
      <c r="BB2054" s="140"/>
      <c r="BC2054" s="140"/>
      <c r="BD2054" s="140"/>
      <c r="BE2054" s="140"/>
      <c r="BF2054" s="140"/>
      <c r="BG2054" s="140"/>
      <c r="BH2054" s="140"/>
      <c r="BI2054" s="140"/>
      <c r="BJ2054" s="140"/>
    </row>
    <row r="2055" spans="20:62">
      <c r="T2055" s="140"/>
      <c r="U2055" s="140"/>
      <c r="V2055" s="140"/>
      <c r="W2055" s="140"/>
      <c r="X2055" s="140"/>
      <c r="Y2055" s="140"/>
      <c r="Z2055" s="140"/>
      <c r="AA2055" s="140"/>
      <c r="AB2055" s="140"/>
      <c r="AC2055" s="140"/>
      <c r="AD2055" s="140"/>
      <c r="AE2055" s="140"/>
      <c r="AF2055" s="140"/>
      <c r="AG2055" s="140"/>
      <c r="AH2055" s="140"/>
      <c r="AI2055" s="140"/>
      <c r="AJ2055" s="140"/>
      <c r="AK2055" s="140"/>
      <c r="AL2055" s="140"/>
      <c r="AM2055" s="140"/>
      <c r="AN2055" s="140"/>
      <c r="AO2055" s="140"/>
      <c r="AP2055" s="140"/>
      <c r="AQ2055" s="140"/>
      <c r="AR2055" s="140"/>
      <c r="AS2055" s="140"/>
      <c r="AT2055" s="140"/>
      <c r="AU2055" s="140"/>
      <c r="AV2055" s="140"/>
      <c r="AW2055" s="140"/>
      <c r="AX2055" s="140"/>
      <c r="AY2055" s="140"/>
      <c r="AZ2055" s="140"/>
      <c r="BA2055" s="140"/>
      <c r="BB2055" s="140"/>
      <c r="BC2055" s="140"/>
      <c r="BD2055" s="140"/>
      <c r="BE2055" s="140"/>
      <c r="BF2055" s="140"/>
      <c r="BG2055" s="140"/>
      <c r="BH2055" s="140"/>
      <c r="BI2055" s="140"/>
      <c r="BJ2055" s="140"/>
    </row>
    <row r="2056" spans="20:62">
      <c r="T2056" s="140"/>
      <c r="U2056" s="140"/>
      <c r="V2056" s="140"/>
      <c r="W2056" s="140"/>
      <c r="X2056" s="140"/>
      <c r="Y2056" s="140"/>
      <c r="Z2056" s="140"/>
      <c r="AA2056" s="140"/>
      <c r="AB2056" s="140"/>
      <c r="AC2056" s="140"/>
      <c r="AD2056" s="140"/>
      <c r="AE2056" s="140"/>
      <c r="AF2056" s="140"/>
      <c r="AG2056" s="140"/>
      <c r="AH2056" s="140"/>
      <c r="AI2056" s="140"/>
      <c r="AJ2056" s="140"/>
      <c r="AK2056" s="140"/>
      <c r="AL2056" s="140"/>
      <c r="AM2056" s="140"/>
      <c r="AN2056" s="140"/>
      <c r="AO2056" s="140"/>
      <c r="AP2056" s="140"/>
      <c r="AQ2056" s="140"/>
      <c r="AR2056" s="140"/>
      <c r="AS2056" s="140"/>
      <c r="AT2056" s="140"/>
      <c r="AU2056" s="140"/>
      <c r="AV2056" s="140"/>
      <c r="AW2056" s="140"/>
      <c r="AX2056" s="140"/>
      <c r="AY2056" s="140"/>
      <c r="AZ2056" s="140"/>
      <c r="BA2056" s="140"/>
      <c r="BB2056" s="140"/>
      <c r="BC2056" s="140"/>
      <c r="BD2056" s="140"/>
      <c r="BE2056" s="140"/>
      <c r="BF2056" s="140"/>
      <c r="BG2056" s="140"/>
      <c r="BH2056" s="140"/>
      <c r="BI2056" s="140"/>
      <c r="BJ2056" s="140"/>
    </row>
    <row r="2057" spans="20:62">
      <c r="T2057" s="140"/>
      <c r="U2057" s="140"/>
      <c r="V2057" s="140"/>
      <c r="W2057" s="140"/>
      <c r="X2057" s="140"/>
      <c r="Y2057" s="140"/>
      <c r="Z2057" s="140"/>
      <c r="AA2057" s="140"/>
      <c r="AB2057" s="140"/>
      <c r="AC2057" s="140"/>
      <c r="AD2057" s="140"/>
      <c r="AE2057" s="140"/>
      <c r="AF2057" s="140"/>
      <c r="AG2057" s="140"/>
      <c r="AH2057" s="140"/>
      <c r="AI2057" s="140"/>
      <c r="AJ2057" s="140"/>
      <c r="AK2057" s="140"/>
      <c r="AL2057" s="140"/>
      <c r="AM2057" s="140"/>
      <c r="AN2057" s="140"/>
      <c r="AO2057" s="140"/>
      <c r="AP2057" s="140"/>
      <c r="AQ2057" s="140"/>
      <c r="AR2057" s="140"/>
      <c r="AS2057" s="140"/>
      <c r="AT2057" s="140"/>
      <c r="AU2057" s="140"/>
      <c r="AV2057" s="140"/>
      <c r="AW2057" s="140"/>
      <c r="AX2057" s="140"/>
      <c r="AY2057" s="140"/>
      <c r="AZ2057" s="140"/>
      <c r="BA2057" s="140"/>
      <c r="BB2057" s="140"/>
      <c r="BC2057" s="140"/>
      <c r="BD2057" s="140"/>
      <c r="BE2057" s="140"/>
      <c r="BF2057" s="140"/>
      <c r="BG2057" s="140"/>
      <c r="BH2057" s="140"/>
      <c r="BI2057" s="140"/>
      <c r="BJ2057" s="140"/>
    </row>
    <row r="2058" spans="20:62">
      <c r="T2058" s="140"/>
      <c r="U2058" s="140"/>
      <c r="V2058" s="140"/>
      <c r="W2058" s="140"/>
      <c r="X2058" s="140"/>
      <c r="Y2058" s="140"/>
      <c r="Z2058" s="140"/>
      <c r="AA2058" s="140"/>
      <c r="AB2058" s="140"/>
      <c r="AC2058" s="140"/>
      <c r="AD2058" s="140"/>
      <c r="AE2058" s="140"/>
      <c r="AF2058" s="140"/>
      <c r="AG2058" s="140"/>
      <c r="AH2058" s="140"/>
      <c r="AI2058" s="140"/>
      <c r="AJ2058" s="140"/>
      <c r="AK2058" s="140"/>
      <c r="AL2058" s="140"/>
      <c r="AM2058" s="140"/>
      <c r="AN2058" s="140"/>
      <c r="AO2058" s="140"/>
      <c r="AP2058" s="140"/>
      <c r="AQ2058" s="140"/>
      <c r="AR2058" s="140"/>
      <c r="AS2058" s="140"/>
      <c r="AT2058" s="140"/>
      <c r="AU2058" s="140"/>
      <c r="AV2058" s="140"/>
      <c r="AW2058" s="140"/>
      <c r="AX2058" s="140"/>
      <c r="AY2058" s="140"/>
      <c r="AZ2058" s="140"/>
      <c r="BA2058" s="140"/>
      <c r="BB2058" s="140"/>
      <c r="BC2058" s="140"/>
      <c r="BD2058" s="140"/>
      <c r="BE2058" s="140"/>
      <c r="BF2058" s="140"/>
      <c r="BG2058" s="140"/>
      <c r="BH2058" s="140"/>
      <c r="BI2058" s="140"/>
      <c r="BJ2058" s="140"/>
    </row>
    <row r="2059" spans="20:62">
      <c r="T2059" s="140"/>
      <c r="U2059" s="140"/>
      <c r="V2059" s="140"/>
      <c r="W2059" s="140"/>
      <c r="X2059" s="140"/>
      <c r="Y2059" s="140"/>
      <c r="Z2059" s="140"/>
      <c r="AA2059" s="140"/>
      <c r="AB2059" s="140"/>
      <c r="AC2059" s="140"/>
      <c r="AD2059" s="140"/>
      <c r="AE2059" s="140"/>
      <c r="AF2059" s="140"/>
      <c r="AG2059" s="140"/>
      <c r="AH2059" s="140"/>
      <c r="AI2059" s="140"/>
      <c r="AJ2059" s="140"/>
      <c r="AK2059" s="140"/>
      <c r="AL2059" s="140"/>
      <c r="AM2059" s="140"/>
      <c r="AN2059" s="140"/>
      <c r="AO2059" s="140"/>
      <c r="AP2059" s="140"/>
      <c r="AQ2059" s="140"/>
      <c r="AR2059" s="140"/>
      <c r="AS2059" s="140"/>
      <c r="AT2059" s="140"/>
      <c r="AU2059" s="140"/>
      <c r="AV2059" s="140"/>
      <c r="AW2059" s="140"/>
      <c r="AX2059" s="140"/>
      <c r="AY2059" s="140"/>
      <c r="AZ2059" s="140"/>
      <c r="BA2059" s="140"/>
      <c r="BB2059" s="140"/>
      <c r="BC2059" s="140"/>
      <c r="BD2059" s="140"/>
      <c r="BE2059" s="140"/>
      <c r="BF2059" s="140"/>
      <c r="BG2059" s="140"/>
      <c r="BH2059" s="140"/>
      <c r="BI2059" s="140"/>
      <c r="BJ2059" s="140"/>
    </row>
    <row r="2060" spans="20:62">
      <c r="T2060" s="140"/>
      <c r="U2060" s="140"/>
      <c r="V2060" s="140"/>
      <c r="W2060" s="140"/>
      <c r="X2060" s="140"/>
      <c r="Y2060" s="140"/>
      <c r="Z2060" s="140"/>
      <c r="AA2060" s="140"/>
      <c r="AB2060" s="140"/>
      <c r="AC2060" s="140"/>
      <c r="AD2060" s="140"/>
      <c r="AE2060" s="140"/>
      <c r="AF2060" s="140"/>
      <c r="AG2060" s="140"/>
      <c r="AH2060" s="140"/>
      <c r="AI2060" s="140"/>
      <c r="AJ2060" s="140"/>
      <c r="AK2060" s="140"/>
      <c r="AL2060" s="140"/>
      <c r="AM2060" s="140"/>
      <c r="AN2060" s="140"/>
      <c r="AO2060" s="140"/>
      <c r="AP2060" s="140"/>
      <c r="AQ2060" s="140"/>
      <c r="AR2060" s="140"/>
      <c r="AS2060" s="140"/>
      <c r="AT2060" s="140"/>
      <c r="AU2060" s="140"/>
      <c r="AV2060" s="140"/>
      <c r="AW2060" s="140"/>
      <c r="AX2060" s="140"/>
      <c r="AY2060" s="140"/>
      <c r="AZ2060" s="140"/>
      <c r="BA2060" s="140"/>
      <c r="BB2060" s="140"/>
      <c r="BC2060" s="140"/>
      <c r="BD2060" s="140"/>
      <c r="BE2060" s="140"/>
      <c r="BF2060" s="140"/>
      <c r="BG2060" s="140"/>
      <c r="BH2060" s="140"/>
      <c r="BI2060" s="140"/>
      <c r="BJ2060" s="140"/>
    </row>
    <row r="2061" spans="20:62">
      <c r="T2061" s="140"/>
      <c r="U2061" s="140"/>
      <c r="V2061" s="140"/>
      <c r="W2061" s="140"/>
      <c r="X2061" s="140"/>
      <c r="Y2061" s="140"/>
      <c r="Z2061" s="140"/>
      <c r="AA2061" s="140"/>
      <c r="AB2061" s="140"/>
      <c r="AC2061" s="140"/>
      <c r="AD2061" s="140"/>
      <c r="AE2061" s="140"/>
      <c r="AF2061" s="140"/>
      <c r="AG2061" s="140"/>
      <c r="AH2061" s="140"/>
      <c r="AI2061" s="140"/>
      <c r="AJ2061" s="140"/>
      <c r="AK2061" s="140"/>
      <c r="AL2061" s="140"/>
      <c r="AM2061" s="140"/>
      <c r="AN2061" s="140"/>
      <c r="AO2061" s="140"/>
      <c r="AP2061" s="140"/>
      <c r="AQ2061" s="140"/>
      <c r="AR2061" s="140"/>
      <c r="AS2061" s="140"/>
      <c r="AT2061" s="140"/>
      <c r="AU2061" s="140"/>
      <c r="AV2061" s="140"/>
      <c r="AW2061" s="140"/>
      <c r="AX2061" s="140"/>
      <c r="AY2061" s="140"/>
      <c r="AZ2061" s="140"/>
      <c r="BA2061" s="140"/>
      <c r="BB2061" s="140"/>
      <c r="BC2061" s="140"/>
      <c r="BD2061" s="140"/>
      <c r="BE2061" s="140"/>
      <c r="BF2061" s="140"/>
      <c r="BG2061" s="140"/>
      <c r="BH2061" s="140"/>
      <c r="BI2061" s="140"/>
      <c r="BJ2061" s="140"/>
    </row>
    <row r="2062" spans="20:62">
      <c r="T2062" s="140"/>
      <c r="U2062" s="140"/>
      <c r="V2062" s="140"/>
      <c r="W2062" s="140"/>
      <c r="X2062" s="140"/>
      <c r="Y2062" s="140"/>
      <c r="Z2062" s="140"/>
      <c r="AA2062" s="140"/>
      <c r="AB2062" s="140"/>
      <c r="AC2062" s="140"/>
      <c r="AD2062" s="140"/>
      <c r="AE2062" s="140"/>
      <c r="AF2062" s="140"/>
      <c r="AG2062" s="140"/>
      <c r="AH2062" s="140"/>
      <c r="AI2062" s="140"/>
      <c r="AJ2062" s="140"/>
      <c r="AK2062" s="140"/>
      <c r="AL2062" s="140"/>
      <c r="AM2062" s="140"/>
      <c r="AN2062" s="140"/>
      <c r="AO2062" s="140"/>
      <c r="AP2062" s="140"/>
      <c r="AQ2062" s="140"/>
      <c r="AR2062" s="140"/>
      <c r="AS2062" s="140"/>
      <c r="AT2062" s="140"/>
      <c r="AU2062" s="140"/>
      <c r="AV2062" s="140"/>
      <c r="AW2062" s="140"/>
      <c r="AX2062" s="140"/>
      <c r="AY2062" s="140"/>
      <c r="AZ2062" s="140"/>
      <c r="BA2062" s="140"/>
      <c r="BB2062" s="140"/>
      <c r="BC2062" s="140"/>
      <c r="BD2062" s="140"/>
      <c r="BE2062" s="140"/>
      <c r="BF2062" s="140"/>
      <c r="BG2062" s="140"/>
      <c r="BH2062" s="140"/>
      <c r="BI2062" s="140"/>
      <c r="BJ2062" s="140"/>
    </row>
    <row r="2063" spans="20:62">
      <c r="T2063" s="140"/>
      <c r="U2063" s="140"/>
      <c r="V2063" s="140"/>
      <c r="W2063" s="140"/>
      <c r="X2063" s="140"/>
      <c r="Y2063" s="140"/>
      <c r="Z2063" s="140"/>
      <c r="AA2063" s="140"/>
      <c r="AB2063" s="140"/>
      <c r="AC2063" s="140"/>
      <c r="AD2063" s="140"/>
      <c r="AE2063" s="140"/>
      <c r="AF2063" s="140"/>
      <c r="AG2063" s="140"/>
      <c r="AH2063" s="140"/>
      <c r="AI2063" s="140"/>
      <c r="AJ2063" s="140"/>
      <c r="AK2063" s="140"/>
      <c r="AL2063" s="140"/>
      <c r="AM2063" s="140"/>
      <c r="AN2063" s="140"/>
      <c r="AO2063" s="140"/>
      <c r="AP2063" s="140"/>
      <c r="AQ2063" s="140"/>
      <c r="AR2063" s="140"/>
      <c r="AS2063" s="140"/>
      <c r="AT2063" s="140"/>
      <c r="AU2063" s="140"/>
      <c r="AV2063" s="140"/>
      <c r="AW2063" s="140"/>
      <c r="AX2063" s="140"/>
      <c r="AY2063" s="140"/>
      <c r="AZ2063" s="140"/>
      <c r="BA2063" s="140"/>
      <c r="BB2063" s="140"/>
      <c r="BC2063" s="140"/>
      <c r="BD2063" s="140"/>
      <c r="BE2063" s="140"/>
      <c r="BF2063" s="140"/>
      <c r="BG2063" s="140"/>
      <c r="BH2063" s="140"/>
      <c r="BI2063" s="140"/>
      <c r="BJ2063" s="140"/>
    </row>
    <row r="2064" spans="20:62">
      <c r="T2064" s="140"/>
      <c r="U2064" s="140"/>
      <c r="V2064" s="140"/>
      <c r="W2064" s="140"/>
      <c r="X2064" s="140"/>
      <c r="Y2064" s="140"/>
      <c r="Z2064" s="140"/>
      <c r="AA2064" s="140"/>
      <c r="AB2064" s="140"/>
      <c r="AC2064" s="140"/>
      <c r="AD2064" s="140"/>
      <c r="AE2064" s="140"/>
      <c r="AF2064" s="140"/>
      <c r="AG2064" s="140"/>
      <c r="AH2064" s="140"/>
      <c r="AI2064" s="140"/>
      <c r="AJ2064" s="140"/>
      <c r="AK2064" s="140"/>
      <c r="AL2064" s="140"/>
      <c r="AM2064" s="140"/>
      <c r="AN2064" s="140"/>
      <c r="AO2064" s="140"/>
      <c r="AP2064" s="140"/>
      <c r="AQ2064" s="140"/>
      <c r="AR2064" s="140"/>
      <c r="AS2064" s="140"/>
      <c r="AT2064" s="140"/>
      <c r="AU2064" s="140"/>
      <c r="AV2064" s="140"/>
      <c r="AW2064" s="140"/>
      <c r="AX2064" s="140"/>
      <c r="AY2064" s="140"/>
      <c r="AZ2064" s="140"/>
      <c r="BA2064" s="140"/>
      <c r="BB2064" s="140"/>
      <c r="BC2064" s="140"/>
      <c r="BD2064" s="140"/>
      <c r="BE2064" s="140"/>
      <c r="BF2064" s="140"/>
      <c r="BG2064" s="140"/>
      <c r="BH2064" s="140"/>
      <c r="BI2064" s="140"/>
      <c r="BJ2064" s="140"/>
    </row>
    <row r="2065" spans="20:62">
      <c r="T2065" s="140"/>
      <c r="U2065" s="140"/>
      <c r="V2065" s="140"/>
      <c r="W2065" s="140"/>
      <c r="X2065" s="140"/>
      <c r="Y2065" s="140"/>
      <c r="Z2065" s="140"/>
      <c r="AA2065" s="140"/>
      <c r="AB2065" s="140"/>
      <c r="AC2065" s="140"/>
      <c r="AD2065" s="140"/>
      <c r="AE2065" s="140"/>
      <c r="AF2065" s="140"/>
      <c r="AG2065" s="140"/>
      <c r="AH2065" s="140"/>
      <c r="AI2065" s="140"/>
      <c r="AJ2065" s="140"/>
      <c r="AK2065" s="140"/>
      <c r="AL2065" s="140"/>
      <c r="AM2065" s="140"/>
      <c r="AN2065" s="140"/>
      <c r="AO2065" s="140"/>
      <c r="AP2065" s="140"/>
      <c r="AQ2065" s="140"/>
      <c r="AR2065" s="140"/>
      <c r="AS2065" s="140"/>
      <c r="AT2065" s="140"/>
      <c r="AU2065" s="140"/>
      <c r="AV2065" s="140"/>
      <c r="AW2065" s="140"/>
      <c r="AX2065" s="140"/>
      <c r="AY2065" s="140"/>
      <c r="AZ2065" s="140"/>
      <c r="BA2065" s="140"/>
      <c r="BB2065" s="140"/>
      <c r="BC2065" s="140"/>
      <c r="BD2065" s="140"/>
      <c r="BE2065" s="140"/>
      <c r="BF2065" s="140"/>
      <c r="BG2065" s="140"/>
      <c r="BH2065" s="140"/>
      <c r="BI2065" s="140"/>
      <c r="BJ2065" s="140"/>
    </row>
    <row r="2066" spans="20:62">
      <c r="T2066" s="140"/>
      <c r="U2066" s="140"/>
      <c r="V2066" s="140"/>
      <c r="W2066" s="140"/>
      <c r="X2066" s="140"/>
      <c r="Y2066" s="140"/>
      <c r="Z2066" s="140"/>
      <c r="AA2066" s="140"/>
      <c r="AB2066" s="140"/>
      <c r="AC2066" s="140"/>
      <c r="AD2066" s="140"/>
      <c r="AE2066" s="140"/>
      <c r="AF2066" s="140"/>
      <c r="AG2066" s="140"/>
      <c r="AH2066" s="140"/>
      <c r="AI2066" s="140"/>
      <c r="AJ2066" s="140"/>
      <c r="AK2066" s="140"/>
      <c r="AL2066" s="140"/>
      <c r="AM2066" s="140"/>
      <c r="AN2066" s="140"/>
      <c r="AO2066" s="140"/>
      <c r="AP2066" s="140"/>
      <c r="AQ2066" s="140"/>
      <c r="AR2066" s="140"/>
      <c r="AS2066" s="140"/>
      <c r="AT2066" s="140"/>
      <c r="AU2066" s="140"/>
      <c r="AV2066" s="140"/>
      <c r="AW2066" s="140"/>
      <c r="AX2066" s="140"/>
      <c r="AY2066" s="140"/>
      <c r="AZ2066" s="140"/>
      <c r="BA2066" s="140"/>
      <c r="BB2066" s="140"/>
      <c r="BC2066" s="140"/>
      <c r="BD2066" s="140"/>
      <c r="BE2066" s="140"/>
      <c r="BF2066" s="140"/>
      <c r="BG2066" s="140"/>
      <c r="BH2066" s="140"/>
      <c r="BI2066" s="140"/>
      <c r="BJ2066" s="140"/>
    </row>
    <row r="2067" spans="20:62">
      <c r="T2067" s="140"/>
      <c r="U2067" s="140"/>
      <c r="V2067" s="140"/>
      <c r="W2067" s="140"/>
      <c r="X2067" s="140"/>
      <c r="Y2067" s="140"/>
      <c r="Z2067" s="140"/>
      <c r="AA2067" s="140"/>
      <c r="AB2067" s="140"/>
      <c r="AC2067" s="140"/>
      <c r="AD2067" s="140"/>
      <c r="AE2067" s="140"/>
      <c r="AF2067" s="140"/>
      <c r="AG2067" s="140"/>
      <c r="AH2067" s="140"/>
      <c r="AI2067" s="140"/>
      <c r="AJ2067" s="140"/>
      <c r="AK2067" s="140"/>
      <c r="AL2067" s="140"/>
      <c r="AM2067" s="140"/>
      <c r="AN2067" s="140"/>
      <c r="AO2067" s="140"/>
      <c r="AP2067" s="140"/>
      <c r="AQ2067" s="140"/>
      <c r="AR2067" s="140"/>
      <c r="AS2067" s="140"/>
      <c r="AT2067" s="140"/>
      <c r="AU2067" s="140"/>
      <c r="AV2067" s="140"/>
      <c r="AW2067" s="140"/>
      <c r="AX2067" s="140"/>
      <c r="AY2067" s="140"/>
      <c r="AZ2067" s="140"/>
      <c r="BA2067" s="140"/>
      <c r="BB2067" s="140"/>
      <c r="BC2067" s="140"/>
      <c r="BD2067" s="140"/>
      <c r="BE2067" s="140"/>
      <c r="BF2067" s="140"/>
      <c r="BG2067" s="140"/>
      <c r="BH2067" s="140"/>
      <c r="BI2067" s="140"/>
      <c r="BJ2067" s="140"/>
    </row>
    <row r="2068" spans="20:62">
      <c r="T2068" s="140"/>
      <c r="U2068" s="140"/>
      <c r="V2068" s="140"/>
      <c r="W2068" s="140"/>
      <c r="X2068" s="140"/>
      <c r="Y2068" s="140"/>
      <c r="Z2068" s="140"/>
      <c r="AA2068" s="140"/>
      <c r="AB2068" s="140"/>
      <c r="AC2068" s="140"/>
      <c r="AD2068" s="140"/>
      <c r="AE2068" s="140"/>
      <c r="AF2068" s="140"/>
      <c r="AG2068" s="140"/>
      <c r="AH2068" s="140"/>
      <c r="AI2068" s="140"/>
      <c r="AJ2068" s="140"/>
      <c r="AK2068" s="140"/>
      <c r="AL2068" s="140"/>
      <c r="AM2068" s="140"/>
      <c r="AN2068" s="140"/>
      <c r="AO2068" s="140"/>
      <c r="AP2068" s="140"/>
      <c r="AQ2068" s="140"/>
      <c r="AR2068" s="140"/>
      <c r="AS2068" s="140"/>
      <c r="AT2068" s="140"/>
      <c r="AU2068" s="140"/>
      <c r="AV2068" s="140"/>
      <c r="AW2068" s="140"/>
      <c r="AX2068" s="140"/>
      <c r="AY2068" s="140"/>
      <c r="AZ2068" s="140"/>
      <c r="BA2068" s="140"/>
      <c r="BB2068" s="140"/>
      <c r="BC2068" s="140"/>
      <c r="BD2068" s="140"/>
      <c r="BE2068" s="140"/>
      <c r="BF2068" s="140"/>
      <c r="BG2068" s="140"/>
      <c r="BH2068" s="140"/>
      <c r="BI2068" s="140"/>
      <c r="BJ2068" s="140"/>
    </row>
    <row r="2069" spans="20:62">
      <c r="T2069" s="140"/>
      <c r="U2069" s="140"/>
      <c r="V2069" s="140"/>
      <c r="W2069" s="140"/>
      <c r="X2069" s="140"/>
      <c r="Y2069" s="140"/>
      <c r="Z2069" s="140"/>
      <c r="AA2069" s="140"/>
      <c r="AB2069" s="140"/>
      <c r="AC2069" s="140"/>
      <c r="AD2069" s="140"/>
      <c r="AE2069" s="140"/>
      <c r="AF2069" s="140"/>
      <c r="AG2069" s="140"/>
      <c r="AH2069" s="140"/>
      <c r="AI2069" s="140"/>
      <c r="AJ2069" s="140"/>
      <c r="AK2069" s="140"/>
      <c r="AL2069" s="140"/>
      <c r="AM2069" s="140"/>
      <c r="AN2069" s="140"/>
      <c r="AO2069" s="140"/>
      <c r="AP2069" s="140"/>
      <c r="AQ2069" s="140"/>
      <c r="AR2069" s="140"/>
      <c r="AS2069" s="140"/>
      <c r="AT2069" s="140"/>
      <c r="AU2069" s="140"/>
      <c r="AV2069" s="140"/>
      <c r="AW2069" s="140"/>
      <c r="AX2069" s="140"/>
      <c r="AY2069" s="140"/>
      <c r="AZ2069" s="140"/>
      <c r="BA2069" s="140"/>
      <c r="BB2069" s="140"/>
      <c r="BC2069" s="140"/>
      <c r="BD2069" s="140"/>
      <c r="BE2069" s="140"/>
      <c r="BF2069" s="140"/>
      <c r="BG2069" s="140"/>
      <c r="BH2069" s="140"/>
      <c r="BI2069" s="140"/>
      <c r="BJ2069" s="140"/>
    </row>
    <row r="2070" spans="20:62">
      <c r="T2070" s="140"/>
      <c r="U2070" s="140"/>
      <c r="V2070" s="140"/>
      <c r="W2070" s="140"/>
      <c r="X2070" s="140"/>
      <c r="Y2070" s="140"/>
      <c r="Z2070" s="140"/>
      <c r="AA2070" s="140"/>
      <c r="AB2070" s="140"/>
      <c r="AC2070" s="140"/>
      <c r="AD2070" s="140"/>
      <c r="AE2070" s="140"/>
      <c r="AF2070" s="140"/>
      <c r="AG2070" s="140"/>
      <c r="AH2070" s="140"/>
      <c r="AI2070" s="140"/>
      <c r="AJ2070" s="140"/>
      <c r="AK2070" s="140"/>
      <c r="AL2070" s="140"/>
      <c r="AM2070" s="140"/>
      <c r="AN2070" s="140"/>
      <c r="AO2070" s="140"/>
      <c r="AP2070" s="140"/>
      <c r="AQ2070" s="140"/>
      <c r="AR2070" s="140"/>
      <c r="AS2070" s="140"/>
      <c r="AT2070" s="140"/>
      <c r="AU2070" s="140"/>
      <c r="AV2070" s="140"/>
      <c r="AW2070" s="140"/>
      <c r="AX2070" s="140"/>
      <c r="AY2070" s="140"/>
      <c r="AZ2070" s="140"/>
      <c r="BA2070" s="140"/>
      <c r="BB2070" s="140"/>
      <c r="BC2070" s="140"/>
      <c r="BD2070" s="140"/>
      <c r="BE2070" s="140"/>
      <c r="BF2070" s="140"/>
      <c r="BG2070" s="140"/>
      <c r="BH2070" s="140"/>
      <c r="BI2070" s="140"/>
      <c r="BJ2070" s="140"/>
    </row>
    <row r="2071" spans="20:62">
      <c r="T2071" s="140"/>
      <c r="U2071" s="140"/>
      <c r="V2071" s="140"/>
      <c r="W2071" s="140"/>
      <c r="X2071" s="140"/>
      <c r="Y2071" s="140"/>
      <c r="Z2071" s="140"/>
      <c r="AA2071" s="140"/>
      <c r="AB2071" s="140"/>
      <c r="AC2071" s="140"/>
      <c r="AD2071" s="140"/>
      <c r="AE2071" s="140"/>
      <c r="AF2071" s="140"/>
      <c r="AG2071" s="140"/>
      <c r="AH2071" s="140"/>
      <c r="AI2071" s="140"/>
      <c r="AJ2071" s="140"/>
      <c r="AK2071" s="140"/>
      <c r="AL2071" s="140"/>
      <c r="AM2071" s="140"/>
      <c r="AN2071" s="140"/>
      <c r="AO2071" s="140"/>
      <c r="AP2071" s="140"/>
      <c r="AQ2071" s="140"/>
      <c r="AR2071" s="140"/>
      <c r="AS2071" s="140"/>
      <c r="AT2071" s="140"/>
      <c r="AU2071" s="140"/>
      <c r="AV2071" s="140"/>
      <c r="AW2071" s="140"/>
      <c r="AX2071" s="140"/>
      <c r="AY2071" s="140"/>
      <c r="AZ2071" s="140"/>
      <c r="BA2071" s="140"/>
      <c r="BB2071" s="140"/>
      <c r="BC2071" s="140"/>
      <c r="BD2071" s="140"/>
      <c r="BE2071" s="140"/>
      <c r="BF2071" s="140"/>
      <c r="BG2071" s="140"/>
      <c r="BH2071" s="140"/>
      <c r="BI2071" s="140"/>
      <c r="BJ2071" s="140"/>
    </row>
    <row r="2072" spans="20:62">
      <c r="T2072" s="140"/>
      <c r="U2072" s="140"/>
      <c r="V2072" s="140"/>
      <c r="W2072" s="140"/>
      <c r="X2072" s="140"/>
      <c r="Y2072" s="140"/>
      <c r="Z2072" s="140"/>
      <c r="AA2072" s="140"/>
      <c r="AB2072" s="140"/>
      <c r="AC2072" s="140"/>
      <c r="AD2072" s="140"/>
      <c r="AE2072" s="140"/>
      <c r="AF2072" s="140"/>
      <c r="AG2072" s="140"/>
      <c r="AH2072" s="140"/>
      <c r="AI2072" s="140"/>
      <c r="AJ2072" s="140"/>
      <c r="AK2072" s="140"/>
      <c r="AL2072" s="140"/>
      <c r="AM2072" s="140"/>
      <c r="AN2072" s="140"/>
      <c r="AO2072" s="140"/>
      <c r="AP2072" s="140"/>
      <c r="AQ2072" s="140"/>
      <c r="AR2072" s="140"/>
      <c r="AS2072" s="140"/>
      <c r="AT2072" s="140"/>
      <c r="AU2072" s="140"/>
      <c r="AV2072" s="140"/>
      <c r="AW2072" s="140"/>
      <c r="AX2072" s="140"/>
      <c r="AY2072" s="140"/>
      <c r="AZ2072" s="140"/>
      <c r="BA2072" s="140"/>
      <c r="BB2072" s="140"/>
      <c r="BC2072" s="140"/>
      <c r="BD2072" s="140"/>
      <c r="BE2072" s="140"/>
      <c r="BF2072" s="140"/>
      <c r="BG2072" s="140"/>
      <c r="BH2072" s="140"/>
      <c r="BI2072" s="140"/>
      <c r="BJ2072" s="140"/>
    </row>
    <row r="2073" spans="20:62">
      <c r="T2073" s="140"/>
      <c r="U2073" s="140"/>
      <c r="V2073" s="140"/>
      <c r="W2073" s="140"/>
      <c r="X2073" s="140"/>
      <c r="Y2073" s="140"/>
      <c r="Z2073" s="140"/>
      <c r="AA2073" s="140"/>
      <c r="AB2073" s="140"/>
      <c r="AC2073" s="140"/>
      <c r="AD2073" s="140"/>
      <c r="AE2073" s="140"/>
      <c r="AF2073" s="140"/>
      <c r="AG2073" s="140"/>
      <c r="AH2073" s="140"/>
      <c r="AI2073" s="140"/>
      <c r="AJ2073" s="140"/>
      <c r="AK2073" s="140"/>
      <c r="AL2073" s="140"/>
      <c r="AM2073" s="140"/>
      <c r="AN2073" s="140"/>
      <c r="AO2073" s="140"/>
      <c r="AP2073" s="140"/>
      <c r="AQ2073" s="140"/>
      <c r="AR2073" s="140"/>
      <c r="AS2073" s="140"/>
      <c r="AT2073" s="140"/>
      <c r="AU2073" s="140"/>
      <c r="AV2073" s="140"/>
      <c r="AW2073" s="140"/>
      <c r="AX2073" s="140"/>
      <c r="AY2073" s="140"/>
      <c r="AZ2073" s="140"/>
      <c r="BA2073" s="140"/>
      <c r="BB2073" s="140"/>
      <c r="BC2073" s="140"/>
      <c r="BD2073" s="140"/>
      <c r="BE2073" s="140"/>
      <c r="BF2073" s="140"/>
      <c r="BG2073" s="140"/>
      <c r="BH2073" s="140"/>
      <c r="BI2073" s="140"/>
      <c r="BJ2073" s="140"/>
    </row>
    <row r="2074" spans="20:62">
      <c r="T2074" s="140"/>
      <c r="U2074" s="140"/>
      <c r="V2074" s="140"/>
      <c r="W2074" s="140"/>
      <c r="X2074" s="140"/>
      <c r="Y2074" s="140"/>
      <c r="Z2074" s="140"/>
      <c r="AA2074" s="140"/>
      <c r="AB2074" s="140"/>
      <c r="AC2074" s="140"/>
      <c r="AD2074" s="140"/>
      <c r="AE2074" s="140"/>
      <c r="AF2074" s="140"/>
      <c r="AG2074" s="140"/>
      <c r="AH2074" s="140"/>
      <c r="AI2074" s="140"/>
      <c r="AJ2074" s="140"/>
      <c r="AK2074" s="140"/>
      <c r="AL2074" s="140"/>
      <c r="AM2074" s="140"/>
      <c r="AN2074" s="140"/>
      <c r="AO2074" s="140"/>
      <c r="AP2074" s="140"/>
      <c r="AQ2074" s="140"/>
      <c r="AR2074" s="140"/>
      <c r="AS2074" s="140"/>
      <c r="AT2074" s="140"/>
      <c r="AU2074" s="140"/>
      <c r="AV2074" s="140"/>
      <c r="AW2074" s="140"/>
      <c r="AX2074" s="140"/>
      <c r="AY2074" s="140"/>
      <c r="AZ2074" s="140"/>
      <c r="BA2074" s="140"/>
      <c r="BB2074" s="140"/>
      <c r="BC2074" s="140"/>
      <c r="BD2074" s="140"/>
      <c r="BE2074" s="140"/>
      <c r="BF2074" s="140"/>
      <c r="BG2074" s="140"/>
      <c r="BH2074" s="140"/>
      <c r="BI2074" s="140"/>
      <c r="BJ2074" s="140"/>
    </row>
    <row r="2075" spans="20:62">
      <c r="T2075" s="140"/>
      <c r="U2075" s="140"/>
      <c r="V2075" s="140"/>
      <c r="W2075" s="140"/>
      <c r="X2075" s="140"/>
      <c r="Y2075" s="140"/>
      <c r="Z2075" s="140"/>
      <c r="AA2075" s="140"/>
      <c r="AB2075" s="140"/>
      <c r="AC2075" s="140"/>
      <c r="AD2075" s="140"/>
      <c r="AE2075" s="140"/>
      <c r="AF2075" s="140"/>
      <c r="AG2075" s="140"/>
      <c r="AH2075" s="140"/>
      <c r="AI2075" s="140"/>
      <c r="AJ2075" s="140"/>
      <c r="AK2075" s="140"/>
      <c r="AL2075" s="140"/>
      <c r="AM2075" s="140"/>
      <c r="AN2075" s="140"/>
      <c r="AO2075" s="140"/>
      <c r="AP2075" s="140"/>
      <c r="AQ2075" s="140"/>
      <c r="AR2075" s="140"/>
      <c r="AS2075" s="140"/>
      <c r="AT2075" s="140"/>
      <c r="AU2075" s="140"/>
      <c r="AV2075" s="140"/>
      <c r="AW2075" s="140"/>
      <c r="AX2075" s="140"/>
      <c r="AY2075" s="140"/>
      <c r="AZ2075" s="140"/>
      <c r="BA2075" s="140"/>
      <c r="BB2075" s="140"/>
      <c r="BC2075" s="140"/>
      <c r="BD2075" s="140"/>
      <c r="BE2075" s="140"/>
      <c r="BF2075" s="140"/>
      <c r="BG2075" s="140"/>
      <c r="BH2075" s="140"/>
      <c r="BI2075" s="140"/>
      <c r="BJ2075" s="140"/>
    </row>
    <row r="2076" spans="20:62">
      <c r="T2076" s="140"/>
      <c r="U2076" s="140"/>
      <c r="V2076" s="140"/>
      <c r="W2076" s="140"/>
      <c r="X2076" s="140"/>
      <c r="Y2076" s="140"/>
      <c r="Z2076" s="140"/>
      <c r="AA2076" s="140"/>
      <c r="AB2076" s="140"/>
      <c r="AC2076" s="140"/>
      <c r="AD2076" s="140"/>
      <c r="AE2076" s="140"/>
      <c r="AF2076" s="140"/>
      <c r="AG2076" s="140"/>
      <c r="AH2076" s="140"/>
      <c r="AI2076" s="140"/>
      <c r="AJ2076" s="140"/>
      <c r="AK2076" s="140"/>
      <c r="AL2076" s="140"/>
      <c r="AM2076" s="140"/>
      <c r="AN2076" s="140"/>
      <c r="AO2076" s="140"/>
      <c r="AP2076" s="140"/>
      <c r="AQ2076" s="140"/>
      <c r="AR2076" s="140"/>
      <c r="AS2076" s="140"/>
      <c r="AT2076" s="140"/>
      <c r="AU2076" s="140"/>
      <c r="AV2076" s="140"/>
      <c r="AW2076" s="140"/>
      <c r="AX2076" s="140"/>
      <c r="AY2076" s="140"/>
      <c r="AZ2076" s="140"/>
      <c r="BA2076" s="140"/>
      <c r="BB2076" s="140"/>
      <c r="BC2076" s="140"/>
      <c r="BD2076" s="140"/>
      <c r="BE2076" s="140"/>
      <c r="BF2076" s="140"/>
      <c r="BG2076" s="140"/>
      <c r="BH2076" s="140"/>
      <c r="BI2076" s="140"/>
      <c r="BJ2076" s="140"/>
    </row>
    <row r="2077" spans="20:62">
      <c r="T2077" s="140"/>
      <c r="U2077" s="140"/>
      <c r="V2077" s="140"/>
      <c r="W2077" s="140"/>
      <c r="X2077" s="140"/>
      <c r="Y2077" s="140"/>
      <c r="Z2077" s="140"/>
      <c r="AA2077" s="140"/>
      <c r="AB2077" s="140"/>
      <c r="AC2077" s="140"/>
      <c r="AD2077" s="140"/>
      <c r="AE2077" s="140"/>
      <c r="AF2077" s="140"/>
      <c r="AG2077" s="140"/>
      <c r="AH2077" s="140"/>
      <c r="AI2077" s="140"/>
      <c r="AJ2077" s="140"/>
      <c r="AK2077" s="140"/>
      <c r="AL2077" s="140"/>
      <c r="AM2077" s="140"/>
      <c r="AN2077" s="140"/>
      <c r="AO2077" s="140"/>
      <c r="AP2077" s="140"/>
      <c r="AQ2077" s="140"/>
      <c r="AR2077" s="140"/>
      <c r="AS2077" s="140"/>
      <c r="AT2077" s="140"/>
      <c r="AU2077" s="140"/>
      <c r="AV2077" s="140"/>
      <c r="AW2077" s="140"/>
      <c r="AX2077" s="140"/>
      <c r="AY2077" s="140"/>
      <c r="AZ2077" s="140"/>
      <c r="BA2077" s="140"/>
      <c r="BB2077" s="140"/>
      <c r="BC2077" s="140"/>
      <c r="BD2077" s="140"/>
      <c r="BE2077" s="140"/>
      <c r="BF2077" s="140"/>
      <c r="BG2077" s="140"/>
      <c r="BH2077" s="140"/>
      <c r="BI2077" s="140"/>
      <c r="BJ2077" s="140"/>
    </row>
    <row r="2078" spans="20:62">
      <c r="T2078" s="140"/>
      <c r="U2078" s="140"/>
      <c r="V2078" s="140"/>
      <c r="W2078" s="140"/>
      <c r="X2078" s="140"/>
      <c r="Y2078" s="140"/>
      <c r="Z2078" s="140"/>
      <c r="AA2078" s="140"/>
      <c r="AB2078" s="140"/>
      <c r="AC2078" s="140"/>
      <c r="AD2078" s="140"/>
      <c r="AE2078" s="140"/>
      <c r="AF2078" s="140"/>
      <c r="AG2078" s="140"/>
      <c r="AH2078" s="140"/>
      <c r="AI2078" s="140"/>
      <c r="AJ2078" s="140"/>
      <c r="AK2078" s="140"/>
      <c r="AL2078" s="140"/>
      <c r="AM2078" s="140"/>
      <c r="AN2078" s="140"/>
      <c r="AO2078" s="140"/>
      <c r="AP2078" s="140"/>
      <c r="AQ2078" s="140"/>
      <c r="AR2078" s="140"/>
      <c r="AS2078" s="140"/>
      <c r="AT2078" s="140"/>
      <c r="AU2078" s="140"/>
      <c r="AV2078" s="140"/>
      <c r="AW2078" s="140"/>
      <c r="AX2078" s="140"/>
      <c r="AY2078" s="140"/>
      <c r="AZ2078" s="140"/>
      <c r="BA2078" s="140"/>
      <c r="BB2078" s="140"/>
      <c r="BC2078" s="140"/>
      <c r="BD2078" s="140"/>
      <c r="BE2078" s="140"/>
      <c r="BF2078" s="140"/>
      <c r="BG2078" s="140"/>
      <c r="BH2078" s="140"/>
      <c r="BI2078" s="140"/>
      <c r="BJ2078" s="140"/>
    </row>
    <row r="2079" spans="20:62">
      <c r="T2079" s="140"/>
      <c r="U2079" s="140"/>
      <c r="V2079" s="140"/>
      <c r="W2079" s="140"/>
      <c r="X2079" s="140"/>
      <c r="Y2079" s="140"/>
      <c r="Z2079" s="140"/>
      <c r="AA2079" s="140"/>
      <c r="AB2079" s="140"/>
      <c r="AC2079" s="140"/>
      <c r="AD2079" s="140"/>
      <c r="AE2079" s="140"/>
      <c r="AF2079" s="140"/>
      <c r="AG2079" s="140"/>
      <c r="AH2079" s="140"/>
      <c r="AI2079" s="140"/>
      <c r="AJ2079" s="140"/>
      <c r="AK2079" s="140"/>
      <c r="AL2079" s="140"/>
      <c r="AM2079" s="140"/>
      <c r="AN2079" s="140"/>
      <c r="AO2079" s="140"/>
      <c r="AP2079" s="140"/>
      <c r="AQ2079" s="140"/>
      <c r="AR2079" s="140"/>
      <c r="AS2079" s="140"/>
      <c r="AT2079" s="140"/>
      <c r="AU2079" s="140"/>
      <c r="AV2079" s="140"/>
      <c r="AW2079" s="140"/>
      <c r="AX2079" s="140"/>
      <c r="AY2079" s="140"/>
      <c r="AZ2079" s="140"/>
      <c r="BA2079" s="140"/>
      <c r="BB2079" s="140"/>
      <c r="BC2079" s="140"/>
      <c r="BD2079" s="140"/>
      <c r="BE2079" s="140"/>
      <c r="BF2079" s="140"/>
      <c r="BG2079" s="140"/>
      <c r="BH2079" s="140"/>
      <c r="BI2079" s="140"/>
      <c r="BJ2079" s="140"/>
    </row>
    <row r="2080" spans="20:62">
      <c r="T2080" s="140"/>
      <c r="U2080" s="140"/>
      <c r="V2080" s="140"/>
      <c r="W2080" s="140"/>
      <c r="X2080" s="140"/>
      <c r="Y2080" s="140"/>
      <c r="Z2080" s="140"/>
      <c r="AA2080" s="140"/>
      <c r="AB2080" s="140"/>
      <c r="AC2080" s="140"/>
      <c r="AD2080" s="140"/>
      <c r="AE2080" s="140"/>
      <c r="AF2080" s="140"/>
      <c r="AG2080" s="140"/>
      <c r="AH2080" s="140"/>
      <c r="AI2080" s="140"/>
      <c r="AJ2080" s="140"/>
      <c r="AK2080" s="140"/>
      <c r="AL2080" s="140"/>
      <c r="AM2080" s="140"/>
      <c r="AN2080" s="140"/>
      <c r="AO2080" s="140"/>
      <c r="AP2080" s="140"/>
      <c r="AQ2080" s="140"/>
      <c r="AR2080" s="140"/>
      <c r="AS2080" s="140"/>
      <c r="AT2080" s="140"/>
      <c r="AU2080" s="140"/>
      <c r="AV2080" s="140"/>
      <c r="AW2080" s="140"/>
      <c r="AX2080" s="140"/>
      <c r="AY2080" s="140"/>
      <c r="AZ2080" s="140"/>
      <c r="BA2080" s="140"/>
      <c r="BB2080" s="140"/>
      <c r="BC2080" s="140"/>
      <c r="BD2080" s="140"/>
      <c r="BE2080" s="140"/>
      <c r="BF2080" s="140"/>
      <c r="BG2080" s="140"/>
      <c r="BH2080" s="140"/>
      <c r="BI2080" s="140"/>
      <c r="BJ2080" s="140"/>
    </row>
    <row r="2081" spans="20:62">
      <c r="T2081" s="140"/>
      <c r="U2081" s="140"/>
      <c r="V2081" s="140"/>
      <c r="W2081" s="140"/>
      <c r="X2081" s="140"/>
      <c r="Y2081" s="140"/>
      <c r="Z2081" s="140"/>
      <c r="AA2081" s="140"/>
      <c r="AB2081" s="140"/>
      <c r="AC2081" s="140"/>
      <c r="AD2081" s="140"/>
      <c r="AE2081" s="140"/>
      <c r="AF2081" s="140"/>
      <c r="AG2081" s="140"/>
      <c r="AH2081" s="140"/>
      <c r="AI2081" s="140"/>
      <c r="AJ2081" s="140"/>
      <c r="AK2081" s="140"/>
      <c r="AL2081" s="140"/>
      <c r="AM2081" s="140"/>
      <c r="AN2081" s="140"/>
      <c r="AO2081" s="140"/>
      <c r="AP2081" s="140"/>
      <c r="AQ2081" s="140"/>
      <c r="AR2081" s="140"/>
      <c r="AS2081" s="140"/>
      <c r="AT2081" s="140"/>
      <c r="AU2081" s="140"/>
      <c r="AV2081" s="140"/>
      <c r="AW2081" s="140"/>
      <c r="AX2081" s="140"/>
      <c r="AY2081" s="140"/>
      <c r="AZ2081" s="140"/>
      <c r="BA2081" s="140"/>
      <c r="BB2081" s="140"/>
      <c r="BC2081" s="140"/>
      <c r="BD2081" s="140"/>
      <c r="BE2081" s="140"/>
      <c r="BF2081" s="140"/>
      <c r="BG2081" s="140"/>
      <c r="BH2081" s="140"/>
      <c r="BI2081" s="140"/>
      <c r="BJ2081" s="140"/>
    </row>
    <row r="2082" spans="20:62">
      <c r="T2082" s="140"/>
      <c r="U2082" s="140"/>
      <c r="V2082" s="140"/>
      <c r="W2082" s="140"/>
      <c r="X2082" s="140"/>
      <c r="Y2082" s="140"/>
      <c r="Z2082" s="140"/>
      <c r="AA2082" s="140"/>
      <c r="AB2082" s="140"/>
      <c r="AC2082" s="140"/>
      <c r="AD2082" s="140"/>
      <c r="AE2082" s="140"/>
      <c r="AF2082" s="140"/>
      <c r="AG2082" s="140"/>
      <c r="AH2082" s="140"/>
      <c r="AI2082" s="140"/>
      <c r="AJ2082" s="140"/>
      <c r="AK2082" s="140"/>
      <c r="AL2082" s="140"/>
      <c r="AM2082" s="140"/>
      <c r="AN2082" s="140"/>
      <c r="AO2082" s="140"/>
      <c r="AP2082" s="140"/>
      <c r="AQ2082" s="140"/>
      <c r="AR2082" s="140"/>
      <c r="AS2082" s="140"/>
      <c r="AT2082" s="140"/>
      <c r="AU2082" s="140"/>
      <c r="AV2082" s="140"/>
      <c r="AW2082" s="140"/>
      <c r="AX2082" s="140"/>
      <c r="AY2082" s="140"/>
      <c r="AZ2082" s="140"/>
      <c r="BA2082" s="140"/>
      <c r="BB2082" s="140"/>
      <c r="BC2082" s="140"/>
      <c r="BD2082" s="140"/>
      <c r="BE2082" s="140"/>
      <c r="BF2082" s="140"/>
      <c r="BG2082" s="140"/>
      <c r="BH2082" s="140"/>
      <c r="BI2082" s="140"/>
      <c r="BJ2082" s="140"/>
    </row>
    <row r="2083" spans="20:62">
      <c r="T2083" s="140"/>
      <c r="U2083" s="140"/>
      <c r="V2083" s="140"/>
      <c r="W2083" s="140"/>
      <c r="X2083" s="140"/>
      <c r="Y2083" s="140"/>
      <c r="Z2083" s="140"/>
      <c r="AA2083" s="140"/>
      <c r="AB2083" s="140"/>
      <c r="AC2083" s="140"/>
      <c r="AD2083" s="140"/>
      <c r="AE2083" s="140"/>
      <c r="AF2083" s="140"/>
      <c r="AG2083" s="140"/>
      <c r="AH2083" s="140"/>
      <c r="AI2083" s="140"/>
      <c r="AJ2083" s="140"/>
      <c r="AK2083" s="140"/>
      <c r="AL2083" s="140"/>
      <c r="AM2083" s="140"/>
      <c r="AN2083" s="140"/>
      <c r="AO2083" s="140"/>
      <c r="AP2083" s="140"/>
      <c r="AQ2083" s="140"/>
      <c r="AR2083" s="140"/>
      <c r="AS2083" s="140"/>
      <c r="AT2083" s="140"/>
      <c r="AU2083" s="140"/>
      <c r="AV2083" s="140"/>
      <c r="AW2083" s="140"/>
      <c r="AX2083" s="140"/>
      <c r="AY2083" s="140"/>
      <c r="AZ2083" s="140"/>
      <c r="BA2083" s="140"/>
      <c r="BB2083" s="140"/>
      <c r="BC2083" s="140"/>
      <c r="BD2083" s="140"/>
      <c r="BE2083" s="140"/>
      <c r="BF2083" s="140"/>
      <c r="BG2083" s="140"/>
      <c r="BH2083" s="140"/>
      <c r="BI2083" s="140"/>
      <c r="BJ2083" s="140"/>
    </row>
    <row r="2084" spans="20:62">
      <c r="T2084" s="140"/>
      <c r="U2084" s="140"/>
      <c r="V2084" s="140"/>
      <c r="W2084" s="140"/>
      <c r="X2084" s="140"/>
      <c r="Y2084" s="140"/>
      <c r="Z2084" s="140"/>
      <c r="AA2084" s="140"/>
      <c r="AB2084" s="140"/>
      <c r="AC2084" s="140"/>
      <c r="AD2084" s="140"/>
      <c r="AE2084" s="140"/>
      <c r="AF2084" s="140"/>
      <c r="AG2084" s="140"/>
      <c r="AH2084" s="140"/>
      <c r="AI2084" s="140"/>
      <c r="AJ2084" s="140"/>
      <c r="AK2084" s="140"/>
      <c r="AL2084" s="140"/>
      <c r="AM2084" s="140"/>
      <c r="AN2084" s="140"/>
      <c r="AO2084" s="140"/>
      <c r="AP2084" s="140"/>
      <c r="AQ2084" s="140"/>
      <c r="AR2084" s="140"/>
      <c r="AS2084" s="140"/>
      <c r="AT2084" s="140"/>
      <c r="AU2084" s="140"/>
      <c r="AV2084" s="140"/>
      <c r="AW2084" s="140"/>
      <c r="AX2084" s="140"/>
      <c r="AY2084" s="140"/>
      <c r="AZ2084" s="140"/>
      <c r="BA2084" s="140"/>
      <c r="BB2084" s="140"/>
      <c r="BC2084" s="140"/>
      <c r="BD2084" s="140"/>
      <c r="BE2084" s="140"/>
      <c r="BF2084" s="140"/>
      <c r="BG2084" s="140"/>
      <c r="BH2084" s="140"/>
      <c r="BI2084" s="140"/>
      <c r="BJ2084" s="140"/>
    </row>
    <row r="2085" spans="20:62">
      <c r="T2085" s="140"/>
      <c r="U2085" s="140"/>
      <c r="V2085" s="140"/>
      <c r="W2085" s="140"/>
      <c r="X2085" s="140"/>
      <c r="Y2085" s="140"/>
      <c r="Z2085" s="140"/>
      <c r="AA2085" s="140"/>
      <c r="AB2085" s="140"/>
      <c r="AC2085" s="140"/>
      <c r="AD2085" s="140"/>
      <c r="AE2085" s="140"/>
      <c r="AF2085" s="140"/>
      <c r="AG2085" s="140"/>
      <c r="AH2085" s="140"/>
      <c r="AI2085" s="140"/>
      <c r="AJ2085" s="140"/>
      <c r="AK2085" s="140"/>
      <c r="AL2085" s="140"/>
      <c r="AM2085" s="140"/>
      <c r="AN2085" s="140"/>
      <c r="AO2085" s="140"/>
      <c r="AP2085" s="140"/>
      <c r="AQ2085" s="140"/>
      <c r="AR2085" s="140"/>
      <c r="AS2085" s="140"/>
      <c r="AT2085" s="140"/>
      <c r="AU2085" s="140"/>
      <c r="AV2085" s="140"/>
      <c r="AW2085" s="140"/>
      <c r="AX2085" s="140"/>
      <c r="AY2085" s="140"/>
      <c r="AZ2085" s="140"/>
      <c r="BA2085" s="140"/>
      <c r="BB2085" s="140"/>
      <c r="BC2085" s="140"/>
      <c r="BD2085" s="140"/>
      <c r="BE2085" s="140"/>
      <c r="BF2085" s="140"/>
      <c r="BG2085" s="140"/>
      <c r="BH2085" s="140"/>
      <c r="BI2085" s="140"/>
      <c r="BJ2085" s="140"/>
    </row>
    <row r="2086" spans="20:62">
      <c r="T2086" s="140"/>
      <c r="U2086" s="140"/>
      <c r="V2086" s="140"/>
      <c r="W2086" s="140"/>
      <c r="X2086" s="140"/>
      <c r="Y2086" s="140"/>
      <c r="Z2086" s="140"/>
      <c r="AA2086" s="140"/>
      <c r="AB2086" s="140"/>
      <c r="AC2086" s="140"/>
      <c r="AD2086" s="140"/>
      <c r="AE2086" s="140"/>
      <c r="AF2086" s="140"/>
      <c r="AG2086" s="140"/>
      <c r="AH2086" s="140"/>
      <c r="AI2086" s="140"/>
      <c r="AJ2086" s="140"/>
      <c r="AK2086" s="140"/>
      <c r="AL2086" s="140"/>
      <c r="AM2086" s="140"/>
      <c r="AN2086" s="140"/>
      <c r="AO2086" s="140"/>
      <c r="AP2086" s="140"/>
      <c r="AQ2086" s="140"/>
      <c r="AR2086" s="140"/>
      <c r="AS2086" s="140"/>
      <c r="AT2086" s="140"/>
      <c r="AU2086" s="140"/>
      <c r="AV2086" s="140"/>
      <c r="AW2086" s="140"/>
      <c r="AX2086" s="140"/>
      <c r="AY2086" s="140"/>
      <c r="AZ2086" s="140"/>
      <c r="BA2086" s="140"/>
      <c r="BB2086" s="140"/>
      <c r="BC2086" s="140"/>
      <c r="BD2086" s="140"/>
      <c r="BE2086" s="140"/>
      <c r="BF2086" s="140"/>
      <c r="BG2086" s="140"/>
      <c r="BH2086" s="140"/>
      <c r="BI2086" s="140"/>
      <c r="BJ2086" s="140"/>
    </row>
    <row r="2087" spans="20:62">
      <c r="T2087" s="140"/>
      <c r="U2087" s="140"/>
      <c r="V2087" s="140"/>
      <c r="W2087" s="140"/>
      <c r="X2087" s="140"/>
      <c r="Y2087" s="140"/>
      <c r="Z2087" s="140"/>
      <c r="AA2087" s="140"/>
      <c r="AB2087" s="140"/>
      <c r="AC2087" s="140"/>
      <c r="AD2087" s="140"/>
      <c r="AE2087" s="140"/>
      <c r="AF2087" s="140"/>
      <c r="AG2087" s="140"/>
      <c r="AH2087" s="140"/>
      <c r="AI2087" s="140"/>
      <c r="AJ2087" s="140"/>
      <c r="AK2087" s="140"/>
      <c r="AL2087" s="140"/>
      <c r="AM2087" s="140"/>
      <c r="AN2087" s="140"/>
      <c r="AO2087" s="140"/>
      <c r="AP2087" s="140"/>
      <c r="AQ2087" s="140"/>
      <c r="AR2087" s="140"/>
      <c r="AS2087" s="140"/>
      <c r="AT2087" s="140"/>
      <c r="AU2087" s="140"/>
      <c r="AV2087" s="140"/>
      <c r="AW2087" s="140"/>
      <c r="AX2087" s="140"/>
      <c r="AY2087" s="140"/>
      <c r="AZ2087" s="140"/>
      <c r="BA2087" s="140"/>
      <c r="BB2087" s="140"/>
      <c r="BC2087" s="140"/>
      <c r="BD2087" s="140"/>
      <c r="BE2087" s="140"/>
      <c r="BF2087" s="140"/>
      <c r="BG2087" s="140"/>
      <c r="BH2087" s="140"/>
      <c r="BI2087" s="140"/>
      <c r="BJ2087" s="140"/>
    </row>
    <row r="2088" spans="20:62">
      <c r="T2088" s="140"/>
      <c r="U2088" s="140"/>
      <c r="V2088" s="140"/>
      <c r="W2088" s="140"/>
      <c r="X2088" s="140"/>
      <c r="Y2088" s="140"/>
      <c r="Z2088" s="140"/>
      <c r="AA2088" s="140"/>
      <c r="AB2088" s="140"/>
      <c r="AC2088" s="140"/>
      <c r="AD2088" s="140"/>
      <c r="AE2088" s="140"/>
      <c r="AF2088" s="140"/>
      <c r="AG2088" s="140"/>
      <c r="AH2088" s="140"/>
      <c r="AI2088" s="140"/>
      <c r="AJ2088" s="140"/>
      <c r="AK2088" s="140"/>
      <c r="AL2088" s="140"/>
      <c r="AM2088" s="140"/>
      <c r="AN2088" s="140"/>
      <c r="AO2088" s="140"/>
      <c r="AP2088" s="140"/>
      <c r="AQ2088" s="140"/>
      <c r="AR2088" s="140"/>
      <c r="AS2088" s="140"/>
      <c r="AT2088" s="140"/>
      <c r="AU2088" s="140"/>
      <c r="AV2088" s="140"/>
      <c r="AW2088" s="140"/>
      <c r="AX2088" s="140"/>
      <c r="AY2088" s="140"/>
      <c r="AZ2088" s="140"/>
      <c r="BA2088" s="140"/>
      <c r="BB2088" s="140"/>
      <c r="BC2088" s="140"/>
      <c r="BD2088" s="140"/>
      <c r="BE2088" s="140"/>
      <c r="BF2088" s="140"/>
      <c r="BG2088" s="140"/>
      <c r="BH2088" s="140"/>
      <c r="BI2088" s="140"/>
      <c r="BJ2088" s="140"/>
    </row>
    <row r="2089" spans="20:62">
      <c r="T2089" s="140"/>
      <c r="U2089" s="140"/>
      <c r="V2089" s="140"/>
      <c r="W2089" s="140"/>
      <c r="X2089" s="140"/>
      <c r="Y2089" s="140"/>
      <c r="Z2089" s="140"/>
      <c r="AA2089" s="140"/>
      <c r="AB2089" s="140"/>
      <c r="AC2089" s="140"/>
      <c r="AD2089" s="140"/>
      <c r="AE2089" s="140"/>
      <c r="AF2089" s="140"/>
      <c r="AG2089" s="140"/>
      <c r="AH2089" s="140"/>
      <c r="AI2089" s="140"/>
      <c r="AJ2089" s="140"/>
      <c r="AK2089" s="140"/>
      <c r="AL2089" s="140"/>
      <c r="AM2089" s="140"/>
      <c r="AN2089" s="140"/>
      <c r="AO2089" s="140"/>
      <c r="AP2089" s="140"/>
      <c r="AQ2089" s="140"/>
      <c r="AR2089" s="140"/>
      <c r="AS2089" s="140"/>
      <c r="AT2089" s="140"/>
      <c r="AU2089" s="140"/>
      <c r="AV2089" s="140"/>
      <c r="AW2089" s="140"/>
      <c r="AX2089" s="140"/>
      <c r="AY2089" s="140"/>
      <c r="AZ2089" s="140"/>
      <c r="BA2089" s="140"/>
      <c r="BB2089" s="140"/>
      <c r="BC2089" s="140"/>
      <c r="BD2089" s="140"/>
      <c r="BE2089" s="140"/>
      <c r="BF2089" s="140"/>
      <c r="BG2089" s="140"/>
      <c r="BH2089" s="140"/>
      <c r="BI2089" s="140"/>
      <c r="BJ2089" s="140"/>
    </row>
    <row r="2090" spans="20:62">
      <c r="T2090" s="140"/>
      <c r="U2090" s="140"/>
      <c r="V2090" s="140"/>
      <c r="W2090" s="140"/>
      <c r="X2090" s="140"/>
      <c r="Y2090" s="140"/>
      <c r="Z2090" s="140"/>
      <c r="AA2090" s="140"/>
      <c r="AB2090" s="140"/>
      <c r="AC2090" s="140"/>
      <c r="AD2090" s="140"/>
      <c r="AE2090" s="140"/>
      <c r="AF2090" s="140"/>
      <c r="AG2090" s="140"/>
      <c r="AH2090" s="140"/>
      <c r="AI2090" s="140"/>
      <c r="AJ2090" s="140"/>
      <c r="AK2090" s="140"/>
      <c r="AL2090" s="140"/>
      <c r="AM2090" s="140"/>
      <c r="AN2090" s="140"/>
      <c r="AO2090" s="140"/>
      <c r="AP2090" s="140"/>
      <c r="AQ2090" s="140"/>
      <c r="AR2090" s="140"/>
      <c r="AS2090" s="140"/>
      <c r="AT2090" s="140"/>
      <c r="AU2090" s="140"/>
      <c r="AV2090" s="140"/>
      <c r="AW2090" s="140"/>
      <c r="AX2090" s="140"/>
      <c r="AY2090" s="140"/>
      <c r="AZ2090" s="140"/>
      <c r="BA2090" s="140"/>
      <c r="BB2090" s="140"/>
      <c r="BC2090" s="140"/>
      <c r="BD2090" s="140"/>
      <c r="BE2090" s="140"/>
      <c r="BF2090" s="140"/>
      <c r="BG2090" s="140"/>
      <c r="BH2090" s="140"/>
      <c r="BI2090" s="140"/>
      <c r="BJ2090" s="140"/>
    </row>
    <row r="2091" spans="20:62">
      <c r="T2091" s="140"/>
      <c r="U2091" s="140"/>
      <c r="V2091" s="140"/>
      <c r="W2091" s="140"/>
      <c r="X2091" s="140"/>
      <c r="Y2091" s="140"/>
      <c r="Z2091" s="140"/>
      <c r="AA2091" s="140"/>
      <c r="AB2091" s="140"/>
      <c r="AC2091" s="140"/>
      <c r="AD2091" s="140"/>
      <c r="AE2091" s="140"/>
      <c r="AF2091" s="140"/>
      <c r="AG2091" s="140"/>
      <c r="AH2091" s="140"/>
      <c r="AI2091" s="140"/>
      <c r="AJ2091" s="140"/>
      <c r="AK2091" s="140"/>
      <c r="AL2091" s="140"/>
      <c r="AM2091" s="140"/>
      <c r="AN2091" s="140"/>
      <c r="AO2091" s="140"/>
      <c r="AP2091" s="140"/>
      <c r="AQ2091" s="140"/>
      <c r="AR2091" s="140"/>
      <c r="AS2091" s="140"/>
      <c r="AT2091" s="140"/>
      <c r="AU2091" s="140"/>
      <c r="AV2091" s="140"/>
      <c r="AW2091" s="140"/>
      <c r="AX2091" s="140"/>
      <c r="AY2091" s="140"/>
      <c r="AZ2091" s="140"/>
      <c r="BA2091" s="140"/>
      <c r="BB2091" s="140"/>
      <c r="BC2091" s="140"/>
      <c r="BD2091" s="140"/>
      <c r="BE2091" s="140"/>
      <c r="BF2091" s="140"/>
      <c r="BG2091" s="140"/>
      <c r="BH2091" s="140"/>
      <c r="BI2091" s="140"/>
      <c r="BJ2091" s="140"/>
    </row>
    <row r="2092" spans="20:62">
      <c r="T2092" s="140"/>
      <c r="U2092" s="140"/>
      <c r="V2092" s="140"/>
      <c r="W2092" s="140"/>
      <c r="X2092" s="140"/>
      <c r="Y2092" s="140"/>
      <c r="Z2092" s="140"/>
      <c r="AA2092" s="140"/>
      <c r="AB2092" s="140"/>
      <c r="AC2092" s="140"/>
      <c r="AD2092" s="140"/>
      <c r="AE2092" s="140"/>
      <c r="AF2092" s="140"/>
      <c r="AG2092" s="140"/>
      <c r="AH2092" s="140"/>
      <c r="AI2092" s="140"/>
      <c r="AJ2092" s="140"/>
      <c r="AK2092" s="140"/>
      <c r="AL2092" s="140"/>
      <c r="AM2092" s="140"/>
      <c r="AN2092" s="140"/>
      <c r="AO2092" s="140"/>
      <c r="AP2092" s="140"/>
      <c r="AQ2092" s="140"/>
      <c r="AR2092" s="140"/>
      <c r="AS2092" s="140"/>
      <c r="AT2092" s="140"/>
      <c r="AU2092" s="140"/>
      <c r="AV2092" s="140"/>
      <c r="AW2092" s="140"/>
      <c r="AX2092" s="140"/>
      <c r="AY2092" s="140"/>
      <c r="AZ2092" s="140"/>
      <c r="BA2092" s="140"/>
      <c r="BB2092" s="140"/>
      <c r="BC2092" s="140"/>
      <c r="BD2092" s="140"/>
      <c r="BE2092" s="140"/>
      <c r="BF2092" s="140"/>
      <c r="BG2092" s="140"/>
      <c r="BH2092" s="140"/>
      <c r="BI2092" s="140"/>
      <c r="BJ2092" s="140"/>
    </row>
    <row r="2093" spans="20:62">
      <c r="T2093" s="140"/>
      <c r="U2093" s="140"/>
      <c r="V2093" s="140"/>
      <c r="W2093" s="140"/>
      <c r="X2093" s="140"/>
      <c r="Y2093" s="140"/>
      <c r="Z2093" s="140"/>
      <c r="AA2093" s="140"/>
      <c r="AB2093" s="140"/>
      <c r="AC2093" s="140"/>
      <c r="AD2093" s="140"/>
      <c r="AE2093" s="140"/>
      <c r="AF2093" s="140"/>
      <c r="AG2093" s="140"/>
      <c r="AH2093" s="140"/>
      <c r="AI2093" s="140"/>
      <c r="AJ2093" s="140"/>
      <c r="AK2093" s="140"/>
      <c r="AL2093" s="140"/>
      <c r="AM2093" s="140"/>
      <c r="AN2093" s="140"/>
      <c r="AO2093" s="140"/>
      <c r="AP2093" s="140"/>
      <c r="AQ2093" s="140"/>
      <c r="AR2093" s="140"/>
      <c r="AS2093" s="140"/>
      <c r="AT2093" s="140"/>
      <c r="AU2093" s="140"/>
      <c r="AV2093" s="140"/>
      <c r="AW2093" s="140"/>
      <c r="AX2093" s="140"/>
      <c r="AY2093" s="140"/>
      <c r="AZ2093" s="140"/>
      <c r="BA2093" s="140"/>
      <c r="BB2093" s="140"/>
      <c r="BC2093" s="140"/>
      <c r="BD2093" s="140"/>
      <c r="BE2093" s="140"/>
      <c r="BF2093" s="140"/>
      <c r="BG2093" s="140"/>
      <c r="BH2093" s="140"/>
      <c r="BI2093" s="140"/>
      <c r="BJ2093" s="140"/>
    </row>
    <row r="2094" spans="20:62">
      <c r="T2094" s="140"/>
      <c r="U2094" s="140"/>
      <c r="V2094" s="140"/>
      <c r="W2094" s="140"/>
      <c r="X2094" s="140"/>
      <c r="Y2094" s="140"/>
      <c r="Z2094" s="140"/>
      <c r="AA2094" s="140"/>
      <c r="AB2094" s="140"/>
      <c r="AC2094" s="140"/>
      <c r="AD2094" s="140"/>
      <c r="AE2094" s="140"/>
      <c r="AF2094" s="140"/>
      <c r="AG2094" s="140"/>
      <c r="AH2094" s="140"/>
      <c r="AI2094" s="140"/>
      <c r="AJ2094" s="140"/>
      <c r="AK2094" s="140"/>
      <c r="AL2094" s="140"/>
      <c r="AM2094" s="140"/>
      <c r="AN2094" s="140"/>
      <c r="AO2094" s="140"/>
      <c r="AP2094" s="140"/>
      <c r="AQ2094" s="140"/>
      <c r="AR2094" s="140"/>
      <c r="AS2094" s="140"/>
      <c r="AT2094" s="140"/>
      <c r="AU2094" s="140"/>
      <c r="AV2094" s="140"/>
      <c r="AW2094" s="140"/>
      <c r="AX2094" s="140"/>
      <c r="AY2094" s="140"/>
      <c r="AZ2094" s="140"/>
      <c r="BA2094" s="140"/>
      <c r="BB2094" s="140"/>
      <c r="BC2094" s="140"/>
      <c r="BD2094" s="140"/>
      <c r="BE2094" s="140"/>
      <c r="BF2094" s="140"/>
      <c r="BG2094" s="140"/>
      <c r="BH2094" s="140"/>
      <c r="BI2094" s="140"/>
      <c r="BJ2094" s="140"/>
    </row>
    <row r="2095" spans="20:62">
      <c r="T2095" s="140"/>
      <c r="U2095" s="140"/>
      <c r="V2095" s="140"/>
      <c r="W2095" s="140"/>
      <c r="X2095" s="140"/>
      <c r="Y2095" s="140"/>
      <c r="Z2095" s="140"/>
      <c r="AA2095" s="140"/>
      <c r="AB2095" s="140"/>
      <c r="AC2095" s="140"/>
      <c r="AD2095" s="140"/>
      <c r="AE2095" s="140"/>
      <c r="AF2095" s="140"/>
      <c r="AG2095" s="140"/>
      <c r="AH2095" s="140"/>
      <c r="AI2095" s="140"/>
      <c r="AJ2095" s="140"/>
      <c r="AK2095" s="140"/>
      <c r="AL2095" s="140"/>
      <c r="AM2095" s="140"/>
      <c r="AN2095" s="140"/>
      <c r="AO2095" s="140"/>
      <c r="AP2095" s="140"/>
      <c r="AQ2095" s="140"/>
      <c r="AR2095" s="140"/>
      <c r="AS2095" s="140"/>
      <c r="AT2095" s="140"/>
      <c r="AU2095" s="140"/>
      <c r="AV2095" s="140"/>
      <c r="AW2095" s="140"/>
      <c r="AX2095" s="140"/>
      <c r="AY2095" s="140"/>
      <c r="AZ2095" s="140"/>
      <c r="BA2095" s="140"/>
      <c r="BB2095" s="140"/>
      <c r="BC2095" s="140"/>
      <c r="BD2095" s="140"/>
      <c r="BE2095" s="140"/>
      <c r="BF2095" s="140"/>
      <c r="BG2095" s="140"/>
      <c r="BH2095" s="140"/>
      <c r="BI2095" s="140"/>
      <c r="BJ2095" s="140"/>
    </row>
    <row r="2096" spans="20:62">
      <c r="T2096" s="140"/>
      <c r="U2096" s="140"/>
      <c r="V2096" s="140"/>
      <c r="W2096" s="140"/>
      <c r="X2096" s="140"/>
      <c r="Y2096" s="140"/>
      <c r="Z2096" s="140"/>
      <c r="AA2096" s="140"/>
      <c r="AB2096" s="140"/>
      <c r="AC2096" s="140"/>
      <c r="AD2096" s="140"/>
      <c r="AE2096" s="140"/>
      <c r="AF2096" s="140"/>
      <c r="AG2096" s="140"/>
      <c r="AH2096" s="140"/>
      <c r="AI2096" s="140"/>
      <c r="AJ2096" s="140"/>
      <c r="AK2096" s="140"/>
      <c r="AL2096" s="140"/>
      <c r="AM2096" s="140"/>
      <c r="AN2096" s="140"/>
      <c r="AO2096" s="140"/>
      <c r="AP2096" s="140"/>
      <c r="AQ2096" s="140"/>
      <c r="AR2096" s="140"/>
      <c r="AS2096" s="140"/>
      <c r="AT2096" s="140"/>
      <c r="AU2096" s="140"/>
      <c r="AV2096" s="140"/>
      <c r="AW2096" s="140"/>
      <c r="AX2096" s="140"/>
      <c r="AY2096" s="140"/>
      <c r="AZ2096" s="140"/>
      <c r="BA2096" s="140"/>
      <c r="BB2096" s="140"/>
      <c r="BC2096" s="140"/>
      <c r="BD2096" s="140"/>
      <c r="BE2096" s="140"/>
      <c r="BF2096" s="140"/>
      <c r="BG2096" s="140"/>
      <c r="BH2096" s="140"/>
      <c r="BI2096" s="140"/>
      <c r="BJ2096" s="140"/>
    </row>
    <row r="2097" spans="20:62">
      <c r="T2097" s="140"/>
      <c r="U2097" s="140"/>
      <c r="V2097" s="140"/>
      <c r="W2097" s="140"/>
      <c r="X2097" s="140"/>
      <c r="Y2097" s="140"/>
      <c r="Z2097" s="140"/>
      <c r="AA2097" s="140"/>
      <c r="AB2097" s="140"/>
      <c r="AC2097" s="140"/>
      <c r="AD2097" s="140"/>
      <c r="AE2097" s="140"/>
      <c r="AF2097" s="140"/>
      <c r="AG2097" s="140"/>
      <c r="AH2097" s="140"/>
      <c r="AI2097" s="140"/>
      <c r="AJ2097" s="140"/>
      <c r="AK2097" s="140"/>
      <c r="AL2097" s="140"/>
      <c r="AM2097" s="140"/>
      <c r="AN2097" s="140"/>
      <c r="AO2097" s="140"/>
      <c r="AP2097" s="140"/>
      <c r="AQ2097" s="140"/>
      <c r="AR2097" s="140"/>
      <c r="AS2097" s="140"/>
      <c r="AT2097" s="140"/>
      <c r="AU2097" s="140"/>
      <c r="AV2097" s="140"/>
      <c r="AW2097" s="140"/>
      <c r="AX2097" s="140"/>
      <c r="AY2097" s="140"/>
      <c r="AZ2097" s="140"/>
      <c r="BA2097" s="140"/>
      <c r="BB2097" s="140"/>
      <c r="BC2097" s="140"/>
      <c r="BD2097" s="140"/>
      <c r="BE2097" s="140"/>
      <c r="BF2097" s="140"/>
      <c r="BG2097" s="140"/>
      <c r="BH2097" s="140"/>
      <c r="BI2097" s="140"/>
      <c r="BJ2097" s="140"/>
    </row>
    <row r="2098" spans="20:62">
      <c r="T2098" s="140"/>
      <c r="U2098" s="140"/>
      <c r="V2098" s="140"/>
      <c r="W2098" s="140"/>
      <c r="X2098" s="140"/>
      <c r="Y2098" s="140"/>
      <c r="Z2098" s="140"/>
      <c r="AA2098" s="140"/>
      <c r="AB2098" s="140"/>
      <c r="AC2098" s="140"/>
      <c r="AD2098" s="140"/>
      <c r="AE2098" s="140"/>
      <c r="AF2098" s="140"/>
      <c r="AG2098" s="140"/>
      <c r="AH2098" s="140"/>
      <c r="AI2098" s="140"/>
      <c r="AJ2098" s="140"/>
      <c r="AK2098" s="140"/>
      <c r="AL2098" s="140"/>
      <c r="AM2098" s="140"/>
      <c r="AN2098" s="140"/>
      <c r="AO2098" s="140"/>
      <c r="AP2098" s="140"/>
      <c r="AQ2098" s="140"/>
      <c r="AR2098" s="140"/>
      <c r="AS2098" s="140"/>
      <c r="AT2098" s="140"/>
      <c r="AU2098" s="140"/>
      <c r="AV2098" s="140"/>
      <c r="AW2098" s="140"/>
      <c r="AX2098" s="140"/>
      <c r="AY2098" s="140"/>
      <c r="AZ2098" s="140"/>
      <c r="BA2098" s="140"/>
      <c r="BB2098" s="140"/>
      <c r="BC2098" s="140"/>
      <c r="BD2098" s="140"/>
      <c r="BE2098" s="140"/>
      <c r="BF2098" s="140"/>
      <c r="BG2098" s="140"/>
      <c r="BH2098" s="140"/>
      <c r="BI2098" s="140"/>
      <c r="BJ2098" s="140"/>
    </row>
    <row r="2099" spans="20:62">
      <c r="T2099" s="140"/>
      <c r="U2099" s="140"/>
      <c r="V2099" s="140"/>
      <c r="W2099" s="140"/>
      <c r="X2099" s="140"/>
      <c r="Y2099" s="140"/>
      <c r="Z2099" s="140"/>
      <c r="AA2099" s="140"/>
      <c r="AB2099" s="140"/>
      <c r="AC2099" s="140"/>
      <c r="AD2099" s="140"/>
      <c r="AE2099" s="140"/>
      <c r="AF2099" s="140"/>
      <c r="AG2099" s="140"/>
      <c r="AH2099" s="140"/>
      <c r="AI2099" s="140"/>
      <c r="AJ2099" s="140"/>
      <c r="AK2099" s="140"/>
      <c r="AL2099" s="140"/>
      <c r="AM2099" s="140"/>
      <c r="AN2099" s="140"/>
      <c r="AO2099" s="140"/>
      <c r="AP2099" s="140"/>
      <c r="AQ2099" s="140"/>
      <c r="AR2099" s="140"/>
      <c r="AS2099" s="140"/>
      <c r="AT2099" s="140"/>
      <c r="AU2099" s="140"/>
      <c r="AV2099" s="140"/>
      <c r="AW2099" s="140"/>
      <c r="AX2099" s="140"/>
      <c r="AY2099" s="140"/>
      <c r="AZ2099" s="140"/>
      <c r="BA2099" s="140"/>
      <c r="BB2099" s="140"/>
      <c r="BC2099" s="140"/>
      <c r="BD2099" s="140"/>
      <c r="BE2099" s="140"/>
      <c r="BF2099" s="140"/>
      <c r="BG2099" s="140"/>
      <c r="BH2099" s="140"/>
      <c r="BI2099" s="140"/>
      <c r="BJ2099" s="140"/>
    </row>
    <row r="2100" spans="20:62">
      <c r="T2100" s="140"/>
      <c r="U2100" s="140"/>
      <c r="V2100" s="140"/>
      <c r="W2100" s="140"/>
      <c r="X2100" s="140"/>
      <c r="Y2100" s="140"/>
      <c r="Z2100" s="140"/>
      <c r="AA2100" s="140"/>
      <c r="AB2100" s="140"/>
      <c r="AC2100" s="140"/>
      <c r="AD2100" s="140"/>
      <c r="AE2100" s="140"/>
      <c r="AF2100" s="140"/>
      <c r="AG2100" s="140"/>
      <c r="AH2100" s="140"/>
      <c r="AI2100" s="140"/>
      <c r="AJ2100" s="140"/>
      <c r="AK2100" s="140"/>
      <c r="AL2100" s="140"/>
      <c r="AM2100" s="140"/>
      <c r="AN2100" s="140"/>
      <c r="AO2100" s="140"/>
      <c r="AP2100" s="140"/>
      <c r="AQ2100" s="140"/>
      <c r="AR2100" s="140"/>
      <c r="AS2100" s="140"/>
      <c r="AT2100" s="140"/>
      <c r="AU2100" s="140"/>
      <c r="AV2100" s="140"/>
      <c r="AW2100" s="140"/>
      <c r="AX2100" s="140"/>
      <c r="AY2100" s="140"/>
      <c r="AZ2100" s="140"/>
      <c r="BA2100" s="140"/>
      <c r="BB2100" s="140"/>
      <c r="BC2100" s="140"/>
      <c r="BD2100" s="140"/>
      <c r="BE2100" s="140"/>
      <c r="BF2100" s="140"/>
      <c r="BG2100" s="140"/>
      <c r="BH2100" s="140"/>
      <c r="BI2100" s="140"/>
      <c r="BJ2100" s="140"/>
    </row>
    <row r="2101" spans="20:62">
      <c r="T2101" s="140"/>
      <c r="U2101" s="140"/>
      <c r="V2101" s="140"/>
      <c r="W2101" s="140"/>
      <c r="X2101" s="140"/>
      <c r="Y2101" s="140"/>
      <c r="Z2101" s="140"/>
      <c r="AA2101" s="140"/>
      <c r="AB2101" s="140"/>
      <c r="AC2101" s="140"/>
      <c r="AD2101" s="140"/>
      <c r="AE2101" s="140"/>
      <c r="AF2101" s="140"/>
      <c r="AG2101" s="140"/>
      <c r="AH2101" s="140"/>
      <c r="AI2101" s="140"/>
      <c r="AJ2101" s="140"/>
      <c r="AK2101" s="140"/>
      <c r="AL2101" s="140"/>
      <c r="AM2101" s="140"/>
      <c r="AN2101" s="140"/>
      <c r="AO2101" s="140"/>
      <c r="AP2101" s="140"/>
      <c r="AQ2101" s="140"/>
      <c r="AR2101" s="140"/>
      <c r="AS2101" s="140"/>
      <c r="AT2101" s="140"/>
      <c r="AU2101" s="140"/>
      <c r="AV2101" s="140"/>
      <c r="AW2101" s="140"/>
      <c r="AX2101" s="140"/>
      <c r="AY2101" s="140"/>
      <c r="AZ2101" s="140"/>
      <c r="BA2101" s="140"/>
      <c r="BB2101" s="140"/>
      <c r="BC2101" s="140"/>
      <c r="BD2101" s="140"/>
      <c r="BE2101" s="140"/>
      <c r="BF2101" s="140"/>
      <c r="BG2101" s="140"/>
      <c r="BH2101" s="140"/>
      <c r="BI2101" s="140"/>
      <c r="BJ2101" s="140"/>
    </row>
    <row r="2102" spans="20:62">
      <c r="T2102" s="140"/>
      <c r="U2102" s="140"/>
      <c r="V2102" s="140"/>
      <c r="W2102" s="140"/>
      <c r="X2102" s="140"/>
      <c r="Y2102" s="140"/>
      <c r="Z2102" s="140"/>
      <c r="AA2102" s="140"/>
      <c r="AB2102" s="140"/>
      <c r="AC2102" s="140"/>
      <c r="AD2102" s="140"/>
      <c r="AE2102" s="140"/>
      <c r="AF2102" s="140"/>
      <c r="AG2102" s="140"/>
      <c r="AH2102" s="140"/>
      <c r="AI2102" s="140"/>
      <c r="AJ2102" s="140"/>
      <c r="AK2102" s="140"/>
      <c r="AL2102" s="140"/>
      <c r="AM2102" s="140"/>
      <c r="AN2102" s="140"/>
      <c r="AO2102" s="140"/>
      <c r="AP2102" s="140"/>
      <c r="AQ2102" s="140"/>
      <c r="AR2102" s="140"/>
      <c r="AS2102" s="140"/>
      <c r="AT2102" s="140"/>
      <c r="AU2102" s="140"/>
      <c r="AV2102" s="140"/>
      <c r="AW2102" s="140"/>
      <c r="AX2102" s="140"/>
      <c r="AY2102" s="140"/>
      <c r="AZ2102" s="140"/>
      <c r="BA2102" s="140"/>
      <c r="BB2102" s="140"/>
      <c r="BC2102" s="140"/>
      <c r="BD2102" s="140"/>
      <c r="BE2102" s="140"/>
      <c r="BF2102" s="140"/>
      <c r="BG2102" s="140"/>
      <c r="BH2102" s="140"/>
      <c r="BI2102" s="140"/>
      <c r="BJ2102" s="140"/>
    </row>
    <row r="2103" spans="20:62">
      <c r="T2103" s="140"/>
      <c r="U2103" s="140"/>
      <c r="V2103" s="140"/>
      <c r="W2103" s="140"/>
      <c r="X2103" s="140"/>
      <c r="Y2103" s="140"/>
      <c r="Z2103" s="140"/>
      <c r="AA2103" s="140"/>
      <c r="AB2103" s="140"/>
      <c r="AC2103" s="140"/>
      <c r="AD2103" s="140"/>
      <c r="AE2103" s="140"/>
      <c r="AF2103" s="140"/>
      <c r="AG2103" s="140"/>
      <c r="AH2103" s="140"/>
      <c r="AI2103" s="140"/>
      <c r="AJ2103" s="140"/>
      <c r="AK2103" s="140"/>
      <c r="AL2103" s="140"/>
      <c r="AM2103" s="140"/>
      <c r="AN2103" s="140"/>
      <c r="AO2103" s="140"/>
      <c r="AP2103" s="140"/>
      <c r="AQ2103" s="140"/>
      <c r="AR2103" s="140"/>
      <c r="AS2103" s="140"/>
      <c r="AT2103" s="140"/>
      <c r="AU2103" s="140"/>
      <c r="AV2103" s="140"/>
      <c r="AW2103" s="140"/>
      <c r="AX2103" s="140"/>
      <c r="AY2103" s="140"/>
      <c r="AZ2103" s="140"/>
      <c r="BA2103" s="140"/>
      <c r="BB2103" s="140"/>
      <c r="BC2103" s="140"/>
      <c r="BD2103" s="140"/>
      <c r="BE2103" s="140"/>
      <c r="BF2103" s="140"/>
      <c r="BG2103" s="140"/>
      <c r="BH2103" s="140"/>
      <c r="BI2103" s="140"/>
      <c r="BJ2103" s="140"/>
    </row>
    <row r="2104" spans="20:62">
      <c r="T2104" s="140"/>
      <c r="U2104" s="140"/>
      <c r="V2104" s="140"/>
      <c r="W2104" s="140"/>
      <c r="X2104" s="140"/>
      <c r="Y2104" s="140"/>
      <c r="Z2104" s="140"/>
      <c r="AA2104" s="140"/>
      <c r="AB2104" s="140"/>
      <c r="AC2104" s="140"/>
      <c r="AD2104" s="140"/>
      <c r="AE2104" s="140"/>
      <c r="AF2104" s="140"/>
      <c r="AG2104" s="140"/>
      <c r="AH2104" s="140"/>
      <c r="AI2104" s="140"/>
      <c r="AJ2104" s="140"/>
      <c r="AK2104" s="140"/>
      <c r="AL2104" s="140"/>
      <c r="AM2104" s="140"/>
      <c r="AN2104" s="140"/>
      <c r="AO2104" s="140"/>
      <c r="AP2104" s="140"/>
      <c r="AQ2104" s="140"/>
      <c r="AR2104" s="140"/>
      <c r="AS2104" s="140"/>
      <c r="AT2104" s="140"/>
      <c r="AU2104" s="140"/>
      <c r="AV2104" s="140"/>
      <c r="AW2104" s="140"/>
      <c r="AX2104" s="140"/>
      <c r="AY2104" s="140"/>
      <c r="AZ2104" s="140"/>
      <c r="BA2104" s="140"/>
      <c r="BB2104" s="140"/>
      <c r="BC2104" s="140"/>
      <c r="BD2104" s="140"/>
      <c r="BE2104" s="140"/>
      <c r="BF2104" s="140"/>
      <c r="BG2104" s="140"/>
      <c r="BH2104" s="140"/>
      <c r="BI2104" s="140"/>
      <c r="BJ2104" s="140"/>
    </row>
    <row r="2105" spans="20:62">
      <c r="T2105" s="140"/>
      <c r="U2105" s="140"/>
      <c r="V2105" s="140"/>
      <c r="W2105" s="140"/>
      <c r="X2105" s="140"/>
      <c r="Y2105" s="140"/>
      <c r="Z2105" s="140"/>
      <c r="AA2105" s="140"/>
      <c r="AB2105" s="140"/>
      <c r="AC2105" s="140"/>
      <c r="AD2105" s="140"/>
      <c r="AE2105" s="140"/>
      <c r="AF2105" s="140"/>
      <c r="AG2105" s="140"/>
      <c r="AH2105" s="140"/>
      <c r="AI2105" s="140"/>
      <c r="AJ2105" s="140"/>
      <c r="AK2105" s="140"/>
      <c r="AL2105" s="140"/>
      <c r="AM2105" s="140"/>
      <c r="AN2105" s="140"/>
      <c r="AO2105" s="140"/>
      <c r="AP2105" s="140"/>
      <c r="AQ2105" s="140"/>
      <c r="AR2105" s="140"/>
      <c r="AS2105" s="140"/>
      <c r="AT2105" s="140"/>
      <c r="AU2105" s="140"/>
      <c r="AV2105" s="140"/>
      <c r="AW2105" s="140"/>
      <c r="AX2105" s="140"/>
      <c r="AY2105" s="140"/>
      <c r="AZ2105" s="140"/>
      <c r="BA2105" s="140"/>
      <c r="BB2105" s="140"/>
      <c r="BC2105" s="140"/>
      <c r="BD2105" s="140"/>
      <c r="BE2105" s="140"/>
      <c r="BF2105" s="140"/>
      <c r="BG2105" s="140"/>
      <c r="BH2105" s="140"/>
      <c r="BI2105" s="140"/>
      <c r="BJ2105" s="140"/>
    </row>
    <row r="2106" spans="20:62">
      <c r="T2106" s="140"/>
      <c r="U2106" s="140"/>
      <c r="V2106" s="140"/>
      <c r="W2106" s="140"/>
      <c r="X2106" s="140"/>
      <c r="Y2106" s="140"/>
      <c r="Z2106" s="140"/>
      <c r="AA2106" s="140"/>
      <c r="AB2106" s="140"/>
      <c r="AC2106" s="140"/>
      <c r="AD2106" s="140"/>
      <c r="AE2106" s="140"/>
      <c r="AF2106" s="140"/>
      <c r="AG2106" s="140"/>
      <c r="AH2106" s="140"/>
      <c r="AI2106" s="140"/>
      <c r="AJ2106" s="140"/>
      <c r="AK2106" s="140"/>
      <c r="AL2106" s="140"/>
      <c r="AM2106" s="140"/>
      <c r="AN2106" s="140"/>
      <c r="AO2106" s="140"/>
      <c r="AP2106" s="140"/>
      <c r="AQ2106" s="140"/>
      <c r="AR2106" s="140"/>
      <c r="AS2106" s="140"/>
      <c r="AT2106" s="140"/>
      <c r="AU2106" s="140"/>
      <c r="AV2106" s="140"/>
      <c r="AW2106" s="140"/>
      <c r="AX2106" s="140"/>
      <c r="AY2106" s="140"/>
      <c r="AZ2106" s="140"/>
      <c r="BA2106" s="140"/>
      <c r="BB2106" s="140"/>
      <c r="BC2106" s="140"/>
      <c r="BD2106" s="140"/>
      <c r="BE2106" s="140"/>
      <c r="BF2106" s="140"/>
      <c r="BG2106" s="140"/>
      <c r="BH2106" s="140"/>
      <c r="BI2106" s="140"/>
      <c r="BJ2106" s="140"/>
    </row>
    <row r="2107" spans="20:62">
      <c r="T2107" s="140"/>
      <c r="U2107" s="140"/>
      <c r="V2107" s="140"/>
      <c r="W2107" s="140"/>
      <c r="X2107" s="140"/>
      <c r="Y2107" s="140"/>
      <c r="Z2107" s="140"/>
      <c r="AA2107" s="140"/>
      <c r="AB2107" s="140"/>
      <c r="AC2107" s="140"/>
      <c r="AD2107" s="140"/>
      <c r="AE2107" s="140"/>
      <c r="AF2107" s="140"/>
      <c r="AG2107" s="140"/>
      <c r="AH2107" s="140"/>
      <c r="AI2107" s="140"/>
      <c r="AJ2107" s="140"/>
      <c r="AK2107" s="140"/>
      <c r="AL2107" s="140"/>
      <c r="AM2107" s="140"/>
      <c r="AN2107" s="140"/>
      <c r="AO2107" s="140"/>
      <c r="AP2107" s="140"/>
      <c r="AQ2107" s="140"/>
      <c r="AR2107" s="140"/>
      <c r="AS2107" s="140"/>
      <c r="AT2107" s="140"/>
      <c r="AU2107" s="140"/>
      <c r="AV2107" s="140"/>
      <c r="AW2107" s="140"/>
      <c r="AX2107" s="140"/>
      <c r="AY2107" s="140"/>
      <c r="AZ2107" s="140"/>
      <c r="BA2107" s="140"/>
      <c r="BB2107" s="140"/>
      <c r="BC2107" s="140"/>
      <c r="BD2107" s="140"/>
      <c r="BE2107" s="140"/>
      <c r="BF2107" s="140"/>
      <c r="BG2107" s="140"/>
      <c r="BH2107" s="140"/>
      <c r="BI2107" s="140"/>
      <c r="BJ2107" s="140"/>
    </row>
    <row r="2108" spans="20:62">
      <c r="T2108" s="140"/>
      <c r="U2108" s="140"/>
      <c r="V2108" s="140"/>
      <c r="W2108" s="140"/>
      <c r="X2108" s="140"/>
      <c r="Y2108" s="140"/>
      <c r="Z2108" s="140"/>
      <c r="AA2108" s="140"/>
      <c r="AB2108" s="140"/>
      <c r="AC2108" s="140"/>
      <c r="AD2108" s="140"/>
      <c r="AE2108" s="140"/>
      <c r="AF2108" s="140"/>
      <c r="AG2108" s="140"/>
      <c r="AH2108" s="140"/>
      <c r="AI2108" s="140"/>
      <c r="AJ2108" s="140"/>
      <c r="AK2108" s="140"/>
      <c r="AL2108" s="140"/>
      <c r="AM2108" s="140"/>
      <c r="AN2108" s="140"/>
      <c r="AO2108" s="140"/>
      <c r="AP2108" s="140"/>
      <c r="AQ2108" s="140"/>
      <c r="AR2108" s="140"/>
      <c r="AS2108" s="140"/>
      <c r="AT2108" s="140"/>
      <c r="AU2108" s="140"/>
      <c r="AV2108" s="140"/>
      <c r="AW2108" s="140"/>
      <c r="AX2108" s="140"/>
      <c r="AY2108" s="140"/>
      <c r="AZ2108" s="140"/>
      <c r="BA2108" s="140"/>
      <c r="BB2108" s="140"/>
      <c r="BC2108" s="140"/>
      <c r="BD2108" s="140"/>
      <c r="BE2108" s="140"/>
      <c r="BF2108" s="140"/>
      <c r="BG2108" s="140"/>
      <c r="BH2108" s="140"/>
      <c r="BI2108" s="140"/>
      <c r="BJ2108" s="140"/>
    </row>
    <row r="2109" spans="20:62">
      <c r="T2109" s="140"/>
      <c r="U2109" s="140"/>
      <c r="V2109" s="140"/>
      <c r="W2109" s="140"/>
      <c r="X2109" s="140"/>
      <c r="Y2109" s="140"/>
      <c r="Z2109" s="140"/>
      <c r="AA2109" s="140"/>
      <c r="AB2109" s="140"/>
      <c r="AC2109" s="140"/>
      <c r="AD2109" s="140"/>
      <c r="AE2109" s="140"/>
      <c r="AF2109" s="140"/>
      <c r="AG2109" s="140"/>
      <c r="AH2109" s="140"/>
      <c r="AI2109" s="140"/>
      <c r="AJ2109" s="140"/>
      <c r="AK2109" s="140"/>
      <c r="AL2109" s="140"/>
      <c r="AM2109" s="140"/>
      <c r="AN2109" s="140"/>
      <c r="AO2109" s="140"/>
      <c r="AP2109" s="140"/>
      <c r="AQ2109" s="140"/>
      <c r="AR2109" s="140"/>
      <c r="AS2109" s="140"/>
      <c r="AT2109" s="140"/>
      <c r="AU2109" s="140"/>
      <c r="AV2109" s="140"/>
      <c r="AW2109" s="140"/>
      <c r="AX2109" s="140"/>
      <c r="AY2109" s="140"/>
      <c r="AZ2109" s="140"/>
      <c r="BA2109" s="140"/>
      <c r="BB2109" s="140"/>
      <c r="BC2109" s="140"/>
      <c r="BD2109" s="140"/>
      <c r="BE2109" s="140"/>
      <c r="BF2109" s="140"/>
      <c r="BG2109" s="140"/>
      <c r="BH2109" s="140"/>
      <c r="BI2109" s="140"/>
      <c r="BJ2109" s="140"/>
    </row>
    <row r="2110" spans="20:62">
      <c r="T2110" s="140"/>
      <c r="U2110" s="140"/>
      <c r="V2110" s="140"/>
      <c r="W2110" s="140"/>
      <c r="X2110" s="140"/>
      <c r="Y2110" s="140"/>
      <c r="Z2110" s="140"/>
      <c r="AA2110" s="140"/>
      <c r="AB2110" s="140"/>
      <c r="AC2110" s="140"/>
      <c r="AD2110" s="140"/>
      <c r="AE2110" s="140"/>
      <c r="AF2110" s="140"/>
      <c r="AG2110" s="140"/>
      <c r="AH2110" s="140"/>
      <c r="AI2110" s="140"/>
      <c r="AJ2110" s="140"/>
      <c r="AK2110" s="140"/>
      <c r="AL2110" s="140"/>
      <c r="AM2110" s="140"/>
      <c r="AN2110" s="140"/>
      <c r="AO2110" s="140"/>
      <c r="AP2110" s="140"/>
      <c r="AQ2110" s="140"/>
      <c r="AR2110" s="140"/>
      <c r="AS2110" s="140"/>
      <c r="AT2110" s="140"/>
      <c r="AU2110" s="140"/>
      <c r="AV2110" s="140"/>
      <c r="AW2110" s="140"/>
      <c r="AX2110" s="140"/>
      <c r="AY2110" s="140"/>
      <c r="AZ2110" s="140"/>
      <c r="BA2110" s="140"/>
      <c r="BB2110" s="140"/>
      <c r="BC2110" s="140"/>
      <c r="BD2110" s="140"/>
      <c r="BE2110" s="140"/>
      <c r="BF2110" s="140"/>
      <c r="BG2110" s="140"/>
      <c r="BH2110" s="140"/>
      <c r="BI2110" s="140"/>
      <c r="BJ2110" s="140"/>
    </row>
    <row r="2111" spans="20:62">
      <c r="T2111" s="140"/>
      <c r="U2111" s="140"/>
      <c r="V2111" s="140"/>
      <c r="W2111" s="140"/>
      <c r="X2111" s="140"/>
      <c r="Y2111" s="140"/>
      <c r="Z2111" s="140"/>
      <c r="AA2111" s="140"/>
      <c r="AB2111" s="140"/>
      <c r="AC2111" s="140"/>
      <c r="AD2111" s="140"/>
      <c r="AE2111" s="140"/>
      <c r="AF2111" s="140"/>
      <c r="AG2111" s="140"/>
      <c r="AH2111" s="140"/>
      <c r="AI2111" s="140"/>
      <c r="AJ2111" s="140"/>
      <c r="AK2111" s="140"/>
      <c r="AL2111" s="140"/>
      <c r="AM2111" s="140"/>
      <c r="AN2111" s="140"/>
      <c r="AO2111" s="140"/>
      <c r="AP2111" s="140"/>
      <c r="AQ2111" s="140"/>
      <c r="AR2111" s="140"/>
      <c r="AS2111" s="140"/>
      <c r="AT2111" s="140"/>
      <c r="AU2111" s="140"/>
      <c r="AV2111" s="140"/>
      <c r="AW2111" s="140"/>
      <c r="AX2111" s="140"/>
      <c r="AY2111" s="140"/>
      <c r="AZ2111" s="140"/>
      <c r="BA2111" s="140"/>
      <c r="BB2111" s="140"/>
      <c r="BC2111" s="140"/>
      <c r="BD2111" s="140"/>
      <c r="BE2111" s="140"/>
      <c r="BF2111" s="140"/>
      <c r="BG2111" s="140"/>
      <c r="BH2111" s="140"/>
      <c r="BI2111" s="140"/>
      <c r="BJ2111" s="140"/>
    </row>
    <row r="2112" spans="20:62">
      <c r="T2112" s="140"/>
      <c r="U2112" s="140"/>
      <c r="V2112" s="140"/>
      <c r="W2112" s="140"/>
      <c r="X2112" s="140"/>
      <c r="Y2112" s="140"/>
      <c r="Z2112" s="140"/>
      <c r="AA2112" s="140"/>
      <c r="AB2112" s="140"/>
      <c r="AC2112" s="140"/>
      <c r="AD2112" s="140"/>
      <c r="AE2112" s="140"/>
      <c r="AF2112" s="140"/>
      <c r="AG2112" s="140"/>
      <c r="AH2112" s="140"/>
      <c r="AI2112" s="140"/>
      <c r="AJ2112" s="140"/>
      <c r="AK2112" s="140"/>
      <c r="AL2112" s="140"/>
      <c r="AM2112" s="140"/>
      <c r="AN2112" s="140"/>
      <c r="AO2112" s="140"/>
      <c r="AP2112" s="140"/>
      <c r="AQ2112" s="140"/>
      <c r="AR2112" s="140"/>
      <c r="AS2112" s="140"/>
      <c r="AT2112" s="140"/>
      <c r="AU2112" s="140"/>
      <c r="AV2112" s="140"/>
      <c r="AW2112" s="140"/>
      <c r="AX2112" s="140"/>
      <c r="AY2112" s="140"/>
      <c r="AZ2112" s="140"/>
      <c r="BA2112" s="140"/>
      <c r="BB2112" s="140"/>
      <c r="BC2112" s="140"/>
      <c r="BD2112" s="140"/>
      <c r="BE2112" s="140"/>
      <c r="BF2112" s="140"/>
      <c r="BG2112" s="140"/>
      <c r="BH2112" s="140"/>
      <c r="BI2112" s="140"/>
      <c r="BJ2112" s="140"/>
    </row>
    <row r="2113" spans="20:62">
      <c r="T2113" s="140"/>
      <c r="U2113" s="140"/>
      <c r="V2113" s="140"/>
      <c r="W2113" s="140"/>
      <c r="X2113" s="140"/>
      <c r="Y2113" s="140"/>
      <c r="Z2113" s="140"/>
      <c r="AA2113" s="140"/>
      <c r="AB2113" s="140"/>
      <c r="AC2113" s="140"/>
      <c r="AD2113" s="140"/>
      <c r="AE2113" s="140"/>
      <c r="AF2113" s="140"/>
      <c r="AG2113" s="140"/>
      <c r="AH2113" s="140"/>
      <c r="AI2113" s="140"/>
      <c r="AJ2113" s="140"/>
      <c r="AK2113" s="140"/>
      <c r="AL2113" s="140"/>
      <c r="AM2113" s="140"/>
      <c r="AN2113" s="140"/>
      <c r="AO2113" s="140"/>
      <c r="AP2113" s="140"/>
      <c r="AQ2113" s="140"/>
      <c r="AR2113" s="140"/>
      <c r="AS2113" s="140"/>
      <c r="AT2113" s="140"/>
      <c r="AU2113" s="140"/>
      <c r="AV2113" s="140"/>
      <c r="AW2113" s="140"/>
      <c r="AX2113" s="140"/>
      <c r="AY2113" s="140"/>
      <c r="AZ2113" s="140"/>
      <c r="BA2113" s="140"/>
      <c r="BB2113" s="140"/>
      <c r="BC2113" s="140"/>
      <c r="BD2113" s="140"/>
      <c r="BE2113" s="140"/>
      <c r="BF2113" s="140"/>
      <c r="BG2113" s="140"/>
      <c r="BH2113" s="140"/>
      <c r="BI2113" s="140"/>
      <c r="BJ2113" s="140"/>
    </row>
    <row r="2114" spans="20:62">
      <c r="T2114" s="140"/>
      <c r="U2114" s="140"/>
      <c r="V2114" s="140"/>
      <c r="W2114" s="140"/>
      <c r="X2114" s="140"/>
      <c r="Y2114" s="140"/>
      <c r="Z2114" s="140"/>
      <c r="AA2114" s="140"/>
      <c r="AB2114" s="140"/>
      <c r="AC2114" s="140"/>
      <c r="AD2114" s="140"/>
      <c r="AE2114" s="140"/>
      <c r="AF2114" s="140"/>
      <c r="AG2114" s="140"/>
      <c r="AH2114" s="140"/>
      <c r="AI2114" s="140"/>
      <c r="AJ2114" s="140"/>
      <c r="AK2114" s="140"/>
      <c r="AL2114" s="140"/>
      <c r="AM2114" s="140"/>
      <c r="AN2114" s="140"/>
      <c r="AO2114" s="140"/>
      <c r="AP2114" s="140"/>
      <c r="AQ2114" s="140"/>
      <c r="AR2114" s="140"/>
      <c r="AS2114" s="140"/>
      <c r="AT2114" s="140"/>
      <c r="AU2114" s="140"/>
      <c r="AV2114" s="140"/>
      <c r="AW2114" s="140"/>
      <c r="AX2114" s="140"/>
      <c r="AY2114" s="140"/>
      <c r="AZ2114" s="140"/>
      <c r="BA2114" s="140"/>
      <c r="BB2114" s="140"/>
      <c r="BC2114" s="140"/>
      <c r="BD2114" s="140"/>
      <c r="BE2114" s="140"/>
      <c r="BF2114" s="140"/>
      <c r="BG2114" s="140"/>
      <c r="BH2114" s="140"/>
      <c r="BI2114" s="140"/>
      <c r="BJ2114" s="140"/>
    </row>
    <row r="2115" spans="20:62">
      <c r="T2115" s="140"/>
      <c r="U2115" s="140"/>
      <c r="V2115" s="140"/>
      <c r="W2115" s="140"/>
      <c r="X2115" s="140"/>
      <c r="Y2115" s="140"/>
      <c r="Z2115" s="140"/>
      <c r="AA2115" s="140"/>
      <c r="AB2115" s="140"/>
      <c r="AC2115" s="140"/>
      <c r="AD2115" s="140"/>
      <c r="AE2115" s="140"/>
      <c r="AF2115" s="140"/>
      <c r="AG2115" s="140"/>
      <c r="AH2115" s="140"/>
      <c r="AI2115" s="140"/>
      <c r="AJ2115" s="140"/>
      <c r="AK2115" s="140"/>
      <c r="AL2115" s="140"/>
      <c r="AM2115" s="140"/>
      <c r="AN2115" s="140"/>
      <c r="AO2115" s="140"/>
      <c r="AP2115" s="140"/>
      <c r="AQ2115" s="140"/>
      <c r="AR2115" s="140"/>
      <c r="AS2115" s="140"/>
      <c r="AT2115" s="140"/>
      <c r="AU2115" s="140"/>
      <c r="AV2115" s="140"/>
      <c r="AW2115" s="140"/>
      <c r="AX2115" s="140"/>
      <c r="AY2115" s="140"/>
      <c r="AZ2115" s="140"/>
      <c r="BA2115" s="140"/>
      <c r="BB2115" s="140"/>
      <c r="BC2115" s="140"/>
      <c r="BD2115" s="140"/>
      <c r="BE2115" s="140"/>
      <c r="BF2115" s="140"/>
      <c r="BG2115" s="140"/>
      <c r="BH2115" s="140"/>
      <c r="BI2115" s="140"/>
      <c r="BJ2115" s="140"/>
    </row>
    <row r="2116" spans="20:62">
      <c r="T2116" s="140"/>
      <c r="U2116" s="140"/>
      <c r="V2116" s="140"/>
      <c r="W2116" s="140"/>
      <c r="X2116" s="140"/>
      <c r="Y2116" s="140"/>
      <c r="Z2116" s="140"/>
      <c r="AA2116" s="140"/>
      <c r="AB2116" s="140"/>
      <c r="AC2116" s="140"/>
      <c r="AD2116" s="140"/>
      <c r="AE2116" s="140"/>
      <c r="AF2116" s="140"/>
      <c r="AG2116" s="140"/>
      <c r="AH2116" s="140"/>
      <c r="AI2116" s="140"/>
      <c r="AJ2116" s="140"/>
      <c r="AK2116" s="140"/>
      <c r="AL2116" s="140"/>
      <c r="AM2116" s="140"/>
      <c r="AN2116" s="140"/>
      <c r="AO2116" s="140"/>
      <c r="AP2116" s="140"/>
      <c r="AQ2116" s="140"/>
      <c r="AR2116" s="140"/>
      <c r="AS2116" s="140"/>
      <c r="AT2116" s="140"/>
      <c r="AU2116" s="140"/>
      <c r="AV2116" s="140"/>
      <c r="AW2116" s="140"/>
      <c r="AX2116" s="140"/>
      <c r="AY2116" s="140"/>
      <c r="AZ2116" s="140"/>
      <c r="BA2116" s="140"/>
      <c r="BB2116" s="140"/>
      <c r="BC2116" s="140"/>
      <c r="BD2116" s="140"/>
      <c r="BE2116" s="140"/>
      <c r="BF2116" s="140"/>
      <c r="BG2116" s="140"/>
      <c r="BH2116" s="140"/>
      <c r="BI2116" s="140"/>
      <c r="BJ2116" s="140"/>
    </row>
    <row r="2117" spans="20:62">
      <c r="T2117" s="140"/>
      <c r="U2117" s="140"/>
      <c r="V2117" s="140"/>
      <c r="W2117" s="140"/>
      <c r="X2117" s="140"/>
      <c r="Y2117" s="140"/>
      <c r="Z2117" s="140"/>
      <c r="AA2117" s="140"/>
      <c r="AB2117" s="140"/>
      <c r="AC2117" s="140"/>
      <c r="AD2117" s="140"/>
      <c r="AE2117" s="140"/>
      <c r="AF2117" s="140"/>
      <c r="AG2117" s="140"/>
      <c r="AH2117" s="140"/>
      <c r="AI2117" s="140"/>
      <c r="AJ2117" s="140"/>
      <c r="AK2117" s="140"/>
      <c r="AL2117" s="140"/>
      <c r="AM2117" s="140"/>
      <c r="AN2117" s="140"/>
      <c r="AO2117" s="140"/>
      <c r="AP2117" s="140"/>
      <c r="AQ2117" s="140"/>
      <c r="AR2117" s="140"/>
      <c r="AS2117" s="140"/>
      <c r="AT2117" s="140"/>
      <c r="AU2117" s="140"/>
      <c r="AV2117" s="140"/>
      <c r="AW2117" s="140"/>
      <c r="AX2117" s="140"/>
      <c r="AY2117" s="140"/>
      <c r="AZ2117" s="140"/>
      <c r="BA2117" s="140"/>
      <c r="BB2117" s="140"/>
      <c r="BC2117" s="140"/>
      <c r="BD2117" s="140"/>
      <c r="BE2117" s="140"/>
      <c r="BF2117" s="140"/>
      <c r="BG2117" s="140"/>
      <c r="BH2117" s="140"/>
      <c r="BI2117" s="140"/>
      <c r="BJ2117" s="140"/>
    </row>
    <row r="2118" spans="20:62">
      <c r="T2118" s="140"/>
      <c r="U2118" s="140"/>
      <c r="V2118" s="140"/>
      <c r="W2118" s="140"/>
      <c r="X2118" s="140"/>
      <c r="Y2118" s="140"/>
      <c r="Z2118" s="140"/>
      <c r="AA2118" s="140"/>
      <c r="AB2118" s="140"/>
      <c r="AC2118" s="140"/>
      <c r="AD2118" s="140"/>
      <c r="AE2118" s="140"/>
      <c r="AF2118" s="140"/>
      <c r="AG2118" s="140"/>
      <c r="AH2118" s="140"/>
      <c r="AI2118" s="140"/>
      <c r="AJ2118" s="140"/>
      <c r="AK2118" s="140"/>
      <c r="AL2118" s="140"/>
      <c r="AM2118" s="140"/>
      <c r="AN2118" s="140"/>
      <c r="AO2118" s="140"/>
      <c r="AP2118" s="140"/>
      <c r="AQ2118" s="140"/>
      <c r="AR2118" s="140"/>
      <c r="AS2118" s="140"/>
      <c r="AT2118" s="140"/>
      <c r="AU2118" s="140"/>
      <c r="AV2118" s="140"/>
      <c r="AW2118" s="140"/>
      <c r="AX2118" s="140"/>
      <c r="AY2118" s="140"/>
      <c r="AZ2118" s="140"/>
      <c r="BA2118" s="140"/>
      <c r="BB2118" s="140"/>
      <c r="BC2118" s="140"/>
      <c r="BD2118" s="140"/>
      <c r="BE2118" s="140"/>
      <c r="BF2118" s="140"/>
      <c r="BG2118" s="140"/>
      <c r="BH2118" s="140"/>
      <c r="BI2118" s="140"/>
      <c r="BJ2118" s="140"/>
    </row>
    <row r="2119" spans="20:62">
      <c r="T2119" s="140"/>
      <c r="U2119" s="140"/>
      <c r="V2119" s="140"/>
      <c r="W2119" s="140"/>
      <c r="X2119" s="140"/>
      <c r="Y2119" s="140"/>
      <c r="Z2119" s="140"/>
      <c r="AA2119" s="140"/>
      <c r="AB2119" s="140"/>
      <c r="AC2119" s="140"/>
      <c r="AD2119" s="140"/>
      <c r="AE2119" s="140"/>
      <c r="AF2119" s="140"/>
      <c r="AG2119" s="140"/>
      <c r="AH2119" s="140"/>
      <c r="AI2119" s="140"/>
      <c r="AJ2119" s="140"/>
      <c r="AK2119" s="140"/>
      <c r="AL2119" s="140"/>
      <c r="AM2119" s="140"/>
      <c r="AN2119" s="140"/>
      <c r="AO2119" s="140"/>
      <c r="AP2119" s="140"/>
      <c r="AQ2119" s="140"/>
      <c r="AR2119" s="140"/>
      <c r="AS2119" s="140"/>
      <c r="AT2119" s="140"/>
      <c r="AU2119" s="140"/>
      <c r="AV2119" s="140"/>
      <c r="AW2119" s="140"/>
      <c r="AX2119" s="140"/>
      <c r="AY2119" s="140"/>
      <c r="AZ2119" s="140"/>
      <c r="BA2119" s="140"/>
      <c r="BB2119" s="140"/>
      <c r="BC2119" s="140"/>
      <c r="BD2119" s="140"/>
      <c r="BE2119" s="140"/>
      <c r="BF2119" s="140"/>
      <c r="BG2119" s="140"/>
      <c r="BH2119" s="140"/>
      <c r="BI2119" s="140"/>
      <c r="BJ2119" s="140"/>
    </row>
    <row r="2120" spans="20:62">
      <c r="T2120" s="140"/>
      <c r="U2120" s="140"/>
      <c r="V2120" s="140"/>
      <c r="W2120" s="140"/>
      <c r="X2120" s="140"/>
      <c r="Y2120" s="140"/>
      <c r="Z2120" s="140"/>
      <c r="AA2120" s="140"/>
      <c r="AB2120" s="140"/>
      <c r="AC2120" s="140"/>
      <c r="AD2120" s="140"/>
      <c r="AE2120" s="140"/>
      <c r="AF2120" s="140"/>
      <c r="AG2120" s="140"/>
      <c r="AH2120" s="140"/>
      <c r="AI2120" s="140"/>
      <c r="AJ2120" s="140"/>
      <c r="AK2120" s="140"/>
      <c r="AL2120" s="140"/>
      <c r="AM2120" s="140"/>
      <c r="AN2120" s="140"/>
      <c r="AO2120" s="140"/>
      <c r="AP2120" s="140"/>
      <c r="AQ2120" s="140"/>
      <c r="AR2120" s="140"/>
      <c r="AS2120" s="140"/>
      <c r="AT2120" s="140"/>
      <c r="AU2120" s="140"/>
      <c r="AV2120" s="140"/>
      <c r="AW2120" s="140"/>
      <c r="AX2120" s="140"/>
      <c r="AY2120" s="140"/>
      <c r="AZ2120" s="140"/>
      <c r="BA2120" s="140"/>
      <c r="BB2120" s="140"/>
      <c r="BC2120" s="140"/>
      <c r="BD2120" s="140"/>
      <c r="BE2120" s="140"/>
      <c r="BF2120" s="140"/>
      <c r="BG2120" s="140"/>
      <c r="BH2120" s="140"/>
      <c r="BI2120" s="140"/>
      <c r="BJ2120" s="140"/>
    </row>
    <row r="2121" spans="20:62">
      <c r="T2121" s="140"/>
      <c r="U2121" s="140"/>
      <c r="V2121" s="140"/>
      <c r="W2121" s="140"/>
      <c r="X2121" s="140"/>
      <c r="Y2121" s="140"/>
      <c r="Z2121" s="140"/>
      <c r="AA2121" s="140"/>
      <c r="AB2121" s="140"/>
      <c r="AC2121" s="140"/>
      <c r="AD2121" s="140"/>
      <c r="AE2121" s="140"/>
      <c r="AF2121" s="140"/>
      <c r="AG2121" s="140"/>
      <c r="AH2121" s="140"/>
      <c r="AI2121" s="140"/>
      <c r="AJ2121" s="140"/>
      <c r="AK2121" s="140"/>
      <c r="AL2121" s="140"/>
      <c r="AM2121" s="140"/>
      <c r="AN2121" s="140"/>
      <c r="AO2121" s="140"/>
      <c r="AP2121" s="140"/>
      <c r="AQ2121" s="140"/>
      <c r="AR2121" s="140"/>
      <c r="AS2121" s="140"/>
      <c r="AT2121" s="140"/>
      <c r="AU2121" s="140"/>
      <c r="AV2121" s="140"/>
      <c r="AW2121" s="140"/>
      <c r="AX2121" s="140"/>
      <c r="AY2121" s="140"/>
      <c r="AZ2121" s="140"/>
      <c r="BA2121" s="140"/>
      <c r="BB2121" s="140"/>
      <c r="BC2121" s="140"/>
      <c r="BD2121" s="140"/>
      <c r="BE2121" s="140"/>
      <c r="BF2121" s="140"/>
      <c r="BG2121" s="140"/>
      <c r="BH2121" s="140"/>
      <c r="BI2121" s="140"/>
      <c r="BJ2121" s="140"/>
    </row>
    <row r="2122" spans="20:62">
      <c r="T2122" s="140"/>
      <c r="U2122" s="140"/>
      <c r="V2122" s="140"/>
      <c r="W2122" s="140"/>
      <c r="X2122" s="140"/>
      <c r="Y2122" s="140"/>
      <c r="Z2122" s="140"/>
      <c r="AA2122" s="140"/>
      <c r="AB2122" s="140"/>
      <c r="AC2122" s="140"/>
      <c r="AD2122" s="140"/>
      <c r="AE2122" s="140"/>
      <c r="AF2122" s="140"/>
      <c r="AG2122" s="140"/>
      <c r="AH2122" s="140"/>
      <c r="AI2122" s="140"/>
      <c r="AJ2122" s="140"/>
      <c r="AK2122" s="140"/>
      <c r="AL2122" s="140"/>
      <c r="AM2122" s="140"/>
      <c r="AN2122" s="140"/>
      <c r="AO2122" s="140"/>
      <c r="AP2122" s="140"/>
      <c r="AQ2122" s="140"/>
      <c r="AR2122" s="140"/>
      <c r="AS2122" s="140"/>
      <c r="AT2122" s="140"/>
      <c r="AU2122" s="140"/>
      <c r="AV2122" s="140"/>
      <c r="AW2122" s="140"/>
      <c r="AX2122" s="140"/>
      <c r="AY2122" s="140"/>
      <c r="AZ2122" s="140"/>
      <c r="BA2122" s="140"/>
      <c r="BB2122" s="140"/>
      <c r="BC2122" s="140"/>
      <c r="BD2122" s="140"/>
      <c r="BE2122" s="140"/>
      <c r="BF2122" s="140"/>
      <c r="BG2122" s="140"/>
      <c r="BH2122" s="140"/>
      <c r="BI2122" s="140"/>
      <c r="BJ2122" s="140"/>
    </row>
    <row r="2123" spans="20:62">
      <c r="T2123" s="140"/>
      <c r="U2123" s="140"/>
      <c r="V2123" s="140"/>
      <c r="W2123" s="140"/>
      <c r="X2123" s="140"/>
      <c r="Y2123" s="140"/>
      <c r="Z2123" s="140"/>
      <c r="AA2123" s="140"/>
      <c r="AB2123" s="140"/>
      <c r="AC2123" s="140"/>
      <c r="AD2123" s="140"/>
      <c r="AE2123" s="140"/>
      <c r="AF2123" s="140"/>
      <c r="AG2123" s="140"/>
      <c r="AH2123" s="140"/>
      <c r="AI2123" s="140"/>
      <c r="AJ2123" s="140"/>
      <c r="AK2123" s="140"/>
      <c r="AL2123" s="140"/>
      <c r="AM2123" s="140"/>
      <c r="AN2123" s="140"/>
      <c r="AO2123" s="140"/>
      <c r="AP2123" s="140"/>
      <c r="AQ2123" s="140"/>
      <c r="AR2123" s="140"/>
      <c r="AS2123" s="140"/>
      <c r="AT2123" s="140"/>
      <c r="AU2123" s="140"/>
      <c r="AV2123" s="140"/>
      <c r="AW2123" s="140"/>
      <c r="AX2123" s="140"/>
      <c r="AY2123" s="140"/>
      <c r="AZ2123" s="140"/>
      <c r="BA2123" s="140"/>
      <c r="BB2123" s="140"/>
      <c r="BC2123" s="140"/>
      <c r="BD2123" s="140"/>
      <c r="BE2123" s="140"/>
      <c r="BF2123" s="140"/>
      <c r="BG2123" s="140"/>
      <c r="BH2123" s="140"/>
      <c r="BI2123" s="140"/>
      <c r="BJ2123" s="140"/>
    </row>
    <row r="2124" spans="20:62">
      <c r="T2124" s="140"/>
      <c r="U2124" s="140"/>
      <c r="V2124" s="140"/>
      <c r="W2124" s="140"/>
      <c r="X2124" s="140"/>
      <c r="Y2124" s="140"/>
      <c r="Z2124" s="140"/>
      <c r="AA2124" s="140"/>
      <c r="AB2124" s="140"/>
      <c r="AC2124" s="140"/>
      <c r="AD2124" s="140"/>
      <c r="AE2124" s="140"/>
      <c r="AF2124" s="140"/>
      <c r="AG2124" s="140"/>
      <c r="AH2124" s="140"/>
      <c r="AI2124" s="140"/>
      <c r="AJ2124" s="140"/>
      <c r="AK2124" s="140"/>
      <c r="AL2124" s="140"/>
      <c r="AM2124" s="140"/>
      <c r="AN2124" s="140"/>
      <c r="AO2124" s="140"/>
      <c r="AP2124" s="140"/>
      <c r="AQ2124" s="140"/>
      <c r="AR2124" s="140"/>
      <c r="AS2124" s="140"/>
      <c r="AT2124" s="140"/>
      <c r="AU2124" s="140"/>
      <c r="AV2124" s="140"/>
      <c r="AW2124" s="140"/>
      <c r="AX2124" s="140"/>
      <c r="AY2124" s="140"/>
      <c r="AZ2124" s="140"/>
      <c r="BA2124" s="140"/>
      <c r="BB2124" s="140"/>
      <c r="BC2124" s="140"/>
      <c r="BD2124" s="140"/>
      <c r="BE2124" s="140"/>
      <c r="BF2124" s="140"/>
      <c r="BG2124" s="140"/>
      <c r="BH2124" s="140"/>
      <c r="BI2124" s="140"/>
      <c r="BJ2124" s="140"/>
    </row>
    <row r="2125" spans="20:62">
      <c r="T2125" s="140"/>
      <c r="U2125" s="140"/>
      <c r="V2125" s="140"/>
      <c r="W2125" s="140"/>
      <c r="X2125" s="140"/>
      <c r="Y2125" s="140"/>
      <c r="Z2125" s="140"/>
      <c r="AA2125" s="140"/>
      <c r="AB2125" s="140"/>
      <c r="AC2125" s="140"/>
      <c r="AD2125" s="140"/>
      <c r="AE2125" s="140"/>
      <c r="AF2125" s="140"/>
      <c r="AG2125" s="140"/>
      <c r="AH2125" s="140"/>
      <c r="AI2125" s="140"/>
      <c r="AJ2125" s="140"/>
      <c r="AK2125" s="140"/>
      <c r="AL2125" s="140"/>
      <c r="AM2125" s="140"/>
      <c r="AN2125" s="140"/>
      <c r="AO2125" s="140"/>
      <c r="AP2125" s="140"/>
      <c r="AQ2125" s="140"/>
      <c r="AR2125" s="140"/>
      <c r="AS2125" s="140"/>
      <c r="AT2125" s="140"/>
      <c r="AU2125" s="140"/>
      <c r="AV2125" s="140"/>
      <c r="AW2125" s="140"/>
      <c r="AX2125" s="140"/>
      <c r="AY2125" s="140"/>
      <c r="AZ2125" s="140"/>
      <c r="BA2125" s="140"/>
      <c r="BB2125" s="140"/>
      <c r="BC2125" s="140"/>
      <c r="BD2125" s="140"/>
      <c r="BE2125" s="140"/>
      <c r="BF2125" s="140"/>
      <c r="BG2125" s="140"/>
      <c r="BH2125" s="140"/>
      <c r="BI2125" s="140"/>
      <c r="BJ2125" s="140"/>
    </row>
    <row r="2126" spans="20:62">
      <c r="T2126" s="140"/>
      <c r="U2126" s="140"/>
      <c r="V2126" s="140"/>
      <c r="W2126" s="140"/>
      <c r="X2126" s="140"/>
      <c r="Y2126" s="140"/>
      <c r="Z2126" s="140"/>
      <c r="AA2126" s="140"/>
      <c r="AB2126" s="140"/>
      <c r="AC2126" s="140"/>
      <c r="AD2126" s="140"/>
      <c r="AE2126" s="140"/>
      <c r="AF2126" s="140"/>
      <c r="AG2126" s="140"/>
      <c r="AH2126" s="140"/>
      <c r="AI2126" s="140"/>
      <c r="AJ2126" s="140"/>
      <c r="AK2126" s="140"/>
      <c r="AL2126" s="140"/>
      <c r="AM2126" s="140"/>
      <c r="AN2126" s="140"/>
      <c r="AO2126" s="140"/>
      <c r="AP2126" s="140"/>
      <c r="AQ2126" s="140"/>
      <c r="AR2126" s="140"/>
      <c r="AS2126" s="140"/>
      <c r="AT2126" s="140"/>
      <c r="AU2126" s="140"/>
      <c r="AV2126" s="140"/>
      <c r="AW2126" s="140"/>
      <c r="AX2126" s="140"/>
      <c r="AY2126" s="140"/>
      <c r="AZ2126" s="140"/>
      <c r="BA2126" s="140"/>
      <c r="BB2126" s="140"/>
      <c r="BC2126" s="140"/>
      <c r="BD2126" s="140"/>
      <c r="BE2126" s="140"/>
      <c r="BF2126" s="140"/>
      <c r="BG2126" s="140"/>
      <c r="BH2126" s="140"/>
      <c r="BI2126" s="140"/>
      <c r="BJ2126" s="140"/>
    </row>
    <row r="2127" spans="20:62">
      <c r="T2127" s="140"/>
      <c r="U2127" s="140"/>
      <c r="V2127" s="140"/>
      <c r="W2127" s="140"/>
      <c r="X2127" s="140"/>
      <c r="Y2127" s="140"/>
      <c r="Z2127" s="140"/>
      <c r="AA2127" s="140"/>
      <c r="AB2127" s="140"/>
      <c r="AC2127" s="140"/>
      <c r="AD2127" s="140"/>
      <c r="AE2127" s="140"/>
      <c r="AF2127" s="140"/>
      <c r="AG2127" s="140"/>
      <c r="AH2127" s="140"/>
      <c r="AI2127" s="140"/>
      <c r="AJ2127" s="140"/>
      <c r="AK2127" s="140"/>
      <c r="AL2127" s="140"/>
      <c r="AM2127" s="140"/>
      <c r="AN2127" s="140"/>
      <c r="AO2127" s="140"/>
      <c r="AP2127" s="140"/>
      <c r="AQ2127" s="140"/>
      <c r="AR2127" s="140"/>
      <c r="AS2127" s="140"/>
      <c r="AT2127" s="140"/>
      <c r="AU2127" s="140"/>
      <c r="AV2127" s="140"/>
      <c r="AW2127" s="140"/>
      <c r="AX2127" s="140"/>
      <c r="AY2127" s="140"/>
      <c r="AZ2127" s="140"/>
      <c r="BA2127" s="140"/>
      <c r="BB2127" s="140"/>
      <c r="BC2127" s="140"/>
      <c r="BD2127" s="140"/>
      <c r="BE2127" s="140"/>
      <c r="BF2127" s="140"/>
      <c r="BG2127" s="140"/>
      <c r="BH2127" s="140"/>
      <c r="BI2127" s="140"/>
      <c r="BJ2127" s="140"/>
    </row>
    <row r="2128" spans="20:62">
      <c r="T2128" s="140"/>
      <c r="U2128" s="140"/>
      <c r="V2128" s="140"/>
      <c r="W2128" s="140"/>
      <c r="X2128" s="140"/>
      <c r="Y2128" s="140"/>
      <c r="Z2128" s="140"/>
      <c r="AA2128" s="140"/>
      <c r="AB2128" s="140"/>
      <c r="AC2128" s="140"/>
      <c r="AD2128" s="140"/>
      <c r="AE2128" s="140"/>
      <c r="AF2128" s="140"/>
      <c r="AG2128" s="140"/>
      <c r="AH2128" s="140"/>
      <c r="AI2128" s="140"/>
      <c r="AJ2128" s="140"/>
      <c r="AK2128" s="140"/>
      <c r="AL2128" s="140"/>
      <c r="AM2128" s="140"/>
      <c r="AN2128" s="140"/>
      <c r="AO2128" s="140"/>
      <c r="AP2128" s="140"/>
      <c r="AQ2128" s="140"/>
      <c r="AR2128" s="140"/>
      <c r="AS2128" s="140"/>
      <c r="AT2128" s="140"/>
      <c r="AU2128" s="140"/>
      <c r="AV2128" s="140"/>
      <c r="AW2128" s="140"/>
      <c r="AX2128" s="140"/>
      <c r="AY2128" s="140"/>
      <c r="AZ2128" s="140"/>
      <c r="BA2128" s="140"/>
      <c r="BB2128" s="140"/>
      <c r="BC2128" s="140"/>
      <c r="BD2128" s="140"/>
      <c r="BE2128" s="140"/>
      <c r="BF2128" s="140"/>
      <c r="BG2128" s="140"/>
      <c r="BH2128" s="140"/>
      <c r="BI2128" s="140"/>
      <c r="BJ2128" s="140"/>
    </row>
    <row r="2129" spans="20:62">
      <c r="T2129" s="140"/>
      <c r="U2129" s="140"/>
      <c r="V2129" s="140"/>
      <c r="W2129" s="140"/>
      <c r="X2129" s="140"/>
      <c r="Y2129" s="140"/>
      <c r="Z2129" s="140"/>
      <c r="AA2129" s="140"/>
      <c r="AB2129" s="140"/>
      <c r="AC2129" s="140"/>
      <c r="AD2129" s="140"/>
      <c r="AE2129" s="140"/>
      <c r="AF2129" s="140"/>
      <c r="AG2129" s="140"/>
      <c r="AH2129" s="140"/>
      <c r="AI2129" s="140"/>
      <c r="AJ2129" s="140"/>
      <c r="AK2129" s="140"/>
      <c r="AL2129" s="140"/>
      <c r="AM2129" s="140"/>
      <c r="AN2129" s="140"/>
      <c r="AO2129" s="140"/>
      <c r="AP2129" s="140"/>
      <c r="AQ2129" s="140"/>
      <c r="AR2129" s="140"/>
      <c r="AS2129" s="140"/>
      <c r="AT2129" s="140"/>
      <c r="AU2129" s="140"/>
      <c r="AV2129" s="140"/>
      <c r="AW2129" s="140"/>
      <c r="AX2129" s="140"/>
      <c r="AY2129" s="140"/>
      <c r="AZ2129" s="140"/>
      <c r="BA2129" s="140"/>
      <c r="BB2129" s="140"/>
      <c r="BC2129" s="140"/>
      <c r="BD2129" s="140"/>
      <c r="BE2129" s="140"/>
      <c r="BF2129" s="140"/>
      <c r="BG2129" s="140"/>
      <c r="BH2129" s="140"/>
      <c r="BI2129" s="140"/>
      <c r="BJ2129" s="140"/>
    </row>
    <row r="2130" spans="20:62">
      <c r="T2130" s="140"/>
      <c r="U2130" s="140"/>
      <c r="V2130" s="140"/>
      <c r="W2130" s="140"/>
      <c r="X2130" s="140"/>
      <c r="Y2130" s="140"/>
      <c r="Z2130" s="140"/>
      <c r="AA2130" s="140"/>
      <c r="AB2130" s="140"/>
      <c r="AC2130" s="140"/>
      <c r="AD2130" s="140"/>
      <c r="AE2130" s="140"/>
      <c r="AF2130" s="140"/>
      <c r="AG2130" s="140"/>
      <c r="AH2130" s="140"/>
      <c r="AI2130" s="140"/>
      <c r="AJ2130" s="140"/>
      <c r="AK2130" s="140"/>
      <c r="AL2130" s="140"/>
      <c r="AM2130" s="140"/>
      <c r="AN2130" s="140"/>
      <c r="AO2130" s="140"/>
      <c r="AP2130" s="140"/>
      <c r="AQ2130" s="140"/>
      <c r="AR2130" s="140"/>
      <c r="AS2130" s="140"/>
      <c r="AT2130" s="140"/>
      <c r="AU2130" s="140"/>
      <c r="AV2130" s="140"/>
      <c r="AW2130" s="140"/>
      <c r="AX2130" s="140"/>
      <c r="AY2130" s="140"/>
      <c r="AZ2130" s="140"/>
      <c r="BA2130" s="140"/>
      <c r="BB2130" s="140"/>
      <c r="BC2130" s="140"/>
      <c r="BD2130" s="140"/>
      <c r="BE2130" s="140"/>
      <c r="BF2130" s="140"/>
      <c r="BG2130" s="140"/>
      <c r="BH2130" s="140"/>
      <c r="BI2130" s="140"/>
      <c r="BJ2130" s="140"/>
    </row>
    <row r="2131" spans="20:62">
      <c r="T2131" s="140"/>
      <c r="U2131" s="140"/>
      <c r="V2131" s="140"/>
      <c r="W2131" s="140"/>
      <c r="X2131" s="140"/>
      <c r="Y2131" s="140"/>
      <c r="Z2131" s="140"/>
      <c r="AA2131" s="140"/>
      <c r="AB2131" s="140"/>
      <c r="AC2131" s="140"/>
      <c r="AD2131" s="140"/>
      <c r="AE2131" s="140"/>
      <c r="AF2131" s="140"/>
      <c r="AG2131" s="140"/>
      <c r="AH2131" s="140"/>
      <c r="AI2131" s="140"/>
      <c r="AJ2131" s="140"/>
      <c r="AK2131" s="140"/>
      <c r="AL2131" s="140"/>
      <c r="AM2131" s="140"/>
      <c r="AN2131" s="140"/>
      <c r="AO2131" s="140"/>
      <c r="AP2131" s="140"/>
      <c r="AQ2131" s="140"/>
      <c r="AR2131" s="140"/>
      <c r="AS2131" s="140"/>
      <c r="AT2131" s="140"/>
      <c r="AU2131" s="140"/>
      <c r="AV2131" s="140"/>
      <c r="AW2131" s="140"/>
      <c r="AX2131" s="140"/>
      <c r="AY2131" s="140"/>
      <c r="AZ2131" s="140"/>
      <c r="BA2131" s="140"/>
      <c r="BB2131" s="140"/>
      <c r="BC2131" s="140"/>
      <c r="BD2131" s="140"/>
      <c r="BE2131" s="140"/>
      <c r="BF2131" s="140"/>
      <c r="BG2131" s="140"/>
      <c r="BH2131" s="140"/>
      <c r="BI2131" s="140"/>
      <c r="BJ2131" s="140"/>
    </row>
    <row r="2132" spans="20:62">
      <c r="T2132" s="140"/>
      <c r="U2132" s="140"/>
      <c r="V2132" s="140"/>
      <c r="W2132" s="140"/>
      <c r="X2132" s="140"/>
      <c r="Y2132" s="140"/>
      <c r="Z2132" s="140"/>
      <c r="AA2132" s="140"/>
      <c r="AB2132" s="140"/>
      <c r="AC2132" s="140"/>
      <c r="AD2132" s="140"/>
      <c r="AE2132" s="140"/>
      <c r="AF2132" s="140"/>
      <c r="AG2132" s="140"/>
      <c r="AH2132" s="140"/>
      <c r="AI2132" s="140"/>
      <c r="AJ2132" s="140"/>
      <c r="AK2132" s="140"/>
      <c r="AL2132" s="140"/>
      <c r="AM2132" s="140"/>
      <c r="AN2132" s="140"/>
      <c r="AO2132" s="140"/>
      <c r="AP2132" s="140"/>
      <c r="AQ2132" s="140"/>
      <c r="AR2132" s="140"/>
      <c r="AS2132" s="140"/>
      <c r="AT2132" s="140"/>
      <c r="AU2132" s="140"/>
      <c r="AV2132" s="140"/>
      <c r="AW2132" s="140"/>
      <c r="AX2132" s="140"/>
      <c r="AY2132" s="140"/>
      <c r="AZ2132" s="140"/>
      <c r="BA2132" s="140"/>
      <c r="BB2132" s="140"/>
      <c r="BC2132" s="140"/>
      <c r="BD2132" s="140"/>
      <c r="BE2132" s="140"/>
      <c r="BF2132" s="140"/>
      <c r="BG2132" s="140"/>
      <c r="BH2132" s="140"/>
      <c r="BI2132" s="140"/>
      <c r="BJ2132" s="140"/>
    </row>
    <row r="2133" spans="20:62">
      <c r="T2133" s="140"/>
      <c r="U2133" s="140"/>
      <c r="V2133" s="140"/>
      <c r="W2133" s="140"/>
      <c r="X2133" s="140"/>
      <c r="Y2133" s="140"/>
      <c r="Z2133" s="140"/>
      <c r="AA2133" s="140"/>
      <c r="AB2133" s="140"/>
      <c r="AC2133" s="140"/>
      <c r="AD2133" s="140"/>
      <c r="AE2133" s="140"/>
      <c r="AF2133" s="140"/>
      <c r="AG2133" s="140"/>
      <c r="AH2133" s="140"/>
      <c r="AI2133" s="140"/>
      <c r="AJ2133" s="140"/>
      <c r="AK2133" s="140"/>
      <c r="AL2133" s="140"/>
      <c r="AM2133" s="140"/>
      <c r="AN2133" s="140"/>
      <c r="AO2133" s="140"/>
      <c r="AP2133" s="140"/>
      <c r="AQ2133" s="140"/>
      <c r="AR2133" s="140"/>
      <c r="AS2133" s="140"/>
      <c r="AT2133" s="140"/>
      <c r="AU2133" s="140"/>
      <c r="AV2133" s="140"/>
      <c r="AW2133" s="140"/>
      <c r="AX2133" s="140"/>
      <c r="AY2133" s="140"/>
      <c r="AZ2133" s="140"/>
      <c r="BA2133" s="140"/>
      <c r="BB2133" s="140"/>
      <c r="BC2133" s="140"/>
      <c r="BD2133" s="140"/>
      <c r="BE2133" s="140"/>
      <c r="BF2133" s="140"/>
      <c r="BG2133" s="140"/>
      <c r="BH2133" s="140"/>
      <c r="BI2133" s="140"/>
      <c r="BJ2133" s="140"/>
    </row>
    <row r="2134" spans="20:62">
      <c r="T2134" s="140"/>
      <c r="U2134" s="140"/>
      <c r="V2134" s="140"/>
      <c r="W2134" s="140"/>
      <c r="X2134" s="140"/>
      <c r="Y2134" s="140"/>
      <c r="Z2134" s="140"/>
      <c r="AA2134" s="140"/>
      <c r="AB2134" s="140"/>
      <c r="AC2134" s="140"/>
      <c r="AD2134" s="140"/>
      <c r="AE2134" s="140"/>
      <c r="AF2134" s="140"/>
      <c r="AG2134" s="140"/>
      <c r="AH2134" s="140"/>
      <c r="AI2134" s="140"/>
      <c r="AJ2134" s="140"/>
      <c r="AK2134" s="140"/>
      <c r="AL2134" s="140"/>
      <c r="AM2134" s="140"/>
      <c r="AN2134" s="140"/>
      <c r="AO2134" s="140"/>
      <c r="AP2134" s="140"/>
      <c r="AQ2134" s="140"/>
      <c r="AR2134" s="140"/>
      <c r="AS2134" s="140"/>
      <c r="AT2134" s="140"/>
      <c r="AU2134" s="140"/>
      <c r="AV2134" s="140"/>
      <c r="AW2134" s="140"/>
      <c r="AX2134" s="140"/>
      <c r="AY2134" s="140"/>
      <c r="AZ2134" s="140"/>
      <c r="BA2134" s="140"/>
      <c r="BB2134" s="140"/>
      <c r="BC2134" s="140"/>
      <c r="BD2134" s="140"/>
      <c r="BE2134" s="140"/>
      <c r="BF2134" s="140"/>
      <c r="BG2134" s="140"/>
      <c r="BH2134" s="140"/>
      <c r="BI2134" s="140"/>
      <c r="BJ2134" s="140"/>
    </row>
    <row r="2135" spans="20:62">
      <c r="T2135" s="140"/>
      <c r="U2135" s="140"/>
      <c r="V2135" s="140"/>
      <c r="W2135" s="140"/>
      <c r="X2135" s="140"/>
      <c r="Y2135" s="140"/>
      <c r="Z2135" s="140"/>
      <c r="AA2135" s="140"/>
      <c r="AB2135" s="140"/>
      <c r="AC2135" s="140"/>
      <c r="AD2135" s="140"/>
      <c r="AE2135" s="140"/>
      <c r="AF2135" s="140"/>
      <c r="AG2135" s="140"/>
      <c r="AH2135" s="140"/>
      <c r="AI2135" s="140"/>
      <c r="AJ2135" s="140"/>
      <c r="AK2135" s="140"/>
      <c r="AL2135" s="140"/>
      <c r="AM2135" s="140"/>
      <c r="AN2135" s="140"/>
      <c r="AO2135" s="140"/>
      <c r="AP2135" s="140"/>
      <c r="AQ2135" s="140"/>
      <c r="AR2135" s="140"/>
      <c r="AS2135" s="140"/>
      <c r="AT2135" s="140"/>
      <c r="AU2135" s="140"/>
      <c r="AV2135" s="140"/>
      <c r="AW2135" s="140"/>
      <c r="AX2135" s="140"/>
      <c r="AY2135" s="140"/>
      <c r="AZ2135" s="140"/>
      <c r="BA2135" s="140"/>
      <c r="BB2135" s="140"/>
      <c r="BC2135" s="140"/>
      <c r="BD2135" s="140"/>
      <c r="BE2135" s="140"/>
      <c r="BF2135" s="140"/>
      <c r="BG2135" s="140"/>
      <c r="BH2135" s="140"/>
      <c r="BI2135" s="140"/>
      <c r="BJ2135" s="140"/>
    </row>
    <row r="2136" spans="20:62">
      <c r="T2136" s="140"/>
      <c r="U2136" s="140"/>
      <c r="V2136" s="140"/>
      <c r="W2136" s="140"/>
      <c r="X2136" s="140"/>
      <c r="Y2136" s="140"/>
      <c r="Z2136" s="140"/>
      <c r="AA2136" s="140"/>
      <c r="AB2136" s="140"/>
      <c r="AC2136" s="140"/>
      <c r="AD2136" s="140"/>
      <c r="AE2136" s="140"/>
      <c r="AF2136" s="140"/>
      <c r="AG2136" s="140"/>
      <c r="AH2136" s="140"/>
      <c r="AI2136" s="140"/>
      <c r="AJ2136" s="140"/>
      <c r="AK2136" s="140"/>
      <c r="AL2136" s="140"/>
      <c r="AM2136" s="140"/>
      <c r="AN2136" s="140"/>
      <c r="AO2136" s="140"/>
      <c r="AP2136" s="140"/>
      <c r="AQ2136" s="140"/>
      <c r="AR2136" s="140"/>
      <c r="AS2136" s="140"/>
      <c r="AT2136" s="140"/>
      <c r="AU2136" s="140"/>
      <c r="AV2136" s="140"/>
      <c r="AW2136" s="140"/>
      <c r="AX2136" s="140"/>
      <c r="AY2136" s="140"/>
      <c r="AZ2136" s="140"/>
      <c r="BA2136" s="140"/>
      <c r="BB2136" s="140"/>
      <c r="BC2136" s="140"/>
      <c r="BD2136" s="140"/>
      <c r="BE2136" s="140"/>
      <c r="BF2136" s="140"/>
      <c r="BG2136" s="140"/>
      <c r="BH2136" s="140"/>
      <c r="BI2136" s="140"/>
      <c r="BJ2136" s="140"/>
    </row>
    <row r="2137" spans="20:62">
      <c r="T2137" s="140"/>
      <c r="U2137" s="140"/>
      <c r="V2137" s="140"/>
      <c r="W2137" s="140"/>
      <c r="X2137" s="140"/>
      <c r="Y2137" s="140"/>
      <c r="Z2137" s="140"/>
      <c r="AA2137" s="140"/>
      <c r="AB2137" s="140"/>
      <c r="AC2137" s="140"/>
      <c r="AD2137" s="140"/>
      <c r="AE2137" s="140"/>
      <c r="AF2137" s="140"/>
      <c r="AG2137" s="140"/>
      <c r="AH2137" s="140"/>
      <c r="AI2137" s="140"/>
      <c r="AJ2137" s="140"/>
      <c r="AK2137" s="140"/>
      <c r="AL2137" s="140"/>
      <c r="AM2137" s="140"/>
      <c r="AN2137" s="140"/>
      <c r="AO2137" s="140"/>
      <c r="AP2137" s="140"/>
      <c r="AQ2137" s="140"/>
      <c r="AR2137" s="140"/>
      <c r="AS2137" s="140"/>
      <c r="AT2137" s="140"/>
      <c r="AU2137" s="140"/>
      <c r="AV2137" s="140"/>
      <c r="AW2137" s="140"/>
      <c r="AX2137" s="140"/>
      <c r="AY2137" s="140"/>
      <c r="AZ2137" s="140"/>
      <c r="BA2137" s="140"/>
      <c r="BB2137" s="140"/>
      <c r="BC2137" s="140"/>
      <c r="BD2137" s="140"/>
      <c r="BE2137" s="140"/>
      <c r="BF2137" s="140"/>
      <c r="BG2137" s="140"/>
      <c r="BH2137" s="140"/>
      <c r="BI2137" s="140"/>
      <c r="BJ2137" s="140"/>
    </row>
    <row r="2138" spans="20:62">
      <c r="T2138" s="140"/>
      <c r="U2138" s="140"/>
      <c r="V2138" s="140"/>
      <c r="W2138" s="140"/>
      <c r="X2138" s="140"/>
      <c r="Y2138" s="140"/>
      <c r="Z2138" s="140"/>
      <c r="AA2138" s="140"/>
      <c r="AB2138" s="140"/>
      <c r="AC2138" s="140"/>
      <c r="AD2138" s="140"/>
      <c r="AE2138" s="140"/>
      <c r="AF2138" s="140"/>
      <c r="AG2138" s="140"/>
      <c r="AH2138" s="140"/>
      <c r="AI2138" s="140"/>
      <c r="AJ2138" s="140"/>
      <c r="AK2138" s="140"/>
      <c r="AL2138" s="140"/>
      <c r="AM2138" s="140"/>
      <c r="AN2138" s="140"/>
      <c r="AO2138" s="140"/>
      <c r="AP2138" s="140"/>
      <c r="AQ2138" s="140"/>
      <c r="AR2138" s="140"/>
      <c r="AS2138" s="140"/>
      <c r="AT2138" s="140"/>
      <c r="AU2138" s="140"/>
      <c r="AV2138" s="140"/>
      <c r="AW2138" s="140"/>
      <c r="AX2138" s="140"/>
      <c r="AY2138" s="140"/>
      <c r="AZ2138" s="140"/>
      <c r="BA2138" s="140"/>
      <c r="BB2138" s="140"/>
      <c r="BC2138" s="140"/>
      <c r="BD2138" s="140"/>
      <c r="BE2138" s="140"/>
      <c r="BF2138" s="140"/>
      <c r="BG2138" s="140"/>
      <c r="BH2138" s="140"/>
      <c r="BI2138" s="140"/>
      <c r="BJ2138" s="140"/>
    </row>
    <row r="2139" spans="20:62">
      <c r="T2139" s="140"/>
      <c r="U2139" s="140"/>
      <c r="V2139" s="140"/>
      <c r="W2139" s="140"/>
      <c r="X2139" s="140"/>
      <c r="Y2139" s="140"/>
      <c r="Z2139" s="140"/>
      <c r="AA2139" s="140"/>
      <c r="AB2139" s="140"/>
      <c r="AC2139" s="140"/>
      <c r="AD2139" s="140"/>
      <c r="AE2139" s="140"/>
      <c r="AF2139" s="140"/>
      <c r="AG2139" s="140"/>
      <c r="AH2139" s="140"/>
      <c r="AI2139" s="140"/>
      <c r="AJ2139" s="140"/>
      <c r="AK2139" s="140"/>
      <c r="AL2139" s="140"/>
      <c r="AM2139" s="140"/>
      <c r="AN2139" s="140"/>
      <c r="AO2139" s="140"/>
      <c r="AP2139" s="140"/>
      <c r="AQ2139" s="140"/>
      <c r="AR2139" s="140"/>
      <c r="AS2139" s="140"/>
      <c r="AT2139" s="140"/>
      <c r="AU2139" s="140"/>
      <c r="AV2139" s="140"/>
      <c r="AW2139" s="140"/>
      <c r="AX2139" s="140"/>
      <c r="AY2139" s="140"/>
      <c r="AZ2139" s="140"/>
      <c r="BA2139" s="140"/>
      <c r="BB2139" s="140"/>
      <c r="BC2139" s="140"/>
      <c r="BD2139" s="140"/>
      <c r="BE2139" s="140"/>
      <c r="BF2139" s="140"/>
      <c r="BG2139" s="140"/>
      <c r="BH2139" s="140"/>
      <c r="BI2139" s="140"/>
      <c r="BJ2139" s="140"/>
    </row>
    <row r="2140" spans="20:62">
      <c r="T2140" s="140"/>
      <c r="U2140" s="140"/>
      <c r="V2140" s="140"/>
      <c r="W2140" s="140"/>
      <c r="X2140" s="140"/>
      <c r="Y2140" s="140"/>
      <c r="Z2140" s="140"/>
      <c r="AA2140" s="140"/>
      <c r="AB2140" s="140"/>
      <c r="AC2140" s="140"/>
      <c r="AD2140" s="140"/>
      <c r="AE2140" s="140"/>
      <c r="AF2140" s="140"/>
      <c r="AG2140" s="140"/>
      <c r="AH2140" s="140"/>
      <c r="AI2140" s="140"/>
      <c r="AJ2140" s="140"/>
      <c r="AK2140" s="140"/>
      <c r="AL2140" s="140"/>
      <c r="AM2140" s="140"/>
      <c r="AN2140" s="140"/>
      <c r="AO2140" s="140"/>
      <c r="AP2140" s="140"/>
      <c r="AQ2140" s="140"/>
      <c r="AR2140" s="140"/>
      <c r="AS2140" s="140"/>
      <c r="AT2140" s="140"/>
      <c r="AU2140" s="140"/>
      <c r="AV2140" s="140"/>
      <c r="AW2140" s="140"/>
      <c r="AX2140" s="140"/>
      <c r="AY2140" s="140"/>
      <c r="AZ2140" s="140"/>
      <c r="BA2140" s="140"/>
      <c r="BB2140" s="140"/>
      <c r="BC2140" s="140"/>
      <c r="BD2140" s="140"/>
      <c r="BE2140" s="140"/>
      <c r="BF2140" s="140"/>
      <c r="BG2140" s="140"/>
      <c r="BH2140" s="140"/>
      <c r="BI2140" s="140"/>
      <c r="BJ2140" s="140"/>
    </row>
    <row r="2141" spans="20:62">
      <c r="T2141" s="140"/>
      <c r="U2141" s="140"/>
      <c r="V2141" s="140"/>
      <c r="W2141" s="140"/>
      <c r="X2141" s="140"/>
      <c r="Y2141" s="140"/>
      <c r="Z2141" s="140"/>
      <c r="AA2141" s="140"/>
      <c r="AB2141" s="140"/>
      <c r="AC2141" s="140"/>
      <c r="AD2141" s="140"/>
      <c r="AE2141" s="140"/>
      <c r="AF2141" s="140"/>
      <c r="AG2141" s="140"/>
      <c r="AH2141" s="140"/>
      <c r="AI2141" s="140"/>
      <c r="AJ2141" s="140"/>
      <c r="AK2141" s="140"/>
      <c r="AL2141" s="140"/>
      <c r="AM2141" s="140"/>
      <c r="AN2141" s="140"/>
      <c r="AO2141" s="140"/>
      <c r="AP2141" s="140"/>
      <c r="AQ2141" s="140"/>
      <c r="AR2141" s="140"/>
      <c r="AS2141" s="140"/>
      <c r="AT2141" s="140"/>
      <c r="AU2141" s="140"/>
      <c r="AV2141" s="140"/>
      <c r="AW2141" s="140"/>
      <c r="AX2141" s="140"/>
      <c r="AY2141" s="140"/>
      <c r="AZ2141" s="140"/>
      <c r="BA2141" s="140"/>
      <c r="BB2141" s="140"/>
      <c r="BC2141" s="140"/>
      <c r="BD2141" s="140"/>
      <c r="BE2141" s="140"/>
      <c r="BF2141" s="140"/>
      <c r="BG2141" s="140"/>
      <c r="BH2141" s="140"/>
      <c r="BI2141" s="140"/>
      <c r="BJ2141" s="140"/>
    </row>
    <row r="2142" spans="20:62">
      <c r="T2142" s="140"/>
      <c r="U2142" s="140"/>
      <c r="V2142" s="140"/>
      <c r="W2142" s="140"/>
      <c r="X2142" s="140"/>
      <c r="Y2142" s="140"/>
      <c r="Z2142" s="140"/>
      <c r="AA2142" s="140"/>
      <c r="AB2142" s="140"/>
      <c r="AC2142" s="140"/>
      <c r="AD2142" s="140"/>
      <c r="AE2142" s="140"/>
      <c r="AF2142" s="140"/>
      <c r="AG2142" s="140"/>
      <c r="AH2142" s="140"/>
      <c r="AI2142" s="140"/>
      <c r="AJ2142" s="140"/>
      <c r="AK2142" s="140"/>
      <c r="AL2142" s="140"/>
      <c r="AM2142" s="140"/>
      <c r="AN2142" s="140"/>
      <c r="AO2142" s="140"/>
      <c r="AP2142" s="140"/>
      <c r="AQ2142" s="140"/>
      <c r="AR2142" s="140"/>
      <c r="AS2142" s="140"/>
      <c r="AT2142" s="140"/>
      <c r="AU2142" s="140"/>
      <c r="AV2142" s="140"/>
      <c r="AW2142" s="140"/>
      <c r="AX2142" s="140"/>
      <c r="AY2142" s="140"/>
      <c r="AZ2142" s="140"/>
      <c r="BA2142" s="140"/>
      <c r="BB2142" s="140"/>
      <c r="BC2142" s="140"/>
      <c r="BD2142" s="140"/>
      <c r="BE2142" s="140"/>
      <c r="BF2142" s="140"/>
      <c r="BG2142" s="140"/>
      <c r="BH2142" s="140"/>
      <c r="BI2142" s="140"/>
      <c r="BJ2142" s="140"/>
    </row>
    <row r="2143" spans="20:62">
      <c r="T2143" s="140"/>
      <c r="U2143" s="140"/>
      <c r="V2143" s="140"/>
      <c r="W2143" s="140"/>
      <c r="X2143" s="140"/>
      <c r="Y2143" s="140"/>
      <c r="Z2143" s="140"/>
      <c r="AA2143" s="140"/>
      <c r="AB2143" s="140"/>
      <c r="AC2143" s="140"/>
      <c r="AD2143" s="140"/>
      <c r="AE2143" s="140"/>
      <c r="AF2143" s="140"/>
      <c r="AG2143" s="140"/>
      <c r="AH2143" s="140"/>
      <c r="AI2143" s="140"/>
      <c r="AJ2143" s="140"/>
      <c r="AK2143" s="140"/>
      <c r="AL2143" s="140"/>
      <c r="AM2143" s="140"/>
      <c r="AN2143" s="140"/>
      <c r="AO2143" s="140"/>
      <c r="AP2143" s="140"/>
      <c r="AQ2143" s="140"/>
      <c r="AR2143" s="140"/>
      <c r="AS2143" s="140"/>
      <c r="AT2143" s="140"/>
      <c r="AU2143" s="140"/>
      <c r="AV2143" s="140"/>
      <c r="AW2143" s="140"/>
      <c r="AX2143" s="140"/>
      <c r="AY2143" s="140"/>
      <c r="AZ2143" s="140"/>
      <c r="BA2143" s="140"/>
      <c r="BB2143" s="140"/>
      <c r="BC2143" s="140"/>
      <c r="BD2143" s="140"/>
      <c r="BE2143" s="140"/>
      <c r="BF2143" s="140"/>
      <c r="BG2143" s="140"/>
      <c r="BH2143" s="140"/>
      <c r="BI2143" s="140"/>
      <c r="BJ2143" s="140"/>
    </row>
    <row r="2144" spans="20:62">
      <c r="T2144" s="140"/>
      <c r="U2144" s="140"/>
      <c r="V2144" s="140"/>
      <c r="W2144" s="140"/>
      <c r="X2144" s="140"/>
      <c r="Y2144" s="140"/>
      <c r="Z2144" s="140"/>
      <c r="AA2144" s="140"/>
      <c r="AB2144" s="140"/>
      <c r="AC2144" s="140"/>
      <c r="AD2144" s="140"/>
      <c r="AE2144" s="140"/>
      <c r="AF2144" s="140"/>
      <c r="AG2144" s="140"/>
      <c r="AH2144" s="140"/>
      <c r="AI2144" s="140"/>
      <c r="AJ2144" s="140"/>
      <c r="AK2144" s="140"/>
      <c r="AL2144" s="140"/>
      <c r="AM2144" s="140"/>
      <c r="AN2144" s="140"/>
      <c r="AO2144" s="140"/>
      <c r="AP2144" s="140"/>
      <c r="AQ2144" s="140"/>
      <c r="AR2144" s="140"/>
      <c r="AS2144" s="140"/>
      <c r="AT2144" s="140"/>
      <c r="AU2144" s="140"/>
      <c r="AV2144" s="140"/>
      <c r="AW2144" s="140"/>
      <c r="AX2144" s="140"/>
      <c r="AY2144" s="140"/>
      <c r="AZ2144" s="140"/>
      <c r="BA2144" s="140"/>
      <c r="BB2144" s="140"/>
      <c r="BC2144" s="140"/>
      <c r="BD2144" s="140"/>
      <c r="BE2144" s="140"/>
      <c r="BF2144" s="140"/>
      <c r="BG2144" s="140"/>
      <c r="BH2144" s="140"/>
      <c r="BI2144" s="140"/>
      <c r="BJ2144" s="140"/>
    </row>
    <row r="2145" spans="20:62">
      <c r="T2145" s="140"/>
      <c r="U2145" s="140"/>
      <c r="V2145" s="140"/>
      <c r="W2145" s="140"/>
      <c r="X2145" s="140"/>
      <c r="Y2145" s="140"/>
      <c r="Z2145" s="140"/>
      <c r="AA2145" s="140"/>
      <c r="AB2145" s="140"/>
      <c r="AC2145" s="140"/>
      <c r="AD2145" s="140"/>
      <c r="AE2145" s="140"/>
      <c r="AF2145" s="140"/>
      <c r="AG2145" s="140"/>
      <c r="AH2145" s="140"/>
      <c r="AI2145" s="140"/>
      <c r="AJ2145" s="140"/>
      <c r="AK2145" s="140"/>
      <c r="AL2145" s="140"/>
      <c r="AM2145" s="140"/>
      <c r="AN2145" s="140"/>
      <c r="AO2145" s="140"/>
      <c r="AP2145" s="140"/>
      <c r="AQ2145" s="140"/>
      <c r="AR2145" s="140"/>
      <c r="AS2145" s="140"/>
      <c r="AT2145" s="140"/>
      <c r="AU2145" s="140"/>
      <c r="AV2145" s="140"/>
      <c r="AW2145" s="140"/>
      <c r="AX2145" s="140"/>
      <c r="AY2145" s="140"/>
      <c r="AZ2145" s="140"/>
      <c r="BA2145" s="140"/>
      <c r="BB2145" s="140"/>
      <c r="BC2145" s="140"/>
      <c r="BD2145" s="140"/>
      <c r="BE2145" s="140"/>
      <c r="BF2145" s="140"/>
      <c r="BG2145" s="140"/>
      <c r="BH2145" s="140"/>
      <c r="BI2145" s="140"/>
      <c r="BJ2145" s="140"/>
    </row>
    <row r="2146" spans="20:62">
      <c r="T2146" s="140"/>
      <c r="U2146" s="140"/>
      <c r="V2146" s="140"/>
      <c r="W2146" s="140"/>
      <c r="X2146" s="140"/>
      <c r="Y2146" s="140"/>
      <c r="Z2146" s="140"/>
      <c r="AA2146" s="140"/>
      <c r="AB2146" s="140"/>
      <c r="AC2146" s="140"/>
      <c r="AD2146" s="140"/>
      <c r="AE2146" s="140"/>
      <c r="AF2146" s="140"/>
      <c r="AG2146" s="140"/>
      <c r="AH2146" s="140"/>
      <c r="AI2146" s="140"/>
      <c r="AJ2146" s="140"/>
      <c r="AK2146" s="140"/>
      <c r="AL2146" s="140"/>
      <c r="AM2146" s="140"/>
      <c r="AN2146" s="140"/>
      <c r="AO2146" s="140"/>
      <c r="AP2146" s="140"/>
      <c r="AQ2146" s="140"/>
      <c r="AR2146" s="140"/>
      <c r="AS2146" s="140"/>
      <c r="AT2146" s="140"/>
      <c r="AU2146" s="140"/>
      <c r="AV2146" s="140"/>
      <c r="AW2146" s="140"/>
      <c r="AX2146" s="140"/>
      <c r="AY2146" s="140"/>
      <c r="AZ2146" s="140"/>
      <c r="BA2146" s="140"/>
      <c r="BB2146" s="140"/>
      <c r="BC2146" s="140"/>
      <c r="BD2146" s="140"/>
      <c r="BE2146" s="140"/>
      <c r="BF2146" s="140"/>
      <c r="BG2146" s="140"/>
      <c r="BH2146" s="140"/>
      <c r="BI2146" s="140"/>
      <c r="BJ2146" s="140"/>
    </row>
    <row r="2147" spans="20:62">
      <c r="T2147" s="140"/>
      <c r="U2147" s="140"/>
      <c r="V2147" s="140"/>
      <c r="W2147" s="140"/>
      <c r="X2147" s="140"/>
      <c r="Y2147" s="140"/>
      <c r="Z2147" s="140"/>
      <c r="AA2147" s="140"/>
      <c r="AB2147" s="140"/>
      <c r="AC2147" s="140"/>
      <c r="AD2147" s="140"/>
      <c r="AE2147" s="140"/>
      <c r="AF2147" s="140"/>
      <c r="AG2147" s="140"/>
      <c r="AH2147" s="140"/>
      <c r="AI2147" s="140"/>
      <c r="AJ2147" s="140"/>
      <c r="AK2147" s="140"/>
      <c r="AL2147" s="140"/>
      <c r="AM2147" s="140"/>
      <c r="AN2147" s="140"/>
      <c r="AO2147" s="140"/>
      <c r="AP2147" s="140"/>
      <c r="AQ2147" s="140"/>
      <c r="AR2147" s="140"/>
      <c r="AS2147" s="140"/>
      <c r="AT2147" s="140"/>
      <c r="AU2147" s="140"/>
      <c r="AV2147" s="140"/>
      <c r="AW2147" s="140"/>
      <c r="AX2147" s="140"/>
      <c r="AY2147" s="140"/>
      <c r="AZ2147" s="140"/>
      <c r="BA2147" s="140"/>
      <c r="BB2147" s="140"/>
      <c r="BC2147" s="140"/>
      <c r="BD2147" s="140"/>
      <c r="BE2147" s="140"/>
      <c r="BF2147" s="140"/>
      <c r="BG2147" s="140"/>
      <c r="BH2147" s="140"/>
      <c r="BI2147" s="140"/>
      <c r="BJ2147" s="140"/>
    </row>
    <row r="2148" spans="20:62">
      <c r="T2148" s="140"/>
      <c r="U2148" s="140"/>
      <c r="V2148" s="140"/>
      <c r="W2148" s="140"/>
      <c r="X2148" s="140"/>
      <c r="Y2148" s="140"/>
      <c r="Z2148" s="140"/>
      <c r="AA2148" s="140"/>
      <c r="AB2148" s="140"/>
      <c r="AC2148" s="140"/>
      <c r="AD2148" s="140"/>
      <c r="AE2148" s="140"/>
      <c r="AF2148" s="140"/>
      <c r="AG2148" s="140"/>
      <c r="AH2148" s="140"/>
      <c r="AI2148" s="140"/>
      <c r="AJ2148" s="140"/>
      <c r="AK2148" s="140"/>
      <c r="AL2148" s="140"/>
      <c r="AM2148" s="140"/>
      <c r="AN2148" s="140"/>
      <c r="AO2148" s="140"/>
      <c r="AP2148" s="140"/>
      <c r="AQ2148" s="140"/>
      <c r="AR2148" s="140"/>
      <c r="AS2148" s="140"/>
      <c r="AT2148" s="140"/>
      <c r="AU2148" s="140"/>
      <c r="AV2148" s="140"/>
      <c r="AW2148" s="140"/>
      <c r="AX2148" s="140"/>
      <c r="AY2148" s="140"/>
      <c r="AZ2148" s="140"/>
      <c r="BA2148" s="140"/>
      <c r="BB2148" s="140"/>
      <c r="BC2148" s="140"/>
      <c r="BD2148" s="140"/>
      <c r="BE2148" s="140"/>
      <c r="BF2148" s="140"/>
      <c r="BG2148" s="140"/>
      <c r="BH2148" s="140"/>
      <c r="BI2148" s="140"/>
      <c r="BJ2148" s="140"/>
    </row>
    <row r="2149" spans="20:62">
      <c r="T2149" s="140"/>
      <c r="U2149" s="140"/>
      <c r="V2149" s="140"/>
      <c r="W2149" s="140"/>
      <c r="X2149" s="140"/>
      <c r="Y2149" s="140"/>
      <c r="Z2149" s="140"/>
      <c r="AA2149" s="140"/>
      <c r="AB2149" s="140"/>
      <c r="AC2149" s="140"/>
      <c r="AD2149" s="140"/>
      <c r="AE2149" s="140"/>
      <c r="AF2149" s="140"/>
      <c r="AG2149" s="140"/>
      <c r="AH2149" s="140"/>
      <c r="AI2149" s="140"/>
      <c r="AJ2149" s="140"/>
      <c r="AK2149" s="140"/>
      <c r="AL2149" s="140"/>
      <c r="AM2149" s="140"/>
      <c r="AN2149" s="140"/>
      <c r="AO2149" s="140"/>
      <c r="AP2149" s="140"/>
      <c r="AQ2149" s="140"/>
      <c r="AR2149" s="140"/>
      <c r="AS2149" s="140"/>
      <c r="AT2149" s="140"/>
      <c r="AU2149" s="140"/>
      <c r="AV2149" s="140"/>
      <c r="AW2149" s="140"/>
      <c r="AX2149" s="140"/>
      <c r="AY2149" s="140"/>
      <c r="AZ2149" s="140"/>
      <c r="BA2149" s="140"/>
      <c r="BB2149" s="140"/>
      <c r="BC2149" s="140"/>
      <c r="BD2149" s="140"/>
      <c r="BE2149" s="140"/>
      <c r="BF2149" s="140"/>
      <c r="BG2149" s="140"/>
      <c r="BH2149" s="140"/>
      <c r="BI2149" s="140"/>
      <c r="BJ2149" s="140"/>
    </row>
    <row r="2150" spans="20:62">
      <c r="T2150" s="140"/>
      <c r="U2150" s="140"/>
      <c r="V2150" s="140"/>
      <c r="W2150" s="140"/>
      <c r="X2150" s="140"/>
      <c r="Y2150" s="140"/>
      <c r="Z2150" s="140"/>
      <c r="AA2150" s="140"/>
      <c r="AB2150" s="140"/>
      <c r="AC2150" s="140"/>
      <c r="AD2150" s="140"/>
      <c r="AE2150" s="140"/>
      <c r="AF2150" s="140"/>
      <c r="AG2150" s="140"/>
      <c r="AH2150" s="140"/>
      <c r="AI2150" s="140"/>
      <c r="AJ2150" s="140"/>
      <c r="AK2150" s="140"/>
      <c r="AL2150" s="140"/>
      <c r="AM2150" s="140"/>
      <c r="AN2150" s="140"/>
      <c r="AO2150" s="140"/>
      <c r="AP2150" s="140"/>
      <c r="AQ2150" s="140"/>
      <c r="AR2150" s="140"/>
      <c r="AS2150" s="140"/>
      <c r="AT2150" s="140"/>
      <c r="AU2150" s="140"/>
      <c r="AV2150" s="140"/>
      <c r="AW2150" s="140"/>
      <c r="AX2150" s="140"/>
      <c r="AY2150" s="140"/>
      <c r="AZ2150" s="140"/>
      <c r="BA2150" s="140"/>
      <c r="BB2150" s="140"/>
      <c r="BC2150" s="140"/>
      <c r="BD2150" s="140"/>
      <c r="BE2150" s="140"/>
      <c r="BF2150" s="140"/>
      <c r="BG2150" s="140"/>
      <c r="BH2150" s="140"/>
      <c r="BI2150" s="140"/>
      <c r="BJ2150" s="140"/>
    </row>
    <row r="2151" spans="20:62">
      <c r="T2151" s="140"/>
      <c r="U2151" s="140"/>
      <c r="V2151" s="140"/>
      <c r="W2151" s="140"/>
      <c r="X2151" s="140"/>
      <c r="Y2151" s="140"/>
      <c r="Z2151" s="140"/>
      <c r="AA2151" s="140"/>
      <c r="AB2151" s="140"/>
      <c r="AC2151" s="140"/>
      <c r="AD2151" s="140"/>
      <c r="AE2151" s="140"/>
      <c r="AF2151" s="140"/>
      <c r="AG2151" s="140"/>
      <c r="AH2151" s="140"/>
      <c r="AI2151" s="140"/>
      <c r="AJ2151" s="140"/>
      <c r="AK2151" s="140"/>
      <c r="AL2151" s="140"/>
      <c r="AM2151" s="140"/>
      <c r="AN2151" s="140"/>
      <c r="AO2151" s="140"/>
      <c r="AP2151" s="140"/>
      <c r="AQ2151" s="140"/>
      <c r="AR2151" s="140"/>
      <c r="AS2151" s="140"/>
      <c r="AT2151" s="140"/>
      <c r="AU2151" s="140"/>
      <c r="AV2151" s="140"/>
      <c r="AW2151" s="140"/>
      <c r="AX2151" s="140"/>
      <c r="AY2151" s="140"/>
      <c r="AZ2151" s="140"/>
      <c r="BA2151" s="140"/>
      <c r="BB2151" s="140"/>
      <c r="BC2151" s="140"/>
      <c r="BD2151" s="140"/>
      <c r="BE2151" s="140"/>
      <c r="BF2151" s="140"/>
      <c r="BG2151" s="140"/>
      <c r="BH2151" s="140"/>
      <c r="BI2151" s="140"/>
      <c r="BJ2151" s="140"/>
    </row>
    <row r="2152" spans="20:62">
      <c r="T2152" s="140"/>
      <c r="U2152" s="140"/>
      <c r="V2152" s="140"/>
      <c r="W2152" s="140"/>
      <c r="X2152" s="140"/>
      <c r="Y2152" s="140"/>
      <c r="Z2152" s="140"/>
      <c r="AA2152" s="140"/>
      <c r="AB2152" s="140"/>
      <c r="AC2152" s="140"/>
      <c r="AD2152" s="140"/>
      <c r="AE2152" s="140"/>
      <c r="AF2152" s="140"/>
      <c r="AG2152" s="140"/>
      <c r="AH2152" s="140"/>
      <c r="AI2152" s="140"/>
      <c r="AJ2152" s="140"/>
      <c r="AK2152" s="140"/>
      <c r="AL2152" s="140"/>
      <c r="AM2152" s="140"/>
      <c r="AN2152" s="140"/>
      <c r="AO2152" s="140"/>
      <c r="AP2152" s="140"/>
      <c r="AQ2152" s="140"/>
      <c r="AR2152" s="140"/>
      <c r="AS2152" s="140"/>
      <c r="AT2152" s="140"/>
      <c r="AU2152" s="140"/>
      <c r="AV2152" s="140"/>
      <c r="AW2152" s="140"/>
      <c r="AX2152" s="140"/>
      <c r="AY2152" s="140"/>
      <c r="AZ2152" s="140"/>
      <c r="BA2152" s="140"/>
      <c r="BB2152" s="140"/>
      <c r="BC2152" s="140"/>
      <c r="BD2152" s="140"/>
      <c r="BE2152" s="140"/>
      <c r="BF2152" s="140"/>
      <c r="BG2152" s="140"/>
      <c r="BH2152" s="140"/>
      <c r="BI2152" s="140"/>
      <c r="BJ2152" s="140"/>
    </row>
    <row r="2153" spans="20:62">
      <c r="T2153" s="140"/>
      <c r="U2153" s="140"/>
      <c r="V2153" s="140"/>
      <c r="W2153" s="140"/>
      <c r="X2153" s="140"/>
      <c r="Y2153" s="140"/>
      <c r="Z2153" s="140"/>
      <c r="AA2153" s="140"/>
      <c r="AB2153" s="140"/>
      <c r="AC2153" s="140"/>
      <c r="AD2153" s="140"/>
      <c r="AE2153" s="140"/>
      <c r="AF2153" s="140"/>
      <c r="AG2153" s="140"/>
      <c r="AH2153" s="140"/>
      <c r="AI2153" s="140"/>
      <c r="AJ2153" s="140"/>
      <c r="AK2153" s="140"/>
      <c r="AL2153" s="140"/>
      <c r="AM2153" s="140"/>
      <c r="AN2153" s="140"/>
      <c r="AO2153" s="140"/>
      <c r="AP2153" s="140"/>
      <c r="AQ2153" s="140"/>
      <c r="AR2153" s="140"/>
      <c r="AS2153" s="140"/>
      <c r="AT2153" s="140"/>
      <c r="AU2153" s="140"/>
      <c r="AV2153" s="140"/>
      <c r="AW2153" s="140"/>
      <c r="AX2153" s="140"/>
      <c r="AY2153" s="140"/>
      <c r="AZ2153" s="140"/>
      <c r="BA2153" s="140"/>
      <c r="BB2153" s="140"/>
      <c r="BC2153" s="140"/>
      <c r="BD2153" s="140"/>
      <c r="BE2153" s="140"/>
      <c r="BF2153" s="140"/>
      <c r="BG2153" s="140"/>
      <c r="BH2153" s="140"/>
      <c r="BI2153" s="140"/>
      <c r="BJ2153" s="140"/>
    </row>
    <row r="2154" spans="20:62">
      <c r="T2154" s="140"/>
      <c r="U2154" s="140"/>
      <c r="V2154" s="140"/>
      <c r="W2154" s="140"/>
      <c r="X2154" s="140"/>
      <c r="Y2154" s="140"/>
      <c r="Z2154" s="140"/>
      <c r="AA2154" s="140"/>
      <c r="AB2154" s="140"/>
      <c r="AC2154" s="140"/>
      <c r="AD2154" s="140"/>
      <c r="AE2154" s="140"/>
      <c r="AF2154" s="140"/>
      <c r="AG2154" s="140"/>
      <c r="AH2154" s="140"/>
      <c r="AI2154" s="140"/>
      <c r="AJ2154" s="140"/>
      <c r="AK2154" s="140"/>
      <c r="AL2154" s="140"/>
      <c r="AM2154" s="140"/>
      <c r="AN2154" s="140"/>
      <c r="AO2154" s="140"/>
      <c r="AP2154" s="140"/>
      <c r="AQ2154" s="140"/>
      <c r="AR2154" s="140"/>
      <c r="AS2154" s="140"/>
      <c r="AT2154" s="140"/>
      <c r="AU2154" s="140"/>
      <c r="AV2154" s="140"/>
      <c r="AW2154" s="140"/>
      <c r="AX2154" s="140"/>
      <c r="AY2154" s="140"/>
      <c r="AZ2154" s="140"/>
      <c r="BA2154" s="140"/>
      <c r="BB2154" s="140"/>
      <c r="BC2154" s="140"/>
      <c r="BD2154" s="140"/>
      <c r="BE2154" s="140"/>
      <c r="BF2154" s="140"/>
      <c r="BG2154" s="140"/>
      <c r="BH2154" s="140"/>
      <c r="BI2154" s="140"/>
      <c r="BJ2154" s="140"/>
    </row>
    <row r="2155" spans="20:62">
      <c r="T2155" s="140"/>
      <c r="U2155" s="140"/>
      <c r="V2155" s="140"/>
      <c r="W2155" s="140"/>
      <c r="X2155" s="140"/>
      <c r="Y2155" s="140"/>
      <c r="Z2155" s="140"/>
      <c r="AA2155" s="140"/>
      <c r="AB2155" s="140"/>
      <c r="AC2155" s="140"/>
      <c r="AD2155" s="140"/>
      <c r="AE2155" s="140"/>
      <c r="AF2155" s="140"/>
      <c r="AG2155" s="140"/>
      <c r="AH2155" s="140"/>
      <c r="AI2155" s="140"/>
      <c r="AJ2155" s="140"/>
      <c r="AK2155" s="140"/>
      <c r="AL2155" s="140"/>
      <c r="AM2155" s="140"/>
      <c r="AN2155" s="140"/>
      <c r="AO2155" s="140"/>
      <c r="AP2155" s="140"/>
      <c r="AQ2155" s="140"/>
      <c r="AR2155" s="140"/>
      <c r="AS2155" s="140"/>
      <c r="AT2155" s="140"/>
      <c r="AU2155" s="140"/>
      <c r="AV2155" s="140"/>
      <c r="AW2155" s="140"/>
      <c r="AX2155" s="140"/>
      <c r="AY2155" s="140"/>
      <c r="AZ2155" s="140"/>
      <c r="BA2155" s="140"/>
      <c r="BB2155" s="140"/>
      <c r="BC2155" s="140"/>
      <c r="BD2155" s="140"/>
      <c r="BE2155" s="140"/>
      <c r="BF2155" s="140"/>
      <c r="BG2155" s="140"/>
      <c r="BH2155" s="140"/>
      <c r="BI2155" s="140"/>
      <c r="BJ2155" s="140"/>
    </row>
    <row r="2156" spans="20:62">
      <c r="T2156" s="140"/>
      <c r="U2156" s="140"/>
      <c r="V2156" s="140"/>
      <c r="W2156" s="140"/>
      <c r="X2156" s="140"/>
      <c r="Y2156" s="140"/>
      <c r="Z2156" s="140"/>
      <c r="AA2156" s="140"/>
      <c r="AB2156" s="140"/>
      <c r="AC2156" s="140"/>
      <c r="AD2156" s="140"/>
      <c r="AE2156" s="140"/>
      <c r="AF2156" s="140"/>
      <c r="AG2156" s="140"/>
      <c r="AH2156" s="140"/>
      <c r="AI2156" s="140"/>
      <c r="AJ2156" s="140"/>
      <c r="AK2156" s="140"/>
      <c r="AL2156" s="140"/>
      <c r="AM2156" s="140"/>
      <c r="AN2156" s="140"/>
      <c r="AO2156" s="140"/>
      <c r="AP2156" s="140"/>
      <c r="AQ2156" s="140"/>
      <c r="AR2156" s="140"/>
      <c r="AS2156" s="140"/>
      <c r="AT2156" s="140"/>
      <c r="AU2156" s="140"/>
      <c r="AV2156" s="140"/>
      <c r="AW2156" s="140"/>
      <c r="AX2156" s="140"/>
      <c r="AY2156" s="140"/>
      <c r="AZ2156" s="140"/>
      <c r="BA2156" s="140"/>
      <c r="BB2156" s="140"/>
      <c r="BC2156" s="140"/>
      <c r="BD2156" s="140"/>
      <c r="BE2156" s="140"/>
      <c r="BF2156" s="140"/>
      <c r="BG2156" s="140"/>
      <c r="BH2156" s="140"/>
      <c r="BI2156" s="140"/>
      <c r="BJ2156" s="140"/>
    </row>
    <row r="2157" spans="20:62">
      <c r="T2157" s="140"/>
      <c r="U2157" s="140"/>
      <c r="V2157" s="140"/>
      <c r="W2157" s="140"/>
      <c r="X2157" s="140"/>
      <c r="Y2157" s="140"/>
      <c r="Z2157" s="140"/>
      <c r="AA2157" s="140"/>
      <c r="AB2157" s="140"/>
      <c r="AC2157" s="140"/>
      <c r="AD2157" s="140"/>
      <c r="AE2157" s="140"/>
      <c r="AF2157" s="140"/>
      <c r="AG2157" s="140"/>
      <c r="AH2157" s="140"/>
      <c r="AI2157" s="140"/>
      <c r="AJ2157" s="140"/>
      <c r="AK2157" s="140"/>
      <c r="AL2157" s="140"/>
      <c r="AM2157" s="140"/>
      <c r="AN2157" s="140"/>
      <c r="AO2157" s="140"/>
      <c r="AP2157" s="140"/>
      <c r="AQ2157" s="140"/>
      <c r="AR2157" s="140"/>
      <c r="AS2157" s="140"/>
      <c r="AT2157" s="140"/>
      <c r="AU2157" s="140"/>
      <c r="AV2157" s="140"/>
      <c r="AW2157" s="140"/>
      <c r="AX2157" s="140"/>
      <c r="AY2157" s="140"/>
      <c r="AZ2157" s="140"/>
      <c r="BA2157" s="140"/>
      <c r="BB2157" s="140"/>
      <c r="BC2157" s="140"/>
      <c r="BD2157" s="140"/>
      <c r="BE2157" s="140"/>
      <c r="BF2157" s="140"/>
      <c r="BG2157" s="140"/>
      <c r="BH2157" s="140"/>
      <c r="BI2157" s="140"/>
      <c r="BJ2157" s="140"/>
    </row>
    <row r="2158" spans="20:62">
      <c r="T2158" s="140"/>
      <c r="U2158" s="140"/>
      <c r="V2158" s="140"/>
      <c r="W2158" s="140"/>
      <c r="X2158" s="140"/>
      <c r="Y2158" s="140"/>
      <c r="Z2158" s="140"/>
      <c r="AA2158" s="140"/>
      <c r="AB2158" s="140"/>
      <c r="AC2158" s="140"/>
      <c r="AD2158" s="140"/>
      <c r="AE2158" s="140"/>
      <c r="AF2158" s="140"/>
      <c r="AG2158" s="140"/>
      <c r="AH2158" s="140"/>
      <c r="AI2158" s="140"/>
      <c r="AJ2158" s="140"/>
      <c r="AK2158" s="140"/>
      <c r="AL2158" s="140"/>
      <c r="AM2158" s="140"/>
      <c r="AN2158" s="140"/>
      <c r="AO2158" s="140"/>
      <c r="AP2158" s="140"/>
      <c r="AQ2158" s="140"/>
      <c r="AR2158" s="140"/>
      <c r="AS2158" s="140"/>
      <c r="AT2158" s="140"/>
      <c r="AU2158" s="140"/>
      <c r="AV2158" s="140"/>
      <c r="AW2158" s="140"/>
      <c r="AX2158" s="140"/>
      <c r="AY2158" s="140"/>
      <c r="AZ2158" s="140"/>
      <c r="BA2158" s="140"/>
      <c r="BB2158" s="140"/>
      <c r="BC2158" s="140"/>
      <c r="BD2158" s="140"/>
      <c r="BE2158" s="140"/>
      <c r="BF2158" s="140"/>
      <c r="BG2158" s="140"/>
      <c r="BH2158" s="140"/>
      <c r="BI2158" s="140"/>
      <c r="BJ2158" s="140"/>
    </row>
    <row r="2159" spans="20:62">
      <c r="T2159" s="140"/>
      <c r="U2159" s="140"/>
      <c r="V2159" s="140"/>
      <c r="W2159" s="140"/>
      <c r="X2159" s="140"/>
      <c r="Y2159" s="140"/>
      <c r="Z2159" s="140"/>
      <c r="AA2159" s="140"/>
      <c r="AB2159" s="140"/>
      <c r="AC2159" s="140"/>
      <c r="AD2159" s="140"/>
      <c r="AE2159" s="140"/>
      <c r="AF2159" s="140"/>
      <c r="AG2159" s="140"/>
      <c r="AH2159" s="140"/>
      <c r="AI2159" s="140"/>
      <c r="AJ2159" s="140"/>
      <c r="AK2159" s="140"/>
      <c r="AL2159" s="140"/>
      <c r="AM2159" s="140"/>
      <c r="AN2159" s="140"/>
      <c r="AO2159" s="140"/>
      <c r="AP2159" s="140"/>
      <c r="AQ2159" s="140"/>
      <c r="AR2159" s="140"/>
      <c r="AS2159" s="140"/>
      <c r="AT2159" s="140"/>
      <c r="AU2159" s="140"/>
      <c r="AV2159" s="140"/>
      <c r="AW2159" s="140"/>
      <c r="AX2159" s="140"/>
      <c r="AY2159" s="140"/>
      <c r="AZ2159" s="140"/>
      <c r="BA2159" s="140"/>
      <c r="BB2159" s="140"/>
      <c r="BC2159" s="140"/>
      <c r="BD2159" s="140"/>
      <c r="BE2159" s="140"/>
      <c r="BF2159" s="140"/>
      <c r="BG2159" s="140"/>
      <c r="BH2159" s="140"/>
      <c r="BI2159" s="140"/>
      <c r="BJ2159" s="140"/>
    </row>
    <row r="2160" spans="20:62">
      <c r="T2160" s="140"/>
      <c r="U2160" s="140"/>
      <c r="V2160" s="140"/>
      <c r="W2160" s="140"/>
      <c r="X2160" s="140"/>
      <c r="Y2160" s="140"/>
      <c r="Z2160" s="140"/>
      <c r="AA2160" s="140"/>
      <c r="AB2160" s="140"/>
      <c r="AC2160" s="140"/>
      <c r="AD2160" s="140"/>
      <c r="AE2160" s="140"/>
      <c r="AF2160" s="140"/>
      <c r="AG2160" s="140"/>
      <c r="AH2160" s="140"/>
      <c r="AI2160" s="140"/>
      <c r="AJ2160" s="140"/>
      <c r="AK2160" s="140"/>
      <c r="AL2160" s="140"/>
      <c r="AM2160" s="140"/>
      <c r="AN2160" s="140"/>
      <c r="AO2160" s="140"/>
      <c r="AP2160" s="140"/>
      <c r="AQ2160" s="140"/>
      <c r="AR2160" s="140"/>
      <c r="AS2160" s="140"/>
      <c r="AT2160" s="140"/>
      <c r="AU2160" s="140"/>
      <c r="AV2160" s="140"/>
      <c r="AW2160" s="140"/>
      <c r="AX2160" s="140"/>
      <c r="AY2160" s="140"/>
      <c r="AZ2160" s="140"/>
      <c r="BA2160" s="140"/>
      <c r="BB2160" s="140"/>
      <c r="BC2160" s="140"/>
      <c r="BD2160" s="140"/>
      <c r="BE2160" s="140"/>
      <c r="BF2160" s="140"/>
      <c r="BG2160" s="140"/>
      <c r="BH2160" s="140"/>
      <c r="BI2160" s="140"/>
      <c r="BJ2160" s="140"/>
    </row>
    <row r="2161" spans="20:62">
      <c r="T2161" s="140"/>
      <c r="U2161" s="140"/>
      <c r="V2161" s="140"/>
      <c r="W2161" s="140"/>
      <c r="X2161" s="140"/>
      <c r="Y2161" s="140"/>
      <c r="Z2161" s="140"/>
      <c r="AA2161" s="140"/>
      <c r="AB2161" s="140"/>
      <c r="AC2161" s="140"/>
      <c r="AD2161" s="140"/>
      <c r="AE2161" s="140"/>
      <c r="AF2161" s="140"/>
      <c r="AG2161" s="140"/>
      <c r="AH2161" s="140"/>
      <c r="AI2161" s="140"/>
      <c r="AJ2161" s="140"/>
      <c r="AK2161" s="140"/>
      <c r="AL2161" s="140"/>
      <c r="AM2161" s="140"/>
      <c r="AN2161" s="140"/>
      <c r="AO2161" s="140"/>
      <c r="AP2161" s="140"/>
      <c r="AQ2161" s="140"/>
      <c r="AR2161" s="140"/>
      <c r="AS2161" s="140"/>
      <c r="AT2161" s="140"/>
      <c r="AU2161" s="140"/>
      <c r="AV2161" s="140"/>
      <c r="AW2161" s="140"/>
      <c r="AX2161" s="140"/>
      <c r="AY2161" s="140"/>
      <c r="AZ2161" s="140"/>
      <c r="BA2161" s="140"/>
      <c r="BB2161" s="140"/>
      <c r="BC2161" s="140"/>
      <c r="BD2161" s="140"/>
      <c r="BE2161" s="140"/>
      <c r="BF2161" s="140"/>
      <c r="BG2161" s="140"/>
      <c r="BH2161" s="140"/>
      <c r="BI2161" s="140"/>
      <c r="BJ2161" s="140"/>
    </row>
    <row r="2162" spans="20:62">
      <c r="T2162" s="140"/>
      <c r="U2162" s="140"/>
      <c r="V2162" s="140"/>
      <c r="W2162" s="140"/>
      <c r="X2162" s="140"/>
      <c r="Y2162" s="140"/>
      <c r="Z2162" s="140"/>
      <c r="AA2162" s="140"/>
      <c r="AB2162" s="140"/>
      <c r="AC2162" s="140"/>
      <c r="AD2162" s="140"/>
      <c r="AE2162" s="140"/>
      <c r="AF2162" s="140"/>
      <c r="AG2162" s="140"/>
      <c r="AH2162" s="140"/>
      <c r="AI2162" s="140"/>
      <c r="AJ2162" s="140"/>
      <c r="AK2162" s="140"/>
      <c r="AL2162" s="140"/>
      <c r="AM2162" s="140"/>
      <c r="AN2162" s="140"/>
      <c r="AO2162" s="140"/>
      <c r="AP2162" s="140"/>
      <c r="AQ2162" s="140"/>
      <c r="AR2162" s="140"/>
      <c r="AS2162" s="140"/>
      <c r="AT2162" s="140"/>
      <c r="AU2162" s="140"/>
      <c r="AV2162" s="140"/>
      <c r="AW2162" s="140"/>
      <c r="AX2162" s="140"/>
      <c r="AY2162" s="140"/>
      <c r="AZ2162" s="140"/>
      <c r="BA2162" s="140"/>
      <c r="BB2162" s="140"/>
      <c r="BC2162" s="140"/>
      <c r="BD2162" s="140"/>
      <c r="BE2162" s="140"/>
      <c r="BF2162" s="140"/>
      <c r="BG2162" s="140"/>
      <c r="BH2162" s="140"/>
      <c r="BI2162" s="140"/>
      <c r="BJ2162" s="140"/>
    </row>
    <row r="2163" spans="20:62">
      <c r="T2163" s="140"/>
      <c r="U2163" s="140"/>
      <c r="V2163" s="140"/>
      <c r="W2163" s="140"/>
      <c r="X2163" s="140"/>
      <c r="Y2163" s="140"/>
      <c r="Z2163" s="140"/>
      <c r="AA2163" s="140"/>
      <c r="AB2163" s="140"/>
      <c r="AC2163" s="140"/>
      <c r="AD2163" s="140"/>
      <c r="AE2163" s="140"/>
      <c r="AF2163" s="140"/>
      <c r="AG2163" s="140"/>
      <c r="AH2163" s="140"/>
      <c r="AI2163" s="140"/>
      <c r="AJ2163" s="140"/>
      <c r="AK2163" s="140"/>
      <c r="AL2163" s="140"/>
      <c r="AM2163" s="140"/>
      <c r="AN2163" s="140"/>
      <c r="AO2163" s="140"/>
      <c r="AP2163" s="140"/>
      <c r="AQ2163" s="140"/>
      <c r="AR2163" s="140"/>
      <c r="AS2163" s="140"/>
      <c r="AT2163" s="140"/>
      <c r="AU2163" s="140"/>
      <c r="AV2163" s="140"/>
      <c r="AW2163" s="140"/>
      <c r="AX2163" s="140"/>
      <c r="AY2163" s="140"/>
      <c r="AZ2163" s="140"/>
      <c r="BA2163" s="140"/>
      <c r="BB2163" s="140"/>
      <c r="BC2163" s="140"/>
      <c r="BD2163" s="140"/>
      <c r="BE2163" s="140"/>
      <c r="BF2163" s="140"/>
      <c r="BG2163" s="140"/>
      <c r="BH2163" s="140"/>
      <c r="BI2163" s="140"/>
      <c r="BJ2163" s="140"/>
    </row>
    <row r="2164" spans="20:62">
      <c r="T2164" s="140"/>
      <c r="U2164" s="140"/>
      <c r="V2164" s="140"/>
      <c r="W2164" s="140"/>
      <c r="X2164" s="140"/>
      <c r="Y2164" s="140"/>
      <c r="Z2164" s="140"/>
      <c r="AA2164" s="140"/>
      <c r="AB2164" s="140"/>
      <c r="AC2164" s="140"/>
      <c r="AD2164" s="140"/>
      <c r="AE2164" s="140"/>
      <c r="AF2164" s="140"/>
      <c r="AG2164" s="140"/>
      <c r="AH2164" s="140"/>
      <c r="AI2164" s="140"/>
      <c r="AJ2164" s="140"/>
      <c r="AK2164" s="140"/>
      <c r="AL2164" s="140"/>
      <c r="AM2164" s="140"/>
      <c r="AN2164" s="140"/>
      <c r="AO2164" s="140"/>
      <c r="AP2164" s="140"/>
      <c r="AQ2164" s="140"/>
      <c r="AR2164" s="140"/>
      <c r="AS2164" s="140"/>
      <c r="AT2164" s="140"/>
      <c r="AU2164" s="140"/>
      <c r="AV2164" s="140"/>
      <c r="AW2164" s="140"/>
      <c r="AX2164" s="140"/>
      <c r="AY2164" s="140"/>
      <c r="AZ2164" s="140"/>
      <c r="BA2164" s="140"/>
      <c r="BB2164" s="140"/>
      <c r="BC2164" s="140"/>
      <c r="BD2164" s="140"/>
      <c r="BE2164" s="140"/>
      <c r="BF2164" s="140"/>
      <c r="BG2164" s="140"/>
      <c r="BH2164" s="140"/>
      <c r="BI2164" s="140"/>
      <c r="BJ2164" s="140"/>
    </row>
    <row r="2165" spans="20:62">
      <c r="T2165" s="140"/>
      <c r="U2165" s="140"/>
      <c r="V2165" s="140"/>
      <c r="W2165" s="140"/>
      <c r="X2165" s="140"/>
      <c r="Y2165" s="140"/>
      <c r="Z2165" s="140"/>
      <c r="AA2165" s="140"/>
      <c r="AB2165" s="140"/>
      <c r="AC2165" s="140"/>
      <c r="AD2165" s="140"/>
      <c r="AE2165" s="140"/>
      <c r="AF2165" s="140"/>
      <c r="AG2165" s="140"/>
      <c r="AH2165" s="140"/>
      <c r="AI2165" s="140"/>
      <c r="AJ2165" s="140"/>
      <c r="AK2165" s="140"/>
      <c r="AL2165" s="140"/>
      <c r="AM2165" s="140"/>
      <c r="AN2165" s="140"/>
      <c r="AO2165" s="140"/>
      <c r="AP2165" s="140"/>
      <c r="AQ2165" s="140"/>
      <c r="AR2165" s="140"/>
      <c r="AS2165" s="140"/>
      <c r="AT2165" s="140"/>
      <c r="AU2165" s="140"/>
      <c r="AV2165" s="140"/>
      <c r="AW2165" s="140"/>
      <c r="AX2165" s="140"/>
      <c r="AY2165" s="140"/>
      <c r="AZ2165" s="140"/>
      <c r="BA2165" s="140"/>
      <c r="BB2165" s="140"/>
      <c r="BC2165" s="140"/>
      <c r="BD2165" s="140"/>
      <c r="BE2165" s="140"/>
      <c r="BF2165" s="140"/>
      <c r="BG2165" s="140"/>
      <c r="BH2165" s="140"/>
      <c r="BI2165" s="140"/>
      <c r="BJ2165" s="140"/>
    </row>
    <row r="2166" spans="20:62">
      <c r="T2166" s="140"/>
      <c r="U2166" s="140"/>
      <c r="V2166" s="140"/>
      <c r="W2166" s="140"/>
      <c r="X2166" s="140"/>
      <c r="Y2166" s="140"/>
      <c r="Z2166" s="140"/>
      <c r="AA2166" s="140"/>
      <c r="AB2166" s="140"/>
      <c r="AC2166" s="140"/>
      <c r="AD2166" s="140"/>
      <c r="AE2166" s="140"/>
      <c r="AF2166" s="140"/>
      <c r="AG2166" s="140"/>
      <c r="AH2166" s="140"/>
      <c r="AI2166" s="140"/>
      <c r="AJ2166" s="140"/>
      <c r="AK2166" s="140"/>
      <c r="AL2166" s="140"/>
      <c r="AM2166" s="140"/>
      <c r="AN2166" s="140"/>
      <c r="AO2166" s="140"/>
      <c r="AP2166" s="140"/>
      <c r="AQ2166" s="140"/>
      <c r="AR2166" s="140"/>
      <c r="AS2166" s="140"/>
      <c r="AT2166" s="140"/>
      <c r="AU2166" s="140"/>
      <c r="AV2166" s="140"/>
      <c r="AW2166" s="140"/>
      <c r="AX2166" s="140"/>
      <c r="AY2166" s="140"/>
      <c r="AZ2166" s="140"/>
      <c r="BA2166" s="140"/>
      <c r="BB2166" s="140"/>
      <c r="BC2166" s="140"/>
      <c r="BD2166" s="140"/>
      <c r="BE2166" s="140"/>
      <c r="BF2166" s="140"/>
      <c r="BG2166" s="140"/>
      <c r="BH2166" s="140"/>
      <c r="BI2166" s="140"/>
      <c r="BJ2166" s="140"/>
    </row>
    <row r="2167" spans="20:62">
      <c r="T2167" s="140"/>
      <c r="U2167" s="140"/>
      <c r="V2167" s="140"/>
      <c r="W2167" s="140"/>
      <c r="X2167" s="140"/>
      <c r="Y2167" s="140"/>
      <c r="Z2167" s="140"/>
      <c r="AA2167" s="140"/>
      <c r="AB2167" s="140"/>
      <c r="AC2167" s="140"/>
      <c r="AD2167" s="140"/>
      <c r="AE2167" s="140"/>
      <c r="AF2167" s="140"/>
      <c r="AG2167" s="140"/>
      <c r="AH2167" s="140"/>
      <c r="AI2167" s="140"/>
      <c r="AJ2167" s="140"/>
      <c r="AK2167" s="140"/>
      <c r="AL2167" s="140"/>
      <c r="AM2167" s="140"/>
      <c r="AN2167" s="140"/>
      <c r="AO2167" s="140"/>
      <c r="AP2167" s="140"/>
      <c r="AQ2167" s="140"/>
      <c r="AR2167" s="140"/>
      <c r="AS2167" s="140"/>
      <c r="AT2167" s="140"/>
      <c r="AU2167" s="140"/>
      <c r="AV2167" s="140"/>
      <c r="AW2167" s="140"/>
      <c r="AX2167" s="140"/>
      <c r="AY2167" s="140"/>
      <c r="AZ2167" s="140"/>
      <c r="BA2167" s="140"/>
      <c r="BB2167" s="140"/>
      <c r="BC2167" s="140"/>
      <c r="BD2167" s="140"/>
      <c r="BE2167" s="140"/>
      <c r="BF2167" s="140"/>
      <c r="BG2167" s="140"/>
      <c r="BH2167" s="140"/>
      <c r="BI2167" s="140"/>
      <c r="BJ2167" s="140"/>
    </row>
    <row r="2168" spans="20:62">
      <c r="T2168" s="140"/>
      <c r="U2168" s="140"/>
      <c r="V2168" s="140"/>
      <c r="W2168" s="140"/>
      <c r="X2168" s="140"/>
      <c r="Y2168" s="140"/>
      <c r="Z2168" s="140"/>
      <c r="AA2168" s="140"/>
      <c r="AB2168" s="140"/>
      <c r="AC2168" s="140"/>
      <c r="AD2168" s="140"/>
      <c r="AE2168" s="140"/>
      <c r="AF2168" s="140"/>
      <c r="AG2168" s="140"/>
      <c r="AH2168" s="140"/>
      <c r="AI2168" s="140"/>
      <c r="AJ2168" s="140"/>
      <c r="AK2168" s="140"/>
      <c r="AL2168" s="140"/>
      <c r="AM2168" s="140"/>
      <c r="AN2168" s="140"/>
      <c r="AO2168" s="140"/>
      <c r="AP2168" s="140"/>
      <c r="AQ2168" s="140"/>
      <c r="AR2168" s="140"/>
      <c r="AS2168" s="140"/>
      <c r="AT2168" s="140"/>
      <c r="AU2168" s="140"/>
      <c r="AV2168" s="140"/>
      <c r="AW2168" s="140"/>
      <c r="AX2168" s="140"/>
      <c r="AY2168" s="140"/>
      <c r="AZ2168" s="140"/>
      <c r="BA2168" s="140"/>
      <c r="BB2168" s="140"/>
      <c r="BC2168" s="140"/>
      <c r="BD2168" s="140"/>
      <c r="BE2168" s="140"/>
      <c r="BF2168" s="140"/>
      <c r="BG2168" s="140"/>
      <c r="BH2168" s="140"/>
      <c r="BI2168" s="140"/>
      <c r="BJ2168" s="140"/>
    </row>
    <row r="2169" spans="20:62">
      <c r="T2169" s="140"/>
      <c r="U2169" s="140"/>
      <c r="V2169" s="140"/>
      <c r="W2169" s="140"/>
      <c r="X2169" s="140"/>
      <c r="Y2169" s="140"/>
      <c r="Z2169" s="140"/>
      <c r="AA2169" s="140"/>
      <c r="AB2169" s="140"/>
      <c r="AC2169" s="140"/>
      <c r="AD2169" s="140"/>
      <c r="AE2169" s="140"/>
      <c r="AF2169" s="140"/>
      <c r="AG2169" s="140"/>
      <c r="AH2169" s="140"/>
      <c r="AI2169" s="140"/>
      <c r="AJ2169" s="140"/>
      <c r="AK2169" s="140"/>
      <c r="AL2169" s="140"/>
      <c r="AM2169" s="140"/>
      <c r="AN2169" s="140"/>
      <c r="AO2169" s="140"/>
      <c r="AP2169" s="140"/>
      <c r="AQ2169" s="140"/>
      <c r="AR2169" s="140"/>
      <c r="AS2169" s="140"/>
      <c r="AT2169" s="140"/>
      <c r="AU2169" s="140"/>
      <c r="AV2169" s="140"/>
      <c r="AW2169" s="140"/>
      <c r="AX2169" s="140"/>
      <c r="AY2169" s="140"/>
      <c r="AZ2169" s="140"/>
      <c r="BA2169" s="140"/>
      <c r="BB2169" s="140"/>
      <c r="BC2169" s="140"/>
      <c r="BD2169" s="140"/>
      <c r="BE2169" s="140"/>
      <c r="BF2169" s="140"/>
      <c r="BG2169" s="140"/>
      <c r="BH2169" s="140"/>
      <c r="BI2169" s="140"/>
      <c r="BJ2169" s="140"/>
    </row>
    <row r="2170" spans="20:62">
      <c r="T2170" s="140"/>
      <c r="U2170" s="140"/>
      <c r="V2170" s="140"/>
      <c r="W2170" s="140"/>
      <c r="X2170" s="140"/>
      <c r="Y2170" s="140"/>
      <c r="Z2170" s="140"/>
      <c r="AA2170" s="140"/>
      <c r="AB2170" s="140"/>
      <c r="AC2170" s="140"/>
      <c r="AD2170" s="140"/>
      <c r="AE2170" s="140"/>
      <c r="AF2170" s="140"/>
      <c r="AG2170" s="140"/>
      <c r="AH2170" s="140"/>
      <c r="AI2170" s="140"/>
      <c r="AJ2170" s="140"/>
      <c r="AK2170" s="140"/>
      <c r="AL2170" s="140"/>
      <c r="AM2170" s="140"/>
      <c r="AN2170" s="140"/>
      <c r="AO2170" s="140"/>
      <c r="AP2170" s="140"/>
      <c r="AQ2170" s="140"/>
      <c r="AR2170" s="140"/>
      <c r="AS2170" s="140"/>
      <c r="AT2170" s="140"/>
      <c r="AU2170" s="140"/>
      <c r="AV2170" s="140"/>
      <c r="AW2170" s="140"/>
      <c r="AX2170" s="140"/>
      <c r="AY2170" s="140"/>
      <c r="AZ2170" s="140"/>
      <c r="BA2170" s="140"/>
      <c r="BB2170" s="140"/>
      <c r="BC2170" s="140"/>
      <c r="BD2170" s="140"/>
      <c r="BE2170" s="140"/>
      <c r="BF2170" s="140"/>
      <c r="BG2170" s="140"/>
      <c r="BH2170" s="140"/>
      <c r="BI2170" s="140"/>
      <c r="BJ2170" s="140"/>
    </row>
    <row r="2171" spans="20:62">
      <c r="T2171" s="140"/>
      <c r="U2171" s="140"/>
      <c r="V2171" s="140"/>
      <c r="W2171" s="140"/>
      <c r="X2171" s="140"/>
      <c r="Y2171" s="140"/>
      <c r="Z2171" s="140"/>
      <c r="AA2171" s="140"/>
      <c r="AB2171" s="140"/>
      <c r="AC2171" s="140"/>
      <c r="AD2171" s="140"/>
      <c r="AE2171" s="140"/>
      <c r="AF2171" s="140"/>
      <c r="AG2171" s="140"/>
      <c r="AH2171" s="140"/>
      <c r="AI2171" s="140"/>
      <c r="AJ2171" s="140"/>
      <c r="AK2171" s="140"/>
      <c r="AL2171" s="140"/>
      <c r="AM2171" s="140"/>
      <c r="AN2171" s="140"/>
      <c r="AO2171" s="140"/>
      <c r="AP2171" s="140"/>
      <c r="AQ2171" s="140"/>
      <c r="AR2171" s="140"/>
      <c r="AS2171" s="140"/>
      <c r="AT2171" s="140"/>
      <c r="AU2171" s="140"/>
      <c r="AV2171" s="140"/>
      <c r="AW2171" s="140"/>
      <c r="AX2171" s="140"/>
      <c r="AY2171" s="140"/>
      <c r="AZ2171" s="140"/>
      <c r="BA2171" s="140"/>
      <c r="BB2171" s="140"/>
      <c r="BC2171" s="140"/>
      <c r="BD2171" s="140"/>
      <c r="BE2171" s="140"/>
      <c r="BF2171" s="140"/>
      <c r="BG2171" s="140"/>
      <c r="BH2171" s="140"/>
      <c r="BI2171" s="140"/>
      <c r="BJ2171" s="140"/>
    </row>
    <row r="2172" spans="20:62">
      <c r="T2172" s="140"/>
      <c r="U2172" s="140"/>
      <c r="V2172" s="140"/>
      <c r="W2172" s="140"/>
      <c r="X2172" s="140"/>
      <c r="Y2172" s="140"/>
      <c r="Z2172" s="140"/>
      <c r="AA2172" s="140"/>
      <c r="AB2172" s="140"/>
      <c r="AC2172" s="140"/>
      <c r="AD2172" s="140"/>
      <c r="AE2172" s="140"/>
      <c r="AF2172" s="140"/>
      <c r="AG2172" s="140"/>
      <c r="AH2172" s="140"/>
      <c r="AI2172" s="140"/>
      <c r="AJ2172" s="140"/>
      <c r="AK2172" s="140"/>
      <c r="AL2172" s="140"/>
      <c r="AM2172" s="140"/>
      <c r="AN2172" s="140"/>
      <c r="AO2172" s="140"/>
      <c r="AP2172" s="140"/>
      <c r="AQ2172" s="140"/>
      <c r="AR2172" s="140"/>
      <c r="AS2172" s="140"/>
      <c r="AT2172" s="140"/>
      <c r="AU2172" s="140"/>
      <c r="AV2172" s="140"/>
      <c r="AW2172" s="140"/>
      <c r="AX2172" s="140"/>
      <c r="AY2172" s="140"/>
      <c r="AZ2172" s="140"/>
      <c r="BA2172" s="140"/>
      <c r="BB2172" s="140"/>
      <c r="BC2172" s="140"/>
      <c r="BD2172" s="140"/>
      <c r="BE2172" s="140"/>
      <c r="BF2172" s="140"/>
      <c r="BG2172" s="140"/>
      <c r="BH2172" s="140"/>
      <c r="BI2172" s="140"/>
      <c r="BJ2172" s="140"/>
    </row>
    <row r="2173" spans="20:62">
      <c r="T2173" s="140"/>
      <c r="U2173" s="140"/>
      <c r="V2173" s="140"/>
      <c r="W2173" s="140"/>
      <c r="X2173" s="140"/>
      <c r="Y2173" s="140"/>
      <c r="Z2173" s="140"/>
      <c r="AA2173" s="140"/>
      <c r="AB2173" s="140"/>
      <c r="AC2173" s="140"/>
      <c r="AD2173" s="140"/>
      <c r="AE2173" s="140"/>
      <c r="AF2173" s="140"/>
      <c r="AG2173" s="140"/>
      <c r="AH2173" s="140"/>
      <c r="AI2173" s="140"/>
      <c r="AJ2173" s="140"/>
      <c r="AK2173" s="140"/>
      <c r="AL2173" s="140"/>
      <c r="AM2173" s="140"/>
      <c r="AN2173" s="140"/>
      <c r="AO2173" s="140"/>
      <c r="AP2173" s="140"/>
      <c r="AQ2173" s="140"/>
      <c r="AR2173" s="140"/>
      <c r="AS2173" s="140"/>
      <c r="AT2173" s="140"/>
      <c r="AU2173" s="140"/>
      <c r="AV2173" s="140"/>
      <c r="AW2173" s="140"/>
      <c r="AX2173" s="140"/>
      <c r="AY2173" s="140"/>
      <c r="AZ2173" s="140"/>
      <c r="BA2173" s="140"/>
      <c r="BB2173" s="140"/>
      <c r="BC2173" s="140"/>
      <c r="BD2173" s="140"/>
      <c r="BE2173" s="140"/>
      <c r="BF2173" s="140"/>
      <c r="BG2173" s="140"/>
      <c r="BH2173" s="140"/>
      <c r="BI2173" s="140"/>
      <c r="BJ2173" s="140"/>
    </row>
    <row r="2174" spans="20:62">
      <c r="T2174" s="140"/>
      <c r="U2174" s="140"/>
      <c r="V2174" s="140"/>
      <c r="W2174" s="140"/>
      <c r="X2174" s="140"/>
      <c r="Y2174" s="140"/>
      <c r="Z2174" s="140"/>
      <c r="AA2174" s="140"/>
      <c r="AB2174" s="140"/>
      <c r="AC2174" s="140"/>
      <c r="AD2174" s="140"/>
      <c r="AE2174" s="140"/>
      <c r="AF2174" s="140"/>
      <c r="AG2174" s="140"/>
      <c r="AH2174" s="140"/>
      <c r="AI2174" s="140"/>
      <c r="AJ2174" s="140"/>
      <c r="AK2174" s="140"/>
      <c r="AL2174" s="140"/>
      <c r="AM2174" s="140"/>
      <c r="AN2174" s="140"/>
      <c r="AO2174" s="140"/>
      <c r="AP2174" s="140"/>
      <c r="AQ2174" s="140"/>
      <c r="AR2174" s="140"/>
      <c r="AS2174" s="140"/>
      <c r="AT2174" s="140"/>
      <c r="AU2174" s="140"/>
      <c r="AV2174" s="140"/>
      <c r="AW2174" s="140"/>
      <c r="AX2174" s="140"/>
      <c r="AY2174" s="140"/>
      <c r="AZ2174" s="140"/>
      <c r="BA2174" s="140"/>
      <c r="BB2174" s="140"/>
      <c r="BC2174" s="140"/>
      <c r="BD2174" s="140"/>
      <c r="BE2174" s="140"/>
      <c r="BF2174" s="140"/>
      <c r="BG2174" s="140"/>
      <c r="BH2174" s="140"/>
      <c r="BI2174" s="140"/>
      <c r="BJ2174" s="140"/>
    </row>
    <row r="2175" spans="20:62">
      <c r="T2175" s="140"/>
      <c r="U2175" s="140"/>
      <c r="V2175" s="140"/>
      <c r="W2175" s="140"/>
      <c r="X2175" s="140"/>
      <c r="Y2175" s="140"/>
      <c r="Z2175" s="140"/>
      <c r="AA2175" s="140"/>
      <c r="AB2175" s="140"/>
      <c r="AC2175" s="140"/>
      <c r="AD2175" s="140"/>
      <c r="AE2175" s="140"/>
      <c r="AF2175" s="140"/>
      <c r="AG2175" s="140"/>
      <c r="AH2175" s="140"/>
      <c r="AI2175" s="140"/>
      <c r="AJ2175" s="140"/>
      <c r="AK2175" s="140"/>
      <c r="AL2175" s="140"/>
      <c r="AM2175" s="140"/>
      <c r="AN2175" s="140"/>
      <c r="AO2175" s="140"/>
      <c r="AP2175" s="140"/>
      <c r="AQ2175" s="140"/>
      <c r="AR2175" s="140"/>
      <c r="AS2175" s="140"/>
      <c r="AT2175" s="140"/>
      <c r="AU2175" s="140"/>
      <c r="AV2175" s="140"/>
      <c r="AW2175" s="140"/>
      <c r="AX2175" s="140"/>
      <c r="AY2175" s="140"/>
      <c r="AZ2175" s="140"/>
      <c r="BA2175" s="140"/>
      <c r="BB2175" s="140"/>
      <c r="BC2175" s="140"/>
      <c r="BD2175" s="140"/>
      <c r="BE2175" s="140"/>
      <c r="BF2175" s="140"/>
      <c r="BG2175" s="140"/>
      <c r="BH2175" s="140"/>
      <c r="BI2175" s="140"/>
      <c r="BJ2175" s="140"/>
    </row>
    <row r="2176" spans="20:62">
      <c r="T2176" s="140"/>
      <c r="U2176" s="140"/>
      <c r="V2176" s="140"/>
      <c r="W2176" s="140"/>
      <c r="X2176" s="140"/>
      <c r="Y2176" s="140"/>
      <c r="Z2176" s="140"/>
      <c r="AA2176" s="140"/>
      <c r="AB2176" s="140"/>
      <c r="AC2176" s="140"/>
      <c r="AD2176" s="140"/>
      <c r="AE2176" s="140"/>
      <c r="AF2176" s="140"/>
      <c r="AG2176" s="140"/>
      <c r="AH2176" s="140"/>
      <c r="AI2176" s="140"/>
      <c r="AJ2176" s="140"/>
      <c r="AK2176" s="140"/>
      <c r="AL2176" s="140"/>
      <c r="AM2176" s="140"/>
      <c r="AN2176" s="140"/>
      <c r="AO2176" s="140"/>
      <c r="AP2176" s="140"/>
      <c r="AQ2176" s="140"/>
      <c r="AR2176" s="140"/>
      <c r="AS2176" s="140"/>
      <c r="AT2176" s="140"/>
      <c r="AU2176" s="140"/>
      <c r="AV2176" s="140"/>
      <c r="AW2176" s="140"/>
      <c r="AX2176" s="140"/>
      <c r="AY2176" s="140"/>
      <c r="AZ2176" s="140"/>
      <c r="BA2176" s="140"/>
      <c r="BB2176" s="140"/>
      <c r="BC2176" s="140"/>
      <c r="BD2176" s="140"/>
      <c r="BE2176" s="140"/>
      <c r="BF2176" s="140"/>
      <c r="BG2176" s="140"/>
      <c r="BH2176" s="140"/>
      <c r="BI2176" s="140"/>
      <c r="BJ2176" s="140"/>
    </row>
    <row r="2177" spans="20:62">
      <c r="T2177" s="140"/>
      <c r="U2177" s="140"/>
      <c r="V2177" s="140"/>
      <c r="W2177" s="140"/>
      <c r="X2177" s="140"/>
      <c r="Y2177" s="140"/>
      <c r="Z2177" s="140"/>
      <c r="AA2177" s="140"/>
      <c r="AB2177" s="140"/>
      <c r="AC2177" s="140"/>
      <c r="AD2177" s="140"/>
      <c r="AE2177" s="140"/>
      <c r="AF2177" s="140"/>
      <c r="AG2177" s="140"/>
      <c r="AH2177" s="140"/>
      <c r="AI2177" s="140"/>
      <c r="AJ2177" s="140"/>
      <c r="AK2177" s="140"/>
      <c r="AL2177" s="140"/>
      <c r="AM2177" s="140"/>
      <c r="AN2177" s="140"/>
      <c r="AO2177" s="140"/>
      <c r="AP2177" s="140"/>
      <c r="AQ2177" s="140"/>
      <c r="AR2177" s="140"/>
      <c r="AS2177" s="140"/>
      <c r="AT2177" s="140"/>
      <c r="AU2177" s="140"/>
      <c r="AV2177" s="140"/>
      <c r="AW2177" s="140"/>
      <c r="AX2177" s="140"/>
      <c r="AY2177" s="140"/>
      <c r="AZ2177" s="140"/>
      <c r="BA2177" s="140"/>
      <c r="BB2177" s="140"/>
      <c r="BC2177" s="140"/>
      <c r="BD2177" s="140"/>
      <c r="BE2177" s="140"/>
      <c r="BF2177" s="140"/>
      <c r="BG2177" s="140"/>
      <c r="BH2177" s="140"/>
      <c r="BI2177" s="140"/>
      <c r="BJ2177" s="140"/>
    </row>
    <row r="2178" spans="20:62">
      <c r="T2178" s="140"/>
      <c r="U2178" s="140"/>
      <c r="V2178" s="140"/>
      <c r="W2178" s="140"/>
      <c r="X2178" s="140"/>
      <c r="Y2178" s="140"/>
      <c r="Z2178" s="140"/>
      <c r="AA2178" s="140"/>
      <c r="AB2178" s="140"/>
      <c r="AC2178" s="140"/>
      <c r="AD2178" s="140"/>
      <c r="AE2178" s="140"/>
      <c r="AF2178" s="140"/>
      <c r="AG2178" s="140"/>
      <c r="AH2178" s="140"/>
      <c r="AI2178" s="140"/>
      <c r="AJ2178" s="140"/>
      <c r="AK2178" s="140"/>
      <c r="AL2178" s="140"/>
      <c r="AM2178" s="140"/>
      <c r="AN2178" s="140"/>
      <c r="AO2178" s="140"/>
      <c r="AP2178" s="140"/>
      <c r="AQ2178" s="140"/>
      <c r="AR2178" s="140"/>
      <c r="AS2178" s="140"/>
      <c r="AT2178" s="140"/>
      <c r="AU2178" s="140"/>
      <c r="AV2178" s="140"/>
      <c r="AW2178" s="140"/>
      <c r="AX2178" s="140"/>
      <c r="AY2178" s="140"/>
      <c r="AZ2178" s="140"/>
      <c r="BA2178" s="140"/>
      <c r="BB2178" s="140"/>
      <c r="BC2178" s="140"/>
      <c r="BD2178" s="140"/>
      <c r="BE2178" s="140"/>
      <c r="BF2178" s="140"/>
      <c r="BG2178" s="140"/>
      <c r="BH2178" s="140"/>
      <c r="BI2178" s="140"/>
      <c r="BJ2178" s="140"/>
    </row>
    <row r="2179" spans="20:62">
      <c r="T2179" s="140"/>
      <c r="U2179" s="140"/>
      <c r="V2179" s="140"/>
      <c r="W2179" s="140"/>
      <c r="X2179" s="140"/>
      <c r="Y2179" s="140"/>
      <c r="Z2179" s="140"/>
      <c r="AA2179" s="140"/>
      <c r="AB2179" s="140"/>
      <c r="AC2179" s="140"/>
      <c r="AD2179" s="140"/>
      <c r="AE2179" s="140"/>
      <c r="AF2179" s="140"/>
      <c r="AG2179" s="140"/>
      <c r="AH2179" s="140"/>
      <c r="AI2179" s="140"/>
      <c r="AJ2179" s="140"/>
      <c r="AK2179" s="140"/>
      <c r="AL2179" s="140"/>
      <c r="AM2179" s="140"/>
      <c r="AN2179" s="140"/>
      <c r="AO2179" s="140"/>
      <c r="AP2179" s="140"/>
      <c r="AQ2179" s="140"/>
      <c r="AR2179" s="140"/>
      <c r="AS2179" s="140"/>
      <c r="AT2179" s="140"/>
      <c r="AU2179" s="140"/>
      <c r="AV2179" s="140"/>
      <c r="AW2179" s="140"/>
      <c r="AX2179" s="140"/>
      <c r="AY2179" s="140"/>
      <c r="AZ2179" s="140"/>
      <c r="BA2179" s="140"/>
      <c r="BB2179" s="140"/>
      <c r="BC2179" s="140"/>
      <c r="BD2179" s="140"/>
      <c r="BE2179" s="140"/>
      <c r="BF2179" s="140"/>
      <c r="BG2179" s="140"/>
      <c r="BH2179" s="140"/>
      <c r="BI2179" s="140"/>
      <c r="BJ2179" s="140"/>
    </row>
    <row r="2180" spans="20:62">
      <c r="T2180" s="140"/>
      <c r="U2180" s="140"/>
      <c r="V2180" s="140"/>
      <c r="W2180" s="140"/>
      <c r="X2180" s="140"/>
      <c r="Y2180" s="140"/>
      <c r="Z2180" s="140"/>
      <c r="AA2180" s="140"/>
      <c r="AB2180" s="140"/>
      <c r="AC2180" s="140"/>
      <c r="AD2180" s="140"/>
      <c r="AE2180" s="140"/>
      <c r="AF2180" s="140"/>
      <c r="AG2180" s="140"/>
      <c r="AH2180" s="140"/>
      <c r="AI2180" s="140"/>
      <c r="AJ2180" s="140"/>
      <c r="AK2180" s="140"/>
      <c r="AL2180" s="140"/>
      <c r="AM2180" s="140"/>
      <c r="AN2180" s="140"/>
      <c r="AO2180" s="140"/>
      <c r="AP2180" s="140"/>
      <c r="AQ2180" s="140"/>
      <c r="AR2180" s="140"/>
      <c r="AS2180" s="140"/>
      <c r="AT2180" s="140"/>
      <c r="AU2180" s="140"/>
      <c r="AV2180" s="140"/>
      <c r="AW2180" s="140"/>
      <c r="AX2180" s="140"/>
      <c r="AY2180" s="140"/>
      <c r="AZ2180" s="140"/>
      <c r="BA2180" s="140"/>
      <c r="BB2180" s="140"/>
      <c r="BC2180" s="140"/>
      <c r="BD2180" s="140"/>
      <c r="BE2180" s="140"/>
      <c r="BF2180" s="140"/>
      <c r="BG2180" s="140"/>
      <c r="BH2180" s="140"/>
      <c r="BI2180" s="140"/>
      <c r="BJ2180" s="140"/>
    </row>
    <row r="2181" spans="20:62">
      <c r="T2181" s="140"/>
      <c r="U2181" s="140"/>
      <c r="V2181" s="140"/>
      <c r="W2181" s="140"/>
      <c r="X2181" s="140"/>
      <c r="Y2181" s="140"/>
      <c r="Z2181" s="140"/>
      <c r="AA2181" s="140"/>
      <c r="AB2181" s="140"/>
      <c r="AC2181" s="140"/>
      <c r="AD2181" s="140"/>
      <c r="AE2181" s="140"/>
      <c r="AF2181" s="140"/>
      <c r="AG2181" s="140"/>
      <c r="AH2181" s="140"/>
      <c r="AI2181" s="140"/>
      <c r="AJ2181" s="140"/>
      <c r="AK2181" s="140"/>
      <c r="AL2181" s="140"/>
      <c r="AM2181" s="140"/>
      <c r="AN2181" s="140"/>
      <c r="AO2181" s="140"/>
      <c r="AP2181" s="140"/>
      <c r="AQ2181" s="140"/>
      <c r="AR2181" s="140"/>
      <c r="AS2181" s="140"/>
      <c r="AT2181" s="140"/>
      <c r="AU2181" s="140"/>
      <c r="AV2181" s="140"/>
      <c r="AW2181" s="140"/>
      <c r="AX2181" s="140"/>
      <c r="AY2181" s="140"/>
      <c r="AZ2181" s="140"/>
      <c r="BA2181" s="140"/>
      <c r="BB2181" s="140"/>
      <c r="BC2181" s="140"/>
      <c r="BD2181" s="140"/>
      <c r="BE2181" s="140"/>
      <c r="BF2181" s="140"/>
      <c r="BG2181" s="140"/>
      <c r="BH2181" s="140"/>
      <c r="BI2181" s="140"/>
      <c r="BJ2181" s="140"/>
    </row>
    <row r="2182" spans="20:62">
      <c r="T2182" s="140"/>
      <c r="U2182" s="140"/>
      <c r="V2182" s="140"/>
      <c r="W2182" s="140"/>
      <c r="X2182" s="140"/>
      <c r="Y2182" s="140"/>
      <c r="Z2182" s="140"/>
      <c r="AA2182" s="140"/>
      <c r="AB2182" s="140"/>
      <c r="AC2182" s="140"/>
      <c r="AD2182" s="140"/>
      <c r="AE2182" s="140"/>
      <c r="AF2182" s="140"/>
      <c r="AG2182" s="140"/>
      <c r="AH2182" s="140"/>
      <c r="AI2182" s="140"/>
      <c r="AJ2182" s="140"/>
      <c r="AK2182" s="140"/>
      <c r="AL2182" s="140"/>
      <c r="AM2182" s="140"/>
      <c r="AN2182" s="140"/>
      <c r="AO2182" s="140"/>
      <c r="AP2182" s="140"/>
      <c r="AQ2182" s="140"/>
      <c r="AR2182" s="140"/>
      <c r="AS2182" s="140"/>
      <c r="AT2182" s="140"/>
      <c r="AU2182" s="140"/>
      <c r="AV2182" s="140"/>
      <c r="AW2182" s="140"/>
      <c r="AX2182" s="140"/>
      <c r="AY2182" s="140"/>
      <c r="AZ2182" s="140"/>
      <c r="BA2182" s="140"/>
      <c r="BB2182" s="140"/>
      <c r="BC2182" s="140"/>
      <c r="BD2182" s="140"/>
      <c r="BE2182" s="140"/>
      <c r="BF2182" s="140"/>
      <c r="BG2182" s="140"/>
      <c r="BH2182" s="140"/>
      <c r="BI2182" s="140"/>
      <c r="BJ2182" s="140"/>
    </row>
    <row r="2183" spans="20:62">
      <c r="T2183" s="140"/>
      <c r="U2183" s="140"/>
      <c r="V2183" s="140"/>
      <c r="W2183" s="140"/>
      <c r="X2183" s="140"/>
      <c r="Y2183" s="140"/>
      <c r="Z2183" s="140"/>
      <c r="AA2183" s="140"/>
      <c r="AB2183" s="140"/>
      <c r="AC2183" s="140"/>
      <c r="AD2183" s="140"/>
      <c r="AE2183" s="140"/>
      <c r="AF2183" s="140"/>
      <c r="AG2183" s="140"/>
      <c r="AH2183" s="140"/>
      <c r="AI2183" s="140"/>
      <c r="AJ2183" s="140"/>
      <c r="AK2183" s="140"/>
      <c r="AL2183" s="140"/>
      <c r="AM2183" s="140"/>
      <c r="AN2183" s="140"/>
      <c r="AO2183" s="140"/>
      <c r="AP2183" s="140"/>
      <c r="AQ2183" s="140"/>
      <c r="AR2183" s="140"/>
      <c r="AS2183" s="140"/>
      <c r="AT2183" s="140"/>
      <c r="AU2183" s="140"/>
      <c r="AV2183" s="140"/>
      <c r="AW2183" s="140"/>
      <c r="AX2183" s="140"/>
      <c r="AY2183" s="140"/>
      <c r="AZ2183" s="140"/>
      <c r="BA2183" s="140"/>
      <c r="BB2183" s="140"/>
      <c r="BC2183" s="140"/>
      <c r="BD2183" s="140"/>
      <c r="BE2183" s="140"/>
      <c r="BF2183" s="140"/>
      <c r="BG2183" s="140"/>
      <c r="BH2183" s="140"/>
      <c r="BI2183" s="140"/>
      <c r="BJ2183" s="140"/>
    </row>
    <row r="2184" spans="20:62">
      <c r="T2184" s="140"/>
      <c r="U2184" s="140"/>
      <c r="V2184" s="140"/>
      <c r="W2184" s="140"/>
      <c r="X2184" s="140"/>
      <c r="Y2184" s="140"/>
      <c r="Z2184" s="140"/>
      <c r="AA2184" s="140"/>
      <c r="AB2184" s="140"/>
      <c r="AC2184" s="140"/>
      <c r="AD2184" s="140"/>
      <c r="AE2184" s="140"/>
      <c r="AF2184" s="140"/>
      <c r="AG2184" s="140"/>
      <c r="AH2184" s="140"/>
      <c r="AI2184" s="140"/>
      <c r="AJ2184" s="140"/>
      <c r="AK2184" s="140"/>
      <c r="AL2184" s="140"/>
      <c r="AM2184" s="140"/>
      <c r="AN2184" s="140"/>
      <c r="AO2184" s="140"/>
      <c r="AP2184" s="140"/>
      <c r="AQ2184" s="140"/>
      <c r="AR2184" s="140"/>
      <c r="AS2184" s="140"/>
      <c r="AT2184" s="140"/>
      <c r="AU2184" s="140"/>
      <c r="AV2184" s="140"/>
      <c r="AW2184" s="140"/>
      <c r="AX2184" s="140"/>
      <c r="AY2184" s="140"/>
      <c r="AZ2184" s="140"/>
      <c r="BA2184" s="140"/>
      <c r="BB2184" s="140"/>
      <c r="BC2184" s="140"/>
      <c r="BD2184" s="140"/>
      <c r="BE2184" s="140"/>
      <c r="BF2184" s="140"/>
      <c r="BG2184" s="140"/>
      <c r="BH2184" s="140"/>
      <c r="BI2184" s="140"/>
      <c r="BJ2184" s="140"/>
    </row>
    <row r="2185" spans="20:62">
      <c r="T2185" s="140"/>
      <c r="U2185" s="140"/>
      <c r="V2185" s="140"/>
      <c r="W2185" s="140"/>
      <c r="X2185" s="140"/>
      <c r="Y2185" s="140"/>
      <c r="Z2185" s="140"/>
      <c r="AA2185" s="140"/>
      <c r="AB2185" s="140"/>
      <c r="AC2185" s="140"/>
      <c r="AD2185" s="140"/>
      <c r="AE2185" s="140"/>
      <c r="AF2185" s="140"/>
      <c r="AG2185" s="140"/>
      <c r="AH2185" s="140"/>
      <c r="AI2185" s="140"/>
      <c r="AJ2185" s="140"/>
      <c r="AK2185" s="140"/>
      <c r="AL2185" s="140"/>
      <c r="AM2185" s="140"/>
      <c r="AN2185" s="140"/>
      <c r="AO2185" s="140"/>
      <c r="AP2185" s="140"/>
      <c r="AQ2185" s="140"/>
      <c r="AR2185" s="140"/>
      <c r="AS2185" s="140"/>
      <c r="AT2185" s="140"/>
      <c r="AU2185" s="140"/>
      <c r="AV2185" s="140"/>
      <c r="AW2185" s="140"/>
      <c r="AX2185" s="140"/>
      <c r="AY2185" s="140"/>
      <c r="AZ2185" s="140"/>
      <c r="BA2185" s="140"/>
      <c r="BB2185" s="140"/>
      <c r="BC2185" s="140"/>
      <c r="BD2185" s="140"/>
      <c r="BE2185" s="140"/>
      <c r="BF2185" s="140"/>
      <c r="BG2185" s="140"/>
      <c r="BH2185" s="140"/>
      <c r="BI2185" s="140"/>
      <c r="BJ2185" s="140"/>
    </row>
    <row r="2186" spans="20:62">
      <c r="T2186" s="140"/>
      <c r="U2186" s="140"/>
      <c r="V2186" s="140"/>
      <c r="W2186" s="140"/>
      <c r="X2186" s="140"/>
      <c r="Y2186" s="140"/>
      <c r="Z2186" s="140"/>
      <c r="AA2186" s="140"/>
      <c r="AB2186" s="140"/>
      <c r="AC2186" s="140"/>
      <c r="AD2186" s="140"/>
      <c r="AE2186" s="140"/>
      <c r="AF2186" s="140"/>
      <c r="AG2186" s="140"/>
      <c r="AH2186" s="140"/>
      <c r="AI2186" s="140"/>
      <c r="AJ2186" s="140"/>
      <c r="AK2186" s="140"/>
      <c r="AL2186" s="140"/>
      <c r="AM2186" s="140"/>
      <c r="AN2186" s="140"/>
      <c r="AO2186" s="140"/>
      <c r="AP2186" s="140"/>
      <c r="AQ2186" s="140"/>
      <c r="AR2186" s="140"/>
      <c r="AS2186" s="140"/>
      <c r="AT2186" s="140"/>
      <c r="AU2186" s="140"/>
      <c r="AV2186" s="140"/>
      <c r="AW2186" s="140"/>
      <c r="AX2186" s="140"/>
      <c r="AY2186" s="140"/>
      <c r="AZ2186" s="140"/>
      <c r="BA2186" s="140"/>
      <c r="BB2186" s="140"/>
      <c r="BC2186" s="140"/>
      <c r="BD2186" s="140"/>
      <c r="BE2186" s="140"/>
      <c r="BF2186" s="140"/>
      <c r="BG2186" s="140"/>
      <c r="BH2186" s="140"/>
      <c r="BI2186" s="140"/>
      <c r="BJ2186" s="140"/>
    </row>
    <row r="2187" spans="20:62">
      <c r="T2187" s="140"/>
      <c r="U2187" s="140"/>
      <c r="V2187" s="140"/>
      <c r="W2187" s="140"/>
      <c r="X2187" s="140"/>
      <c r="Y2187" s="140"/>
      <c r="Z2187" s="140"/>
      <c r="AA2187" s="140"/>
      <c r="AB2187" s="140"/>
      <c r="AC2187" s="140"/>
      <c r="AD2187" s="140"/>
      <c r="AE2187" s="140"/>
      <c r="AF2187" s="140"/>
      <c r="AG2187" s="140"/>
      <c r="AH2187" s="140"/>
      <c r="AI2187" s="140"/>
      <c r="AJ2187" s="140"/>
      <c r="AK2187" s="140"/>
      <c r="AL2187" s="140"/>
      <c r="AM2187" s="140"/>
      <c r="AN2187" s="140"/>
      <c r="AO2187" s="140"/>
      <c r="AP2187" s="140"/>
      <c r="AQ2187" s="140"/>
      <c r="AR2187" s="140"/>
      <c r="AS2187" s="140"/>
      <c r="AT2187" s="140"/>
      <c r="AU2187" s="140"/>
      <c r="AV2187" s="140"/>
      <c r="AW2187" s="140"/>
      <c r="AX2187" s="140"/>
      <c r="AY2187" s="140"/>
      <c r="AZ2187" s="140"/>
      <c r="BA2187" s="140"/>
      <c r="BB2187" s="140"/>
      <c r="BC2187" s="140"/>
      <c r="BD2187" s="140"/>
      <c r="BE2187" s="140"/>
      <c r="BF2187" s="140"/>
      <c r="BG2187" s="140"/>
      <c r="BH2187" s="140"/>
      <c r="BI2187" s="140"/>
      <c r="BJ2187" s="140"/>
    </row>
    <row r="2188" spans="20:62">
      <c r="T2188" s="140"/>
      <c r="U2188" s="140"/>
      <c r="V2188" s="140"/>
      <c r="W2188" s="140"/>
      <c r="X2188" s="140"/>
      <c r="Y2188" s="140"/>
      <c r="Z2188" s="140"/>
      <c r="AA2188" s="140"/>
      <c r="AB2188" s="140"/>
      <c r="AC2188" s="140"/>
      <c r="AD2188" s="140"/>
      <c r="AE2188" s="140"/>
      <c r="AF2188" s="140"/>
      <c r="AG2188" s="140"/>
      <c r="AH2188" s="140"/>
      <c r="AI2188" s="140"/>
      <c r="AJ2188" s="140"/>
      <c r="AK2188" s="140"/>
      <c r="AL2188" s="140"/>
      <c r="AM2188" s="140"/>
      <c r="AN2188" s="140"/>
      <c r="AO2188" s="140"/>
      <c r="AP2188" s="140"/>
      <c r="AQ2188" s="140"/>
      <c r="AR2188" s="140"/>
      <c r="AS2188" s="140"/>
      <c r="AT2188" s="140"/>
      <c r="AU2188" s="140"/>
      <c r="AV2188" s="140"/>
      <c r="AW2188" s="140"/>
      <c r="AX2188" s="140"/>
      <c r="AY2188" s="140"/>
      <c r="AZ2188" s="140"/>
      <c r="BA2188" s="140"/>
      <c r="BB2188" s="140"/>
      <c r="BC2188" s="140"/>
      <c r="BD2188" s="140"/>
      <c r="BE2188" s="140"/>
      <c r="BF2188" s="140"/>
      <c r="BG2188" s="140"/>
      <c r="BH2188" s="140"/>
      <c r="BI2188" s="140"/>
      <c r="BJ2188" s="140"/>
    </row>
    <row r="2189" spans="20:62">
      <c r="T2189" s="140"/>
      <c r="U2189" s="140"/>
      <c r="V2189" s="140"/>
      <c r="W2189" s="140"/>
      <c r="X2189" s="140"/>
      <c r="Y2189" s="140"/>
      <c r="Z2189" s="140"/>
      <c r="AA2189" s="140"/>
      <c r="AB2189" s="140"/>
      <c r="AC2189" s="140"/>
      <c r="AD2189" s="140"/>
      <c r="AE2189" s="140"/>
      <c r="AF2189" s="140"/>
      <c r="AG2189" s="140"/>
      <c r="AH2189" s="140"/>
      <c r="AI2189" s="140"/>
      <c r="AJ2189" s="140"/>
      <c r="AK2189" s="140"/>
      <c r="AL2189" s="140"/>
      <c r="AM2189" s="140"/>
      <c r="AN2189" s="140"/>
      <c r="AO2189" s="140"/>
      <c r="AP2189" s="140"/>
      <c r="AQ2189" s="140"/>
      <c r="AR2189" s="140"/>
      <c r="AS2189" s="140"/>
      <c r="AT2189" s="140"/>
      <c r="AU2189" s="140"/>
      <c r="AV2189" s="140"/>
      <c r="AW2189" s="140"/>
      <c r="AX2189" s="140"/>
      <c r="AY2189" s="140"/>
      <c r="AZ2189" s="140"/>
      <c r="BA2189" s="140"/>
      <c r="BB2189" s="140"/>
      <c r="BC2189" s="140"/>
      <c r="BD2189" s="140"/>
      <c r="BE2189" s="140"/>
      <c r="BF2189" s="140"/>
      <c r="BG2189" s="140"/>
      <c r="BH2189" s="140"/>
      <c r="BI2189" s="140"/>
      <c r="BJ2189" s="140"/>
    </row>
    <row r="2190" spans="20:62">
      <c r="T2190" s="140"/>
      <c r="U2190" s="140"/>
      <c r="V2190" s="140"/>
      <c r="W2190" s="140"/>
      <c r="X2190" s="140"/>
      <c r="Y2190" s="140"/>
      <c r="Z2190" s="140"/>
      <c r="AA2190" s="140"/>
      <c r="AB2190" s="140"/>
      <c r="AC2190" s="140"/>
      <c r="AD2190" s="140"/>
      <c r="AE2190" s="140"/>
      <c r="AF2190" s="140"/>
      <c r="AG2190" s="140"/>
      <c r="AH2190" s="140"/>
      <c r="AI2190" s="140"/>
      <c r="AJ2190" s="140"/>
      <c r="AK2190" s="140"/>
      <c r="AL2190" s="140"/>
      <c r="AM2190" s="140"/>
      <c r="AN2190" s="140"/>
      <c r="AO2190" s="140"/>
      <c r="AP2190" s="140"/>
      <c r="AQ2190" s="140"/>
      <c r="AR2190" s="140"/>
      <c r="AS2190" s="140"/>
      <c r="AT2190" s="140"/>
      <c r="AU2190" s="140"/>
      <c r="AV2190" s="140"/>
      <c r="AW2190" s="140"/>
      <c r="AX2190" s="140"/>
      <c r="AY2190" s="140"/>
      <c r="AZ2190" s="140"/>
      <c r="BA2190" s="140"/>
      <c r="BB2190" s="140"/>
      <c r="BC2190" s="140"/>
      <c r="BD2190" s="140"/>
      <c r="BE2190" s="140"/>
      <c r="BF2190" s="140"/>
      <c r="BG2190" s="140"/>
      <c r="BH2190" s="140"/>
      <c r="BI2190" s="140"/>
      <c r="BJ2190" s="140"/>
    </row>
    <row r="2191" spans="20:62">
      <c r="T2191" s="140"/>
      <c r="U2191" s="140"/>
      <c r="V2191" s="140"/>
      <c r="W2191" s="140"/>
      <c r="X2191" s="140"/>
      <c r="Y2191" s="140"/>
      <c r="Z2191" s="140"/>
      <c r="AA2191" s="140"/>
      <c r="AB2191" s="140"/>
      <c r="AC2191" s="140"/>
      <c r="AD2191" s="140"/>
      <c r="AE2191" s="140"/>
      <c r="AF2191" s="140"/>
      <c r="AG2191" s="140"/>
      <c r="AH2191" s="140"/>
      <c r="AI2191" s="140"/>
      <c r="AJ2191" s="140"/>
      <c r="AK2191" s="140"/>
      <c r="AL2191" s="140"/>
      <c r="AM2191" s="140"/>
      <c r="AN2191" s="140"/>
      <c r="AO2191" s="140"/>
      <c r="AP2191" s="140"/>
      <c r="AQ2191" s="140"/>
      <c r="AR2191" s="140"/>
      <c r="AS2191" s="140"/>
      <c r="AT2191" s="140"/>
      <c r="AU2191" s="140"/>
      <c r="AV2191" s="140"/>
      <c r="AW2191" s="140"/>
      <c r="AX2191" s="140"/>
      <c r="AY2191" s="140"/>
      <c r="AZ2191" s="140"/>
      <c r="BA2191" s="140"/>
      <c r="BB2191" s="140"/>
      <c r="BC2191" s="140"/>
      <c r="BD2191" s="140"/>
      <c r="BE2191" s="140"/>
      <c r="BF2191" s="140"/>
      <c r="BG2191" s="140"/>
      <c r="BH2191" s="140"/>
      <c r="BI2191" s="140"/>
      <c r="BJ2191" s="140"/>
    </row>
    <row r="2192" spans="20:62">
      <c r="T2192" s="140"/>
      <c r="U2192" s="140"/>
      <c r="V2192" s="140"/>
      <c r="W2192" s="140"/>
      <c r="X2192" s="140"/>
      <c r="Y2192" s="140"/>
      <c r="Z2192" s="140"/>
      <c r="AA2192" s="140"/>
      <c r="AB2192" s="140"/>
      <c r="AC2192" s="140"/>
      <c r="AD2192" s="140"/>
      <c r="AE2192" s="140"/>
      <c r="AF2192" s="140"/>
      <c r="AG2192" s="140"/>
      <c r="AH2192" s="140"/>
      <c r="AI2192" s="140"/>
      <c r="AJ2192" s="140"/>
      <c r="AK2192" s="140"/>
      <c r="AL2192" s="140"/>
      <c r="AM2192" s="140"/>
      <c r="AN2192" s="140"/>
      <c r="AO2192" s="140"/>
      <c r="AP2192" s="140"/>
      <c r="AQ2192" s="140"/>
      <c r="AR2192" s="140"/>
      <c r="AS2192" s="140"/>
      <c r="AT2192" s="140"/>
      <c r="AU2192" s="140"/>
      <c r="AV2192" s="140"/>
      <c r="AW2192" s="140"/>
      <c r="AX2192" s="140"/>
      <c r="AY2192" s="140"/>
      <c r="AZ2192" s="140"/>
      <c r="BA2192" s="140"/>
      <c r="BB2192" s="140"/>
      <c r="BC2192" s="140"/>
      <c r="BD2192" s="140"/>
      <c r="BE2192" s="140"/>
      <c r="BF2192" s="140"/>
      <c r="BG2192" s="140"/>
      <c r="BH2192" s="140"/>
      <c r="BI2192" s="140"/>
      <c r="BJ2192" s="140"/>
    </row>
    <row r="2193" spans="20:62">
      <c r="T2193" s="140"/>
      <c r="U2193" s="140"/>
      <c r="V2193" s="140"/>
      <c r="W2193" s="140"/>
      <c r="X2193" s="140"/>
      <c r="Y2193" s="140"/>
      <c r="Z2193" s="140"/>
      <c r="AA2193" s="140"/>
      <c r="AB2193" s="140"/>
      <c r="AC2193" s="140"/>
      <c r="AD2193" s="140"/>
      <c r="AE2193" s="140"/>
      <c r="AF2193" s="140"/>
      <c r="AG2193" s="140"/>
      <c r="AH2193" s="140"/>
      <c r="AI2193" s="140"/>
      <c r="AJ2193" s="140"/>
      <c r="AK2193" s="140"/>
      <c r="AL2193" s="140"/>
      <c r="AM2193" s="140"/>
      <c r="AN2193" s="140"/>
      <c r="AO2193" s="140"/>
      <c r="AP2193" s="140"/>
      <c r="AQ2193" s="140"/>
      <c r="AR2193" s="140"/>
      <c r="AS2193" s="140"/>
      <c r="AT2193" s="140"/>
      <c r="AU2193" s="140"/>
      <c r="AV2193" s="140"/>
      <c r="AW2193" s="140"/>
      <c r="AX2193" s="140"/>
      <c r="AY2193" s="140"/>
      <c r="AZ2193" s="140"/>
      <c r="BA2193" s="140"/>
      <c r="BB2193" s="140"/>
      <c r="BC2193" s="140"/>
      <c r="BD2193" s="140"/>
      <c r="BE2193" s="140"/>
      <c r="BF2193" s="140"/>
      <c r="BG2193" s="140"/>
      <c r="BH2193" s="140"/>
      <c r="BI2193" s="140"/>
      <c r="BJ2193" s="140"/>
    </row>
    <row r="2194" spans="20:62">
      <c r="T2194" s="140"/>
      <c r="U2194" s="140"/>
      <c r="V2194" s="140"/>
      <c r="W2194" s="140"/>
      <c r="X2194" s="140"/>
      <c r="Y2194" s="140"/>
      <c r="Z2194" s="140"/>
      <c r="AA2194" s="140"/>
      <c r="AB2194" s="140"/>
      <c r="AC2194" s="140"/>
      <c r="AD2194" s="140"/>
      <c r="AE2194" s="140"/>
      <c r="AF2194" s="140"/>
      <c r="AG2194" s="140"/>
      <c r="AH2194" s="140"/>
      <c r="AI2194" s="140"/>
      <c r="AJ2194" s="140"/>
      <c r="AK2194" s="140"/>
      <c r="AL2194" s="140"/>
      <c r="AM2194" s="140"/>
      <c r="AN2194" s="140"/>
      <c r="AO2194" s="140"/>
      <c r="AP2194" s="140"/>
      <c r="AQ2194" s="140"/>
      <c r="AR2194" s="140"/>
      <c r="AS2194" s="140"/>
      <c r="AT2194" s="140"/>
      <c r="AU2194" s="140"/>
      <c r="AV2194" s="140"/>
      <c r="AW2194" s="140"/>
      <c r="AX2194" s="140"/>
      <c r="AY2194" s="140"/>
      <c r="AZ2194" s="140"/>
      <c r="BA2194" s="140"/>
      <c r="BB2194" s="140"/>
      <c r="BC2194" s="140"/>
      <c r="BD2194" s="140"/>
      <c r="BE2194" s="140"/>
      <c r="BF2194" s="140"/>
      <c r="BG2194" s="140"/>
      <c r="BH2194" s="140"/>
      <c r="BI2194" s="140"/>
      <c r="BJ2194" s="140"/>
    </row>
    <row r="2195" spans="20:62">
      <c r="T2195" s="140"/>
      <c r="U2195" s="140"/>
      <c r="V2195" s="140"/>
      <c r="W2195" s="140"/>
      <c r="X2195" s="140"/>
      <c r="Y2195" s="140"/>
      <c r="Z2195" s="140"/>
      <c r="AA2195" s="140"/>
      <c r="AB2195" s="140"/>
      <c r="AC2195" s="140"/>
      <c r="AD2195" s="140"/>
      <c r="AE2195" s="140"/>
      <c r="AF2195" s="140"/>
      <c r="AG2195" s="140"/>
      <c r="AH2195" s="140"/>
      <c r="AI2195" s="140"/>
      <c r="AJ2195" s="140"/>
      <c r="AK2195" s="140"/>
      <c r="AL2195" s="140"/>
      <c r="AM2195" s="140"/>
      <c r="AN2195" s="140"/>
      <c r="AO2195" s="140"/>
      <c r="AP2195" s="140"/>
      <c r="AQ2195" s="140"/>
      <c r="AR2195" s="140"/>
      <c r="AS2195" s="140"/>
      <c r="AT2195" s="140"/>
      <c r="AU2195" s="140"/>
      <c r="AV2195" s="140"/>
      <c r="AW2195" s="140"/>
      <c r="AX2195" s="140"/>
      <c r="AY2195" s="140"/>
      <c r="AZ2195" s="140"/>
      <c r="BA2195" s="140"/>
      <c r="BB2195" s="140"/>
      <c r="BC2195" s="140"/>
      <c r="BD2195" s="140"/>
      <c r="BE2195" s="140"/>
      <c r="BF2195" s="140"/>
      <c r="BG2195" s="140"/>
      <c r="BH2195" s="140"/>
      <c r="BI2195" s="140"/>
      <c r="BJ2195" s="140"/>
    </row>
    <row r="2196" spans="20:62">
      <c r="T2196" s="140"/>
      <c r="U2196" s="140"/>
      <c r="V2196" s="140"/>
      <c r="W2196" s="140"/>
      <c r="X2196" s="140"/>
      <c r="Y2196" s="140"/>
      <c r="Z2196" s="140"/>
      <c r="AA2196" s="140"/>
      <c r="AB2196" s="140"/>
      <c r="AC2196" s="140"/>
      <c r="AD2196" s="140"/>
      <c r="AE2196" s="140"/>
      <c r="AF2196" s="140"/>
      <c r="AG2196" s="140"/>
      <c r="AH2196" s="140"/>
      <c r="AI2196" s="140"/>
      <c r="AJ2196" s="140"/>
      <c r="AK2196" s="140"/>
      <c r="AL2196" s="140"/>
      <c r="AM2196" s="140"/>
      <c r="AN2196" s="140"/>
      <c r="AO2196" s="140"/>
      <c r="AP2196" s="140"/>
      <c r="AQ2196" s="140"/>
      <c r="AR2196" s="140"/>
      <c r="AS2196" s="140"/>
      <c r="AT2196" s="140"/>
      <c r="AU2196" s="140"/>
      <c r="AV2196" s="140"/>
      <c r="AW2196" s="140"/>
      <c r="AX2196" s="140"/>
      <c r="AY2196" s="140"/>
      <c r="AZ2196" s="140"/>
      <c r="BA2196" s="140"/>
      <c r="BB2196" s="140"/>
      <c r="BC2196" s="140"/>
      <c r="BD2196" s="140"/>
      <c r="BE2196" s="140"/>
      <c r="BF2196" s="140"/>
      <c r="BG2196" s="140"/>
      <c r="BH2196" s="140"/>
      <c r="BI2196" s="140"/>
      <c r="BJ2196" s="140"/>
    </row>
    <row r="2197" spans="20:62">
      <c r="T2197" s="140"/>
      <c r="U2197" s="140"/>
      <c r="V2197" s="140"/>
      <c r="W2197" s="140"/>
      <c r="X2197" s="140"/>
      <c r="Y2197" s="140"/>
      <c r="Z2197" s="140"/>
      <c r="AA2197" s="140"/>
      <c r="AB2197" s="140"/>
      <c r="AC2197" s="140"/>
      <c r="AD2197" s="140"/>
      <c r="AE2197" s="140"/>
      <c r="AF2197" s="140"/>
      <c r="AG2197" s="140"/>
      <c r="AH2197" s="140"/>
      <c r="AI2197" s="140"/>
      <c r="AJ2197" s="140"/>
      <c r="AK2197" s="140"/>
      <c r="AL2197" s="140"/>
      <c r="AM2197" s="140"/>
      <c r="AN2197" s="140"/>
      <c r="AO2197" s="140"/>
      <c r="AP2197" s="140"/>
      <c r="AQ2197" s="140"/>
      <c r="AR2197" s="140"/>
      <c r="AS2197" s="140"/>
      <c r="AT2197" s="140"/>
      <c r="AU2197" s="140"/>
      <c r="AV2197" s="140"/>
      <c r="AW2197" s="140"/>
      <c r="AX2197" s="140"/>
      <c r="AY2197" s="140"/>
      <c r="AZ2197" s="140"/>
      <c r="BA2197" s="140"/>
      <c r="BB2197" s="140"/>
      <c r="BC2197" s="140"/>
      <c r="BD2197" s="140"/>
      <c r="BE2197" s="140"/>
      <c r="BF2197" s="140"/>
      <c r="BG2197" s="140"/>
      <c r="BH2197" s="140"/>
      <c r="BI2197" s="140"/>
      <c r="BJ2197" s="140"/>
    </row>
    <row r="2198" spans="20:62">
      <c r="T2198" s="140"/>
      <c r="U2198" s="140"/>
      <c r="V2198" s="140"/>
      <c r="W2198" s="140"/>
      <c r="X2198" s="140"/>
      <c r="Y2198" s="140"/>
      <c r="Z2198" s="140"/>
      <c r="AA2198" s="140"/>
      <c r="AB2198" s="140"/>
      <c r="AC2198" s="140"/>
      <c r="AD2198" s="140"/>
      <c r="AE2198" s="140"/>
      <c r="AF2198" s="140"/>
      <c r="AG2198" s="140"/>
      <c r="AH2198" s="140"/>
      <c r="AI2198" s="140"/>
      <c r="AJ2198" s="140"/>
      <c r="AK2198" s="140"/>
      <c r="AL2198" s="140"/>
      <c r="AM2198" s="140"/>
      <c r="AN2198" s="140"/>
      <c r="AO2198" s="140"/>
      <c r="AP2198" s="140"/>
      <c r="AQ2198" s="140"/>
      <c r="AR2198" s="140"/>
      <c r="AS2198" s="140"/>
      <c r="AT2198" s="140"/>
      <c r="AU2198" s="140"/>
      <c r="AV2198" s="140"/>
      <c r="AW2198" s="140"/>
      <c r="AX2198" s="140"/>
      <c r="AY2198" s="140"/>
      <c r="AZ2198" s="140"/>
      <c r="BA2198" s="140"/>
      <c r="BB2198" s="140"/>
      <c r="BC2198" s="140"/>
      <c r="BD2198" s="140"/>
      <c r="BE2198" s="140"/>
      <c r="BF2198" s="140"/>
      <c r="BG2198" s="140"/>
      <c r="BH2198" s="140"/>
      <c r="BI2198" s="140"/>
      <c r="BJ2198" s="140"/>
    </row>
    <row r="2199" spans="20:62">
      <c r="T2199" s="140"/>
      <c r="U2199" s="140"/>
      <c r="V2199" s="140"/>
      <c r="W2199" s="140"/>
      <c r="X2199" s="140"/>
      <c r="Y2199" s="140"/>
      <c r="Z2199" s="140"/>
      <c r="AA2199" s="140"/>
      <c r="AB2199" s="140"/>
      <c r="AC2199" s="140"/>
      <c r="AD2199" s="140"/>
      <c r="AE2199" s="140"/>
      <c r="AF2199" s="140"/>
      <c r="AG2199" s="140"/>
      <c r="AH2199" s="140"/>
      <c r="AI2199" s="140"/>
      <c r="AJ2199" s="140"/>
      <c r="AK2199" s="140"/>
      <c r="AL2199" s="140"/>
      <c r="AM2199" s="140"/>
      <c r="AN2199" s="140"/>
      <c r="AO2199" s="140"/>
      <c r="AP2199" s="140"/>
      <c r="AQ2199" s="140"/>
      <c r="AR2199" s="140"/>
      <c r="AS2199" s="140"/>
      <c r="AT2199" s="140"/>
      <c r="AU2199" s="140"/>
      <c r="AV2199" s="140"/>
      <c r="AW2199" s="140"/>
      <c r="AX2199" s="140"/>
      <c r="AY2199" s="140"/>
      <c r="AZ2199" s="140"/>
      <c r="BA2199" s="140"/>
      <c r="BB2199" s="140"/>
      <c r="BC2199" s="140"/>
      <c r="BD2199" s="140"/>
      <c r="BE2199" s="140"/>
      <c r="BF2199" s="140"/>
      <c r="BG2199" s="140"/>
      <c r="BH2199" s="140"/>
      <c r="BI2199" s="140"/>
      <c r="BJ2199" s="140"/>
    </row>
    <row r="2200" spans="20:62">
      <c r="T2200" s="140"/>
      <c r="U2200" s="140"/>
      <c r="V2200" s="140"/>
      <c r="W2200" s="140"/>
      <c r="X2200" s="140"/>
      <c r="Y2200" s="140"/>
      <c r="Z2200" s="140"/>
      <c r="AA2200" s="140"/>
      <c r="AB2200" s="140"/>
      <c r="AC2200" s="140"/>
      <c r="AD2200" s="140"/>
      <c r="AE2200" s="140"/>
      <c r="AF2200" s="140"/>
      <c r="AG2200" s="140"/>
      <c r="AH2200" s="140"/>
      <c r="AI2200" s="140"/>
      <c r="AJ2200" s="140"/>
      <c r="AK2200" s="140"/>
      <c r="AL2200" s="140"/>
      <c r="AM2200" s="140"/>
      <c r="AN2200" s="140"/>
      <c r="AO2200" s="140"/>
      <c r="AP2200" s="140"/>
      <c r="AQ2200" s="140"/>
      <c r="AR2200" s="140"/>
      <c r="AS2200" s="140"/>
      <c r="AT2200" s="140"/>
      <c r="AU2200" s="140"/>
      <c r="AV2200" s="140"/>
      <c r="AW2200" s="140"/>
      <c r="AX2200" s="140"/>
      <c r="AY2200" s="140"/>
      <c r="AZ2200" s="140"/>
      <c r="BA2200" s="140"/>
      <c r="BB2200" s="140"/>
      <c r="BC2200" s="140"/>
      <c r="BD2200" s="140"/>
      <c r="BE2200" s="140"/>
      <c r="BF2200" s="140"/>
      <c r="BG2200" s="140"/>
      <c r="BH2200" s="140"/>
      <c r="BI2200" s="140"/>
      <c r="BJ2200" s="140"/>
    </row>
    <row r="2201" spans="20:62">
      <c r="T2201" s="140"/>
      <c r="U2201" s="140"/>
      <c r="V2201" s="140"/>
      <c r="W2201" s="140"/>
      <c r="X2201" s="140"/>
      <c r="Y2201" s="140"/>
      <c r="Z2201" s="140"/>
      <c r="AA2201" s="140"/>
      <c r="AB2201" s="140"/>
      <c r="AC2201" s="140"/>
      <c r="AD2201" s="140"/>
      <c r="AE2201" s="140"/>
      <c r="AF2201" s="140"/>
      <c r="AG2201" s="140"/>
      <c r="AH2201" s="140"/>
      <c r="AI2201" s="140"/>
      <c r="AJ2201" s="140"/>
      <c r="AK2201" s="140"/>
      <c r="AL2201" s="140"/>
      <c r="AM2201" s="140"/>
      <c r="AN2201" s="140"/>
      <c r="AO2201" s="140"/>
      <c r="AP2201" s="140"/>
      <c r="AQ2201" s="140"/>
      <c r="AR2201" s="140"/>
      <c r="AS2201" s="140"/>
      <c r="AT2201" s="140"/>
      <c r="AU2201" s="140"/>
      <c r="AV2201" s="140"/>
      <c r="AW2201" s="140"/>
      <c r="AX2201" s="140"/>
      <c r="AY2201" s="140"/>
      <c r="AZ2201" s="140"/>
      <c r="BA2201" s="140"/>
      <c r="BB2201" s="140"/>
      <c r="BC2201" s="140"/>
      <c r="BD2201" s="140"/>
      <c r="BE2201" s="140"/>
      <c r="BF2201" s="140"/>
      <c r="BG2201" s="140"/>
      <c r="BH2201" s="140"/>
      <c r="BI2201" s="140"/>
      <c r="BJ2201" s="140"/>
    </row>
    <row r="2202" spans="20:62">
      <c r="T2202" s="140"/>
      <c r="U2202" s="140"/>
      <c r="V2202" s="140"/>
      <c r="W2202" s="140"/>
      <c r="X2202" s="140"/>
      <c r="Y2202" s="140"/>
      <c r="Z2202" s="140"/>
      <c r="AA2202" s="140"/>
      <c r="AB2202" s="140"/>
      <c r="AC2202" s="140"/>
      <c r="AD2202" s="140"/>
      <c r="AE2202" s="140"/>
      <c r="AF2202" s="140"/>
      <c r="AG2202" s="140"/>
      <c r="AH2202" s="140"/>
      <c r="AI2202" s="140"/>
      <c r="AJ2202" s="140"/>
      <c r="AK2202" s="140"/>
      <c r="AL2202" s="140"/>
      <c r="AM2202" s="140"/>
      <c r="AN2202" s="140"/>
      <c r="AO2202" s="140"/>
      <c r="AP2202" s="140"/>
      <c r="AQ2202" s="140"/>
      <c r="AR2202" s="140"/>
      <c r="AS2202" s="140"/>
      <c r="AT2202" s="140"/>
      <c r="AU2202" s="140"/>
      <c r="AV2202" s="140"/>
      <c r="AW2202" s="140"/>
      <c r="AX2202" s="140"/>
      <c r="AY2202" s="140"/>
      <c r="AZ2202" s="140"/>
      <c r="BA2202" s="140"/>
      <c r="BB2202" s="140"/>
      <c r="BC2202" s="140"/>
      <c r="BD2202" s="140"/>
      <c r="BE2202" s="140"/>
      <c r="BF2202" s="140"/>
      <c r="BG2202" s="140"/>
      <c r="BH2202" s="140"/>
      <c r="BI2202" s="140"/>
      <c r="BJ2202" s="140"/>
    </row>
    <row r="2203" spans="20:62">
      <c r="T2203" s="140"/>
      <c r="U2203" s="140"/>
      <c r="V2203" s="140"/>
      <c r="W2203" s="140"/>
      <c r="X2203" s="140"/>
      <c r="Y2203" s="140"/>
      <c r="Z2203" s="140"/>
      <c r="AA2203" s="140"/>
      <c r="AB2203" s="140"/>
      <c r="AC2203" s="140"/>
      <c r="AD2203" s="140"/>
      <c r="AE2203" s="140"/>
      <c r="AF2203" s="140"/>
      <c r="AG2203" s="140"/>
      <c r="AH2203" s="140"/>
      <c r="AI2203" s="140"/>
      <c r="AJ2203" s="140"/>
      <c r="AK2203" s="140"/>
      <c r="AL2203" s="140"/>
      <c r="AM2203" s="140"/>
      <c r="AN2203" s="140"/>
      <c r="AO2203" s="140"/>
      <c r="AP2203" s="140"/>
      <c r="AQ2203" s="140"/>
      <c r="AR2203" s="140"/>
      <c r="AS2203" s="140"/>
      <c r="AT2203" s="140"/>
      <c r="AU2203" s="140"/>
      <c r="AV2203" s="140"/>
      <c r="AW2203" s="140"/>
      <c r="AX2203" s="140"/>
      <c r="AY2203" s="140"/>
      <c r="AZ2203" s="140"/>
      <c r="BA2203" s="140"/>
      <c r="BB2203" s="140"/>
      <c r="BC2203" s="140"/>
      <c r="BD2203" s="140"/>
      <c r="BE2203" s="140"/>
      <c r="BF2203" s="140"/>
      <c r="BG2203" s="140"/>
      <c r="BH2203" s="140"/>
      <c r="BI2203" s="140"/>
      <c r="BJ2203" s="140"/>
    </row>
    <row r="2204" spans="20:62">
      <c r="T2204" s="140"/>
      <c r="U2204" s="140"/>
      <c r="V2204" s="140"/>
      <c r="W2204" s="140"/>
      <c r="X2204" s="140"/>
      <c r="Y2204" s="140"/>
      <c r="Z2204" s="140"/>
      <c r="AA2204" s="140"/>
      <c r="AB2204" s="140"/>
      <c r="AC2204" s="140"/>
      <c r="AD2204" s="140"/>
      <c r="AE2204" s="140"/>
      <c r="AF2204" s="140"/>
      <c r="AG2204" s="140"/>
      <c r="AH2204" s="140"/>
      <c r="AI2204" s="140"/>
      <c r="AJ2204" s="140"/>
      <c r="AK2204" s="140"/>
      <c r="AL2204" s="140"/>
      <c r="AM2204" s="140"/>
      <c r="AN2204" s="140"/>
      <c r="AO2204" s="140"/>
      <c r="AP2204" s="140"/>
      <c r="AQ2204" s="140"/>
      <c r="AR2204" s="140"/>
      <c r="AS2204" s="140"/>
      <c r="AT2204" s="140"/>
      <c r="AU2204" s="140"/>
      <c r="AV2204" s="140"/>
      <c r="AW2204" s="140"/>
      <c r="AX2204" s="140"/>
      <c r="AY2204" s="140"/>
      <c r="AZ2204" s="140"/>
      <c r="BA2204" s="140"/>
      <c r="BB2204" s="140"/>
      <c r="BC2204" s="140"/>
      <c r="BD2204" s="140"/>
      <c r="BE2204" s="140"/>
      <c r="BF2204" s="140"/>
      <c r="BG2204" s="140"/>
      <c r="BH2204" s="140"/>
      <c r="BI2204" s="140"/>
      <c r="BJ2204" s="140"/>
    </row>
    <row r="2205" spans="20:62">
      <c r="T2205" s="140"/>
      <c r="U2205" s="140"/>
      <c r="V2205" s="140"/>
      <c r="W2205" s="140"/>
      <c r="X2205" s="140"/>
      <c r="Y2205" s="140"/>
      <c r="Z2205" s="140"/>
      <c r="AA2205" s="140"/>
      <c r="AB2205" s="140"/>
      <c r="AC2205" s="140"/>
      <c r="AD2205" s="140"/>
      <c r="AE2205" s="140"/>
      <c r="AF2205" s="140"/>
      <c r="AG2205" s="140"/>
      <c r="AH2205" s="140"/>
      <c r="AI2205" s="140"/>
      <c r="AJ2205" s="140"/>
      <c r="AK2205" s="140"/>
      <c r="AL2205" s="140"/>
      <c r="AM2205" s="140"/>
      <c r="AN2205" s="140"/>
      <c r="AO2205" s="140"/>
      <c r="AP2205" s="140"/>
      <c r="AQ2205" s="140"/>
      <c r="AR2205" s="140"/>
      <c r="AS2205" s="140"/>
      <c r="AT2205" s="140"/>
      <c r="AU2205" s="140"/>
      <c r="AV2205" s="140"/>
      <c r="AW2205" s="140"/>
      <c r="AX2205" s="140"/>
      <c r="AY2205" s="140"/>
      <c r="AZ2205" s="140"/>
      <c r="BA2205" s="140"/>
      <c r="BB2205" s="140"/>
      <c r="BC2205" s="140"/>
      <c r="BD2205" s="140"/>
      <c r="BE2205" s="140"/>
      <c r="BF2205" s="140"/>
      <c r="BG2205" s="140"/>
      <c r="BH2205" s="140"/>
      <c r="BI2205" s="140"/>
      <c r="BJ2205" s="140"/>
    </row>
    <row r="2206" spans="20:62">
      <c r="T2206" s="140"/>
      <c r="U2206" s="140"/>
      <c r="V2206" s="140"/>
      <c r="W2206" s="140"/>
      <c r="X2206" s="140"/>
      <c r="Y2206" s="140"/>
      <c r="Z2206" s="140"/>
      <c r="AA2206" s="140"/>
      <c r="AB2206" s="140"/>
      <c r="AC2206" s="140"/>
      <c r="AD2206" s="140"/>
      <c r="AE2206" s="140"/>
      <c r="AF2206" s="140"/>
      <c r="AG2206" s="140"/>
      <c r="AH2206" s="140"/>
      <c r="AI2206" s="140"/>
      <c r="AJ2206" s="140"/>
      <c r="AK2206" s="140"/>
      <c r="AL2206" s="140"/>
      <c r="AM2206" s="140"/>
      <c r="AN2206" s="140"/>
      <c r="AO2206" s="140"/>
      <c r="AP2206" s="140"/>
      <c r="AQ2206" s="140"/>
      <c r="AR2206" s="140"/>
      <c r="AS2206" s="140"/>
      <c r="AT2206" s="140"/>
      <c r="AU2206" s="140"/>
      <c r="AV2206" s="140"/>
      <c r="AW2206" s="140"/>
      <c r="AX2206" s="140"/>
      <c r="AY2206" s="140"/>
      <c r="AZ2206" s="140"/>
      <c r="BA2206" s="140"/>
      <c r="BB2206" s="140"/>
      <c r="BC2206" s="140"/>
      <c r="BD2206" s="140"/>
      <c r="BE2206" s="140"/>
      <c r="BF2206" s="140"/>
      <c r="BG2206" s="140"/>
      <c r="BH2206" s="140"/>
      <c r="BI2206" s="140"/>
      <c r="BJ2206" s="140"/>
    </row>
    <row r="2207" spans="20:62">
      <c r="T2207" s="140"/>
      <c r="U2207" s="140"/>
      <c r="V2207" s="140"/>
      <c r="W2207" s="140"/>
      <c r="X2207" s="140"/>
      <c r="Y2207" s="140"/>
      <c r="Z2207" s="140"/>
      <c r="AA2207" s="140"/>
      <c r="AB2207" s="140"/>
      <c r="AC2207" s="140"/>
      <c r="AD2207" s="140"/>
      <c r="AE2207" s="140"/>
      <c r="AF2207" s="140"/>
      <c r="AG2207" s="140"/>
      <c r="AH2207" s="140"/>
      <c r="AI2207" s="140"/>
      <c r="AJ2207" s="140"/>
      <c r="AK2207" s="140"/>
      <c r="AL2207" s="140"/>
      <c r="AM2207" s="140"/>
      <c r="AN2207" s="140"/>
      <c r="AO2207" s="140"/>
      <c r="AP2207" s="140"/>
      <c r="AQ2207" s="140"/>
      <c r="AR2207" s="140"/>
      <c r="AS2207" s="140"/>
      <c r="AT2207" s="140"/>
      <c r="AU2207" s="140"/>
      <c r="AV2207" s="140"/>
      <c r="AW2207" s="140"/>
      <c r="AX2207" s="140"/>
      <c r="AY2207" s="140"/>
      <c r="AZ2207" s="140"/>
      <c r="BA2207" s="140"/>
      <c r="BB2207" s="140"/>
      <c r="BC2207" s="140"/>
      <c r="BD2207" s="140"/>
      <c r="BE2207" s="140"/>
      <c r="BF2207" s="140"/>
      <c r="BG2207" s="140"/>
      <c r="BH2207" s="140"/>
      <c r="BI2207" s="140"/>
      <c r="BJ2207" s="140"/>
    </row>
    <row r="2208" spans="20:62">
      <c r="T2208" s="140"/>
      <c r="U2208" s="140"/>
      <c r="V2208" s="140"/>
      <c r="W2208" s="140"/>
      <c r="X2208" s="140"/>
      <c r="Y2208" s="140"/>
      <c r="Z2208" s="140"/>
      <c r="AA2208" s="140"/>
      <c r="AB2208" s="140"/>
      <c r="AC2208" s="140"/>
      <c r="AD2208" s="140"/>
      <c r="AE2208" s="140"/>
      <c r="AF2208" s="140"/>
      <c r="AG2208" s="140"/>
      <c r="AH2208" s="140"/>
      <c r="AI2208" s="140"/>
      <c r="AJ2208" s="140"/>
      <c r="AK2208" s="140"/>
      <c r="AL2208" s="140"/>
      <c r="AM2208" s="140"/>
      <c r="AN2208" s="140"/>
      <c r="AO2208" s="140"/>
      <c r="AP2208" s="140"/>
      <c r="AQ2208" s="140"/>
      <c r="AR2208" s="140"/>
      <c r="AS2208" s="140"/>
      <c r="AT2208" s="140"/>
      <c r="AU2208" s="140"/>
      <c r="AV2208" s="140"/>
      <c r="AW2208" s="140"/>
      <c r="AX2208" s="140"/>
      <c r="AY2208" s="140"/>
      <c r="AZ2208" s="140"/>
      <c r="BA2208" s="140"/>
      <c r="BB2208" s="140"/>
      <c r="BC2208" s="140"/>
      <c r="BD2208" s="140"/>
      <c r="BE2208" s="140"/>
      <c r="BF2208" s="140"/>
      <c r="BG2208" s="140"/>
      <c r="BH2208" s="140"/>
      <c r="BI2208" s="140"/>
      <c r="BJ2208" s="140"/>
    </row>
    <row r="2209" spans="20:62">
      <c r="T2209" s="140"/>
      <c r="U2209" s="140"/>
      <c r="V2209" s="140"/>
      <c r="W2209" s="140"/>
      <c r="X2209" s="140"/>
      <c r="Y2209" s="140"/>
      <c r="Z2209" s="140"/>
      <c r="AA2209" s="140"/>
      <c r="AB2209" s="140"/>
      <c r="AC2209" s="140"/>
      <c r="AD2209" s="140"/>
      <c r="AE2209" s="140"/>
      <c r="AF2209" s="140"/>
      <c r="AG2209" s="140"/>
      <c r="AH2209" s="140"/>
      <c r="AI2209" s="140"/>
      <c r="AJ2209" s="140"/>
      <c r="AK2209" s="140"/>
      <c r="AL2209" s="140"/>
      <c r="AM2209" s="140"/>
      <c r="AN2209" s="140"/>
      <c r="AO2209" s="140"/>
      <c r="AP2209" s="140"/>
      <c r="AQ2209" s="140"/>
      <c r="AR2209" s="140"/>
      <c r="AS2209" s="140"/>
      <c r="AT2209" s="140"/>
      <c r="AU2209" s="140"/>
      <c r="AV2209" s="140"/>
      <c r="AW2209" s="140"/>
      <c r="AX2209" s="140"/>
      <c r="AY2209" s="140"/>
      <c r="AZ2209" s="140"/>
      <c r="BA2209" s="140"/>
      <c r="BB2209" s="140"/>
      <c r="BC2209" s="140"/>
      <c r="BD2209" s="140"/>
      <c r="BE2209" s="140"/>
      <c r="BF2209" s="140"/>
      <c r="BG2209" s="140"/>
      <c r="BH2209" s="140"/>
      <c r="BI2209" s="140"/>
      <c r="BJ2209" s="140"/>
    </row>
    <row r="2210" spans="20:62">
      <c r="T2210" s="140"/>
      <c r="U2210" s="140"/>
      <c r="V2210" s="140"/>
      <c r="W2210" s="140"/>
      <c r="X2210" s="140"/>
      <c r="Y2210" s="140"/>
      <c r="Z2210" s="140"/>
      <c r="AA2210" s="140"/>
      <c r="AB2210" s="140"/>
      <c r="AC2210" s="140"/>
      <c r="AD2210" s="140"/>
      <c r="AE2210" s="140"/>
      <c r="AF2210" s="140"/>
      <c r="AG2210" s="140"/>
      <c r="AH2210" s="140"/>
      <c r="AI2210" s="140"/>
      <c r="AJ2210" s="140"/>
      <c r="AK2210" s="140"/>
      <c r="AL2210" s="140"/>
      <c r="AM2210" s="140"/>
      <c r="AN2210" s="140"/>
      <c r="AO2210" s="140"/>
      <c r="AP2210" s="140"/>
      <c r="AQ2210" s="140"/>
      <c r="AR2210" s="140"/>
      <c r="AS2210" s="140"/>
      <c r="AT2210" s="140"/>
      <c r="AU2210" s="140"/>
      <c r="AV2210" s="140"/>
      <c r="AW2210" s="140"/>
      <c r="AX2210" s="140"/>
      <c r="AY2210" s="140"/>
      <c r="AZ2210" s="140"/>
      <c r="BA2210" s="140"/>
      <c r="BB2210" s="140"/>
      <c r="BC2210" s="140"/>
      <c r="BD2210" s="140"/>
      <c r="BE2210" s="140"/>
      <c r="BF2210" s="140"/>
      <c r="BG2210" s="140"/>
      <c r="BH2210" s="140"/>
      <c r="BI2210" s="140"/>
      <c r="BJ2210" s="140"/>
    </row>
    <row r="2211" spans="20:62">
      <c r="T2211" s="140"/>
      <c r="U2211" s="140"/>
      <c r="V2211" s="140"/>
      <c r="W2211" s="140"/>
      <c r="X2211" s="140"/>
      <c r="Y2211" s="140"/>
      <c r="Z2211" s="140"/>
      <c r="AA2211" s="140"/>
      <c r="AB2211" s="140"/>
      <c r="AC2211" s="140"/>
      <c r="AD2211" s="140"/>
      <c r="AE2211" s="140"/>
      <c r="AF2211" s="140"/>
      <c r="AG2211" s="140"/>
      <c r="AH2211" s="140"/>
      <c r="AI2211" s="140"/>
      <c r="AJ2211" s="140"/>
      <c r="AK2211" s="140"/>
      <c r="AL2211" s="140"/>
      <c r="AM2211" s="140"/>
      <c r="AN2211" s="140"/>
      <c r="AO2211" s="140"/>
      <c r="AP2211" s="140"/>
      <c r="AQ2211" s="140"/>
      <c r="AR2211" s="140"/>
      <c r="AS2211" s="140"/>
      <c r="AT2211" s="140"/>
      <c r="AU2211" s="140"/>
      <c r="AV2211" s="140"/>
      <c r="AW2211" s="140"/>
      <c r="AX2211" s="140"/>
      <c r="AY2211" s="140"/>
      <c r="AZ2211" s="140"/>
      <c r="BA2211" s="140"/>
      <c r="BB2211" s="140"/>
      <c r="BC2211" s="140"/>
      <c r="BD2211" s="140"/>
      <c r="BE2211" s="140"/>
      <c r="BF2211" s="140"/>
      <c r="BG2211" s="140"/>
      <c r="BH2211" s="140"/>
      <c r="BI2211" s="140"/>
      <c r="BJ2211" s="140"/>
    </row>
    <row r="2212" spans="20:62">
      <c r="T2212" s="140"/>
      <c r="U2212" s="140"/>
      <c r="V2212" s="140"/>
      <c r="W2212" s="140"/>
      <c r="X2212" s="140"/>
      <c r="Y2212" s="140"/>
      <c r="Z2212" s="140"/>
      <c r="AA2212" s="140"/>
      <c r="AB2212" s="140"/>
      <c r="AC2212" s="140"/>
      <c r="AD2212" s="140"/>
      <c r="AE2212" s="140"/>
      <c r="AF2212" s="140"/>
      <c r="AG2212" s="140"/>
      <c r="AH2212" s="140"/>
      <c r="AI2212" s="140"/>
      <c r="AJ2212" s="140"/>
      <c r="AK2212" s="140"/>
      <c r="AL2212" s="140"/>
      <c r="AM2212" s="140"/>
      <c r="AN2212" s="140"/>
      <c r="AO2212" s="140"/>
      <c r="AP2212" s="140"/>
      <c r="AQ2212" s="140"/>
      <c r="AR2212" s="140"/>
      <c r="AS2212" s="140"/>
      <c r="AT2212" s="140"/>
      <c r="AU2212" s="140"/>
      <c r="AV2212" s="140"/>
      <c r="AW2212" s="140"/>
      <c r="AX2212" s="140"/>
      <c r="AY2212" s="140"/>
      <c r="AZ2212" s="140"/>
      <c r="BA2212" s="140"/>
      <c r="BB2212" s="140"/>
      <c r="BC2212" s="140"/>
      <c r="BD2212" s="140"/>
      <c r="BE2212" s="140"/>
      <c r="BF2212" s="140"/>
      <c r="BG2212" s="140"/>
      <c r="BH2212" s="140"/>
      <c r="BI2212" s="140"/>
      <c r="BJ2212" s="140"/>
    </row>
    <row r="2213" spans="20:62">
      <c r="T2213" s="140"/>
      <c r="U2213" s="140"/>
      <c r="V2213" s="140"/>
      <c r="W2213" s="140"/>
      <c r="X2213" s="140"/>
      <c r="Y2213" s="140"/>
      <c r="Z2213" s="140"/>
      <c r="AA2213" s="140"/>
      <c r="AB2213" s="140"/>
      <c r="AC2213" s="140"/>
      <c r="AD2213" s="140"/>
      <c r="AE2213" s="140"/>
      <c r="AF2213" s="140"/>
      <c r="AG2213" s="140"/>
      <c r="AH2213" s="140"/>
      <c r="AI2213" s="140"/>
      <c r="AJ2213" s="140"/>
      <c r="AK2213" s="140"/>
      <c r="AL2213" s="140"/>
      <c r="AM2213" s="140"/>
      <c r="AN2213" s="140"/>
      <c r="AO2213" s="140"/>
      <c r="AP2213" s="140"/>
      <c r="AQ2213" s="140"/>
      <c r="AR2213" s="140"/>
      <c r="AS2213" s="140"/>
      <c r="AT2213" s="140"/>
      <c r="AU2213" s="140"/>
      <c r="AV2213" s="140"/>
      <c r="AW2213" s="140"/>
      <c r="AX2213" s="140"/>
      <c r="AY2213" s="140"/>
      <c r="AZ2213" s="140"/>
      <c r="BA2213" s="140"/>
      <c r="BB2213" s="140"/>
      <c r="BC2213" s="140"/>
      <c r="BD2213" s="140"/>
      <c r="BE2213" s="140"/>
      <c r="BF2213" s="140"/>
      <c r="BG2213" s="140"/>
      <c r="BH2213" s="140"/>
      <c r="BI2213" s="140"/>
      <c r="BJ2213" s="140"/>
    </row>
    <row r="2214" spans="20:62">
      <c r="T2214" s="140"/>
      <c r="U2214" s="140"/>
      <c r="V2214" s="140"/>
      <c r="W2214" s="140"/>
      <c r="X2214" s="140"/>
      <c r="Y2214" s="140"/>
      <c r="Z2214" s="140"/>
      <c r="AA2214" s="140"/>
      <c r="AB2214" s="140"/>
      <c r="AC2214" s="140"/>
      <c r="AD2214" s="140"/>
      <c r="AE2214" s="140"/>
      <c r="AF2214" s="140"/>
      <c r="AG2214" s="140"/>
      <c r="AH2214" s="140"/>
      <c r="AI2214" s="140"/>
      <c r="AJ2214" s="140"/>
      <c r="AK2214" s="140"/>
      <c r="AL2214" s="140"/>
      <c r="AM2214" s="140"/>
      <c r="AN2214" s="140"/>
      <c r="AO2214" s="140"/>
      <c r="AP2214" s="140"/>
      <c r="AQ2214" s="140"/>
      <c r="AR2214" s="140"/>
      <c r="AS2214" s="140"/>
      <c r="AT2214" s="140"/>
      <c r="AU2214" s="140"/>
      <c r="AV2214" s="140"/>
      <c r="AW2214" s="140"/>
      <c r="AX2214" s="140"/>
      <c r="AY2214" s="140"/>
      <c r="AZ2214" s="140"/>
      <c r="BA2214" s="140"/>
      <c r="BB2214" s="140"/>
      <c r="BC2214" s="140"/>
      <c r="BD2214" s="140"/>
      <c r="BE2214" s="140"/>
      <c r="BF2214" s="140"/>
      <c r="BG2214" s="140"/>
      <c r="BH2214" s="140"/>
      <c r="BI2214" s="140"/>
      <c r="BJ2214" s="140"/>
    </row>
    <row r="2215" spans="20:62">
      <c r="T2215" s="140"/>
      <c r="U2215" s="140"/>
      <c r="V2215" s="140"/>
      <c r="W2215" s="140"/>
      <c r="X2215" s="140"/>
      <c r="Y2215" s="140"/>
      <c r="Z2215" s="140"/>
      <c r="AA2215" s="140"/>
      <c r="AB2215" s="140"/>
      <c r="AC2215" s="140"/>
      <c r="AD2215" s="140"/>
      <c r="AE2215" s="140"/>
      <c r="AF2215" s="140"/>
      <c r="AG2215" s="140"/>
      <c r="AH2215" s="140"/>
      <c r="AI2215" s="140"/>
      <c r="AJ2215" s="140"/>
      <c r="AK2215" s="140"/>
      <c r="AL2215" s="140"/>
      <c r="AM2215" s="140"/>
      <c r="AN2215" s="140"/>
      <c r="AO2215" s="140"/>
      <c r="AP2215" s="140"/>
      <c r="AQ2215" s="140"/>
      <c r="AR2215" s="140"/>
      <c r="AS2215" s="140"/>
      <c r="AT2215" s="140"/>
      <c r="AU2215" s="140"/>
      <c r="AV2215" s="140"/>
      <c r="AW2215" s="140"/>
      <c r="AX2215" s="140"/>
      <c r="AY2215" s="140"/>
      <c r="AZ2215" s="140"/>
      <c r="BA2215" s="140"/>
      <c r="BB2215" s="140"/>
      <c r="BC2215" s="140"/>
      <c r="BD2215" s="140"/>
      <c r="BE2215" s="140"/>
      <c r="BF2215" s="140"/>
      <c r="BG2215" s="140"/>
      <c r="BH2215" s="140"/>
      <c r="BI2215" s="140"/>
      <c r="BJ2215" s="140"/>
    </row>
    <row r="2216" spans="20:62">
      <c r="T2216" s="140"/>
      <c r="U2216" s="140"/>
      <c r="V2216" s="140"/>
      <c r="W2216" s="140"/>
      <c r="X2216" s="140"/>
      <c r="Y2216" s="140"/>
      <c r="Z2216" s="140"/>
      <c r="AA2216" s="140"/>
      <c r="AB2216" s="140"/>
      <c r="AC2216" s="140"/>
      <c r="AD2216" s="140"/>
      <c r="AE2216" s="140"/>
      <c r="AF2216" s="140"/>
      <c r="AG2216" s="140"/>
      <c r="AH2216" s="140"/>
      <c r="AI2216" s="140"/>
      <c r="AJ2216" s="140"/>
      <c r="AK2216" s="140"/>
      <c r="AL2216" s="140"/>
      <c r="AM2216" s="140"/>
      <c r="AN2216" s="140"/>
      <c r="AO2216" s="140"/>
      <c r="AP2216" s="140"/>
      <c r="AQ2216" s="140"/>
      <c r="AR2216" s="140"/>
      <c r="AS2216" s="140"/>
      <c r="AT2216" s="140"/>
      <c r="AU2216" s="140"/>
      <c r="AV2216" s="140"/>
      <c r="AW2216" s="140"/>
      <c r="AX2216" s="140"/>
      <c r="AY2216" s="140"/>
      <c r="AZ2216" s="140"/>
      <c r="BA2216" s="140"/>
      <c r="BB2216" s="140"/>
      <c r="BC2216" s="140"/>
      <c r="BD2216" s="140"/>
      <c r="BE2216" s="140"/>
      <c r="BF2216" s="140"/>
      <c r="BG2216" s="140"/>
      <c r="BH2216" s="140"/>
      <c r="BI2216" s="140"/>
      <c r="BJ2216" s="140"/>
    </row>
    <row r="2217" spans="20:62">
      <c r="T2217" s="140"/>
      <c r="U2217" s="140"/>
      <c r="V2217" s="140"/>
      <c r="W2217" s="140"/>
      <c r="X2217" s="140"/>
      <c r="Y2217" s="140"/>
      <c r="Z2217" s="140"/>
      <c r="AA2217" s="140"/>
      <c r="AB2217" s="140"/>
      <c r="AC2217" s="140"/>
      <c r="AD2217" s="140"/>
      <c r="AE2217" s="140"/>
      <c r="AF2217" s="140"/>
      <c r="AG2217" s="140"/>
      <c r="AH2217" s="140"/>
      <c r="AI2217" s="140"/>
      <c r="AJ2217" s="140"/>
      <c r="AK2217" s="140"/>
      <c r="AL2217" s="140"/>
      <c r="AM2217" s="140"/>
      <c r="AN2217" s="140"/>
      <c r="AO2217" s="140"/>
      <c r="AP2217" s="140"/>
      <c r="AQ2217" s="140"/>
      <c r="AR2217" s="140"/>
      <c r="AS2217" s="140"/>
      <c r="AT2217" s="140"/>
      <c r="AU2217" s="140"/>
      <c r="AV2217" s="140"/>
      <c r="AW2217" s="140"/>
      <c r="AX2217" s="140"/>
      <c r="AY2217" s="140"/>
      <c r="AZ2217" s="140"/>
      <c r="BA2217" s="140"/>
      <c r="BB2217" s="140"/>
      <c r="BC2217" s="140"/>
      <c r="BD2217" s="140"/>
      <c r="BE2217" s="140"/>
      <c r="BF2217" s="140"/>
      <c r="BG2217" s="140"/>
      <c r="BH2217" s="140"/>
      <c r="BI2217" s="140"/>
      <c r="BJ2217" s="140"/>
    </row>
    <row r="2218" spans="20:62">
      <c r="T2218" s="140"/>
      <c r="U2218" s="140"/>
      <c r="V2218" s="140"/>
      <c r="W2218" s="140"/>
      <c r="X2218" s="140"/>
      <c r="Y2218" s="140"/>
      <c r="Z2218" s="140"/>
      <c r="AA2218" s="140"/>
      <c r="AB2218" s="140"/>
      <c r="AC2218" s="140"/>
      <c r="AD2218" s="140"/>
      <c r="AE2218" s="140"/>
      <c r="AF2218" s="140"/>
      <c r="AG2218" s="140"/>
      <c r="AH2218" s="140"/>
      <c r="AI2218" s="140"/>
      <c r="AJ2218" s="140"/>
      <c r="AK2218" s="140"/>
      <c r="AL2218" s="140"/>
      <c r="AM2218" s="140"/>
      <c r="AN2218" s="140"/>
      <c r="AO2218" s="140"/>
      <c r="AP2218" s="140"/>
      <c r="AQ2218" s="140"/>
      <c r="AR2218" s="140"/>
      <c r="AS2218" s="140"/>
      <c r="AT2218" s="140"/>
      <c r="AU2218" s="140"/>
      <c r="AV2218" s="140"/>
      <c r="AW2218" s="140"/>
      <c r="AX2218" s="140"/>
      <c r="AY2218" s="140"/>
      <c r="AZ2218" s="140"/>
      <c r="BA2218" s="140"/>
      <c r="BB2218" s="140"/>
      <c r="BC2218" s="140"/>
      <c r="BD2218" s="140"/>
      <c r="BE2218" s="140"/>
      <c r="BF2218" s="140"/>
      <c r="BG2218" s="140"/>
      <c r="BH2218" s="140"/>
      <c r="BI2218" s="140"/>
      <c r="BJ2218" s="140"/>
    </row>
    <row r="2219" spans="20:62">
      <c r="T2219" s="140"/>
      <c r="U2219" s="140"/>
      <c r="V2219" s="140"/>
      <c r="W2219" s="140"/>
      <c r="X2219" s="140"/>
      <c r="Y2219" s="140"/>
      <c r="Z2219" s="140"/>
      <c r="AA2219" s="140"/>
      <c r="AB2219" s="140"/>
      <c r="AC2219" s="140"/>
      <c r="AD2219" s="140"/>
      <c r="AE2219" s="140"/>
      <c r="AF2219" s="140"/>
      <c r="AG2219" s="140"/>
      <c r="AH2219" s="140"/>
      <c r="AI2219" s="140"/>
      <c r="AJ2219" s="140"/>
      <c r="AK2219" s="140"/>
      <c r="AL2219" s="140"/>
      <c r="AM2219" s="140"/>
      <c r="AN2219" s="140"/>
      <c r="AO2219" s="140"/>
      <c r="AP2219" s="140"/>
      <c r="AQ2219" s="140"/>
      <c r="AR2219" s="140"/>
      <c r="AS2219" s="140"/>
      <c r="AT2219" s="140"/>
      <c r="AU2219" s="140"/>
      <c r="AV2219" s="140"/>
      <c r="AW2219" s="140"/>
      <c r="AX2219" s="140"/>
      <c r="AY2219" s="140"/>
      <c r="AZ2219" s="140"/>
      <c r="BA2219" s="140"/>
      <c r="BB2219" s="140"/>
      <c r="BC2219" s="140"/>
      <c r="BD2219" s="140"/>
      <c r="BE2219" s="140"/>
      <c r="BF2219" s="140"/>
      <c r="BG2219" s="140"/>
      <c r="BH2219" s="140"/>
      <c r="BI2219" s="140"/>
      <c r="BJ2219" s="140"/>
    </row>
    <row r="2220" spans="20:62">
      <c r="T2220" s="140"/>
      <c r="U2220" s="140"/>
      <c r="V2220" s="140"/>
      <c r="W2220" s="140"/>
      <c r="X2220" s="140"/>
      <c r="Y2220" s="140"/>
      <c r="Z2220" s="140"/>
      <c r="AA2220" s="140"/>
      <c r="AB2220" s="140"/>
      <c r="AC2220" s="140"/>
      <c r="AD2220" s="140"/>
      <c r="AE2220" s="140"/>
      <c r="AF2220" s="140"/>
      <c r="AG2220" s="140"/>
      <c r="AH2220" s="140"/>
      <c r="AI2220" s="140"/>
      <c r="AJ2220" s="140"/>
      <c r="AK2220" s="140"/>
      <c r="AL2220" s="140"/>
      <c r="AM2220" s="140"/>
      <c r="AN2220" s="140"/>
      <c r="AO2220" s="140"/>
      <c r="AP2220" s="140"/>
      <c r="AQ2220" s="140"/>
      <c r="AR2220" s="140"/>
      <c r="AS2220" s="140"/>
      <c r="AT2220" s="140"/>
      <c r="AU2220" s="140"/>
      <c r="AV2220" s="140"/>
      <c r="AW2220" s="140"/>
      <c r="AX2220" s="140"/>
      <c r="AY2220" s="140"/>
      <c r="AZ2220" s="140"/>
      <c r="BA2220" s="140"/>
      <c r="BB2220" s="140"/>
      <c r="BC2220" s="140"/>
      <c r="BD2220" s="140"/>
      <c r="BE2220" s="140"/>
      <c r="BF2220" s="140"/>
      <c r="BG2220" s="140"/>
      <c r="BH2220" s="140"/>
      <c r="BI2220" s="140"/>
      <c r="BJ2220" s="140"/>
    </row>
    <row r="2221" spans="20:62">
      <c r="T2221" s="140"/>
      <c r="U2221" s="140"/>
      <c r="V2221" s="140"/>
      <c r="W2221" s="140"/>
      <c r="X2221" s="140"/>
      <c r="Y2221" s="140"/>
      <c r="Z2221" s="140"/>
      <c r="AA2221" s="140"/>
      <c r="AB2221" s="140"/>
      <c r="AC2221" s="140"/>
      <c r="AD2221" s="140"/>
      <c r="AE2221" s="140"/>
      <c r="AF2221" s="140"/>
      <c r="AG2221" s="140"/>
      <c r="AH2221" s="140"/>
      <c r="AI2221" s="140"/>
      <c r="AJ2221" s="140"/>
      <c r="AK2221" s="140"/>
      <c r="AL2221" s="140"/>
      <c r="AM2221" s="140"/>
      <c r="AN2221" s="140"/>
      <c r="AO2221" s="140"/>
      <c r="AP2221" s="140"/>
      <c r="AQ2221" s="140"/>
      <c r="AR2221" s="140"/>
      <c r="AS2221" s="140"/>
      <c r="AT2221" s="140"/>
      <c r="AU2221" s="140"/>
      <c r="AV2221" s="140"/>
      <c r="AW2221" s="140"/>
      <c r="AX2221" s="140"/>
      <c r="AY2221" s="140"/>
      <c r="AZ2221" s="140"/>
      <c r="BA2221" s="140"/>
      <c r="BB2221" s="140"/>
      <c r="BC2221" s="140"/>
      <c r="BD2221" s="140"/>
      <c r="BE2221" s="140"/>
      <c r="BF2221" s="140"/>
      <c r="BG2221" s="140"/>
      <c r="BH2221" s="140"/>
      <c r="BI2221" s="140"/>
      <c r="BJ2221" s="140"/>
    </row>
    <row r="2222" spans="20:62">
      <c r="T2222" s="140"/>
      <c r="U2222" s="140"/>
      <c r="V2222" s="140"/>
      <c r="W2222" s="140"/>
      <c r="X2222" s="140"/>
      <c r="Y2222" s="140"/>
      <c r="Z2222" s="140"/>
      <c r="AA2222" s="140"/>
      <c r="AB2222" s="140"/>
      <c r="AC2222" s="140"/>
      <c r="AD2222" s="140"/>
      <c r="AE2222" s="140"/>
      <c r="AF2222" s="140"/>
      <c r="AG2222" s="140"/>
      <c r="AH2222" s="140"/>
      <c r="AI2222" s="140"/>
      <c r="AJ2222" s="140"/>
      <c r="AK2222" s="140"/>
      <c r="AL2222" s="140"/>
      <c r="AM2222" s="140"/>
      <c r="AN2222" s="140"/>
      <c r="AO2222" s="140"/>
      <c r="AP2222" s="140"/>
      <c r="AQ2222" s="140"/>
      <c r="AR2222" s="140"/>
      <c r="AS2222" s="140"/>
      <c r="AT2222" s="140"/>
      <c r="AU2222" s="140"/>
      <c r="AV2222" s="140"/>
      <c r="AW2222" s="140"/>
      <c r="AX2222" s="140"/>
      <c r="AY2222" s="140"/>
      <c r="AZ2222" s="140"/>
      <c r="BA2222" s="140"/>
      <c r="BB2222" s="140"/>
      <c r="BC2222" s="140"/>
      <c r="BD2222" s="140"/>
      <c r="BE2222" s="140"/>
      <c r="BF2222" s="140"/>
      <c r="BG2222" s="140"/>
      <c r="BH2222" s="140"/>
      <c r="BI2222" s="140"/>
      <c r="BJ2222" s="140"/>
    </row>
    <row r="2223" spans="20:62">
      <c r="T2223" s="140"/>
      <c r="U2223" s="140"/>
      <c r="V2223" s="140"/>
      <c r="W2223" s="140"/>
      <c r="X2223" s="140"/>
      <c r="Y2223" s="140"/>
      <c r="Z2223" s="140"/>
      <c r="AA2223" s="140"/>
      <c r="AB2223" s="140"/>
      <c r="AC2223" s="140"/>
      <c r="AD2223" s="140"/>
      <c r="AE2223" s="140"/>
      <c r="AF2223" s="140"/>
      <c r="AG2223" s="140"/>
      <c r="AH2223" s="140"/>
      <c r="AI2223" s="140"/>
      <c r="AJ2223" s="140"/>
      <c r="AK2223" s="140"/>
      <c r="AL2223" s="140"/>
      <c r="AM2223" s="140"/>
      <c r="AN2223" s="140"/>
      <c r="AO2223" s="140"/>
      <c r="AP2223" s="140"/>
      <c r="AQ2223" s="140"/>
      <c r="AR2223" s="140"/>
      <c r="AS2223" s="140"/>
      <c r="AT2223" s="140"/>
      <c r="AU2223" s="140"/>
      <c r="AV2223" s="140"/>
      <c r="AW2223" s="140"/>
      <c r="AX2223" s="140"/>
      <c r="AY2223" s="140"/>
      <c r="AZ2223" s="140"/>
      <c r="BA2223" s="140"/>
      <c r="BB2223" s="140"/>
      <c r="BC2223" s="140"/>
      <c r="BD2223" s="140"/>
      <c r="BE2223" s="140"/>
      <c r="BF2223" s="140"/>
      <c r="BG2223" s="140"/>
      <c r="BH2223" s="140"/>
      <c r="BI2223" s="140"/>
      <c r="BJ2223" s="140"/>
    </row>
    <row r="2224" spans="20:62">
      <c r="T2224" s="140"/>
      <c r="U2224" s="140"/>
      <c r="V2224" s="140"/>
      <c r="W2224" s="140"/>
      <c r="X2224" s="140"/>
      <c r="Y2224" s="140"/>
      <c r="Z2224" s="140"/>
      <c r="AA2224" s="140"/>
      <c r="AB2224" s="140"/>
      <c r="AC2224" s="140"/>
      <c r="AD2224" s="140"/>
      <c r="AE2224" s="140"/>
      <c r="AF2224" s="140"/>
      <c r="AG2224" s="140"/>
      <c r="AH2224" s="140"/>
      <c r="AI2224" s="140"/>
      <c r="AJ2224" s="140"/>
      <c r="AK2224" s="140"/>
      <c r="AL2224" s="140"/>
      <c r="AM2224" s="140"/>
      <c r="AN2224" s="140"/>
      <c r="AO2224" s="140"/>
      <c r="AP2224" s="140"/>
      <c r="AQ2224" s="140"/>
      <c r="AR2224" s="140"/>
      <c r="AS2224" s="140"/>
      <c r="AT2224" s="140"/>
      <c r="AU2224" s="140"/>
      <c r="AV2224" s="140"/>
      <c r="AW2224" s="140"/>
      <c r="AX2224" s="140"/>
      <c r="AY2224" s="140"/>
      <c r="AZ2224" s="140"/>
      <c r="BA2224" s="140"/>
      <c r="BB2224" s="140"/>
      <c r="BC2224" s="140"/>
      <c r="BD2224" s="140"/>
      <c r="BE2224" s="140"/>
      <c r="BF2224" s="140"/>
      <c r="BG2224" s="140"/>
      <c r="BH2224" s="140"/>
      <c r="BI2224" s="140"/>
      <c r="BJ2224" s="140"/>
    </row>
    <row r="2225" spans="20:62">
      <c r="T2225" s="140"/>
      <c r="U2225" s="140"/>
      <c r="V2225" s="140"/>
      <c r="W2225" s="140"/>
      <c r="X2225" s="140"/>
      <c r="Y2225" s="140"/>
      <c r="Z2225" s="140"/>
      <c r="AA2225" s="140"/>
      <c r="AB2225" s="140"/>
      <c r="AC2225" s="140"/>
      <c r="AD2225" s="140"/>
      <c r="AE2225" s="140"/>
      <c r="AF2225" s="140"/>
      <c r="AG2225" s="140"/>
      <c r="AH2225" s="140"/>
      <c r="AI2225" s="140"/>
      <c r="AJ2225" s="140"/>
      <c r="AK2225" s="140"/>
      <c r="AL2225" s="140"/>
      <c r="AM2225" s="140"/>
      <c r="AN2225" s="140"/>
      <c r="AO2225" s="140"/>
      <c r="AP2225" s="140"/>
      <c r="AQ2225" s="140"/>
      <c r="AR2225" s="140"/>
      <c r="AS2225" s="140"/>
      <c r="AT2225" s="140"/>
      <c r="AU2225" s="140"/>
      <c r="AV2225" s="140"/>
      <c r="AW2225" s="140"/>
      <c r="AX2225" s="140"/>
      <c r="AY2225" s="140"/>
      <c r="AZ2225" s="140"/>
      <c r="BA2225" s="140"/>
      <c r="BB2225" s="140"/>
      <c r="BC2225" s="140"/>
      <c r="BD2225" s="140"/>
      <c r="BE2225" s="140"/>
      <c r="BF2225" s="140"/>
      <c r="BG2225" s="140"/>
      <c r="BH2225" s="140"/>
      <c r="BI2225" s="140"/>
      <c r="BJ2225" s="140"/>
    </row>
    <row r="2226" spans="20:62">
      <c r="T2226" s="140"/>
      <c r="U2226" s="140"/>
      <c r="V2226" s="140"/>
      <c r="W2226" s="140"/>
      <c r="X2226" s="140"/>
      <c r="Y2226" s="140"/>
      <c r="Z2226" s="140"/>
      <c r="AA2226" s="140"/>
      <c r="AB2226" s="140"/>
      <c r="AC2226" s="140"/>
      <c r="AD2226" s="140"/>
      <c r="AE2226" s="140"/>
      <c r="AF2226" s="140"/>
      <c r="AG2226" s="140"/>
      <c r="AH2226" s="140"/>
      <c r="AI2226" s="140"/>
      <c r="AJ2226" s="140"/>
      <c r="AK2226" s="140"/>
      <c r="AL2226" s="140"/>
      <c r="AM2226" s="140"/>
      <c r="AN2226" s="140"/>
      <c r="AO2226" s="140"/>
      <c r="AP2226" s="140"/>
      <c r="AQ2226" s="140"/>
      <c r="AR2226" s="140"/>
      <c r="AS2226" s="140"/>
      <c r="AT2226" s="140"/>
      <c r="AU2226" s="140"/>
      <c r="AV2226" s="140"/>
      <c r="AW2226" s="140"/>
      <c r="AX2226" s="140"/>
      <c r="AY2226" s="140"/>
      <c r="AZ2226" s="140"/>
      <c r="BA2226" s="140"/>
      <c r="BB2226" s="140"/>
      <c r="BC2226" s="140"/>
      <c r="BD2226" s="140"/>
      <c r="BE2226" s="140"/>
      <c r="BF2226" s="140"/>
      <c r="BG2226" s="140"/>
      <c r="BH2226" s="140"/>
      <c r="BI2226" s="140"/>
      <c r="BJ2226" s="140"/>
    </row>
    <row r="2227" spans="20:62">
      <c r="T2227" s="140"/>
      <c r="U2227" s="140"/>
      <c r="V2227" s="140"/>
      <c r="W2227" s="140"/>
      <c r="X2227" s="140"/>
      <c r="Y2227" s="140"/>
      <c r="Z2227" s="140"/>
      <c r="AA2227" s="140"/>
      <c r="AB2227" s="140"/>
      <c r="AC2227" s="140"/>
      <c r="AD2227" s="140"/>
      <c r="AE2227" s="140"/>
      <c r="AF2227" s="140"/>
      <c r="AG2227" s="140"/>
      <c r="AH2227" s="140"/>
      <c r="AI2227" s="140"/>
      <c r="AJ2227" s="140"/>
      <c r="AK2227" s="140"/>
      <c r="AL2227" s="140"/>
      <c r="AM2227" s="140"/>
      <c r="AN2227" s="140"/>
      <c r="AO2227" s="140"/>
      <c r="AP2227" s="140"/>
      <c r="AQ2227" s="140"/>
      <c r="AR2227" s="140"/>
      <c r="AS2227" s="140"/>
      <c r="AT2227" s="140"/>
      <c r="AU2227" s="140"/>
      <c r="AV2227" s="140"/>
      <c r="AW2227" s="140"/>
      <c r="AX2227" s="140"/>
      <c r="AY2227" s="140"/>
      <c r="AZ2227" s="140"/>
      <c r="BA2227" s="140"/>
      <c r="BB2227" s="140"/>
      <c r="BC2227" s="140"/>
      <c r="BD2227" s="140"/>
      <c r="BE2227" s="140"/>
      <c r="BF2227" s="140"/>
      <c r="BG2227" s="140"/>
      <c r="BH2227" s="140"/>
      <c r="BI2227" s="140"/>
      <c r="BJ2227" s="140"/>
    </row>
    <row r="2228" spans="20:62">
      <c r="T2228" s="140"/>
      <c r="U2228" s="140"/>
      <c r="V2228" s="140"/>
      <c r="W2228" s="140"/>
      <c r="X2228" s="140"/>
      <c r="Y2228" s="140"/>
      <c r="Z2228" s="140"/>
      <c r="AA2228" s="140"/>
      <c r="AB2228" s="140"/>
      <c r="AC2228" s="140"/>
      <c r="AD2228" s="140"/>
      <c r="AE2228" s="140"/>
      <c r="AF2228" s="140"/>
      <c r="AG2228" s="140"/>
      <c r="AH2228" s="140"/>
      <c r="AI2228" s="140"/>
      <c r="AJ2228" s="140"/>
      <c r="AK2228" s="140"/>
      <c r="AL2228" s="140"/>
      <c r="AM2228" s="140"/>
      <c r="AN2228" s="140"/>
      <c r="AO2228" s="140"/>
      <c r="AP2228" s="140"/>
      <c r="AQ2228" s="140"/>
      <c r="AR2228" s="140"/>
      <c r="AS2228" s="140"/>
      <c r="AT2228" s="140"/>
      <c r="AU2228" s="140"/>
      <c r="AV2228" s="140"/>
      <c r="AW2228" s="140"/>
      <c r="AX2228" s="140"/>
      <c r="AY2228" s="140"/>
      <c r="AZ2228" s="140"/>
      <c r="BA2228" s="140"/>
      <c r="BB2228" s="140"/>
      <c r="BC2228" s="140"/>
      <c r="BD2228" s="140"/>
      <c r="BE2228" s="140"/>
      <c r="BF2228" s="140"/>
      <c r="BG2228" s="140"/>
      <c r="BH2228" s="140"/>
      <c r="BI2228" s="140"/>
      <c r="BJ2228" s="140"/>
    </row>
    <row r="2229" spans="20:62">
      <c r="T2229" s="140"/>
      <c r="U2229" s="140"/>
      <c r="V2229" s="140"/>
      <c r="W2229" s="140"/>
      <c r="X2229" s="140"/>
      <c r="Y2229" s="140"/>
      <c r="Z2229" s="140"/>
      <c r="AA2229" s="140"/>
      <c r="AB2229" s="140"/>
      <c r="AC2229" s="140"/>
      <c r="AD2229" s="140"/>
      <c r="AE2229" s="140"/>
      <c r="AF2229" s="140"/>
      <c r="AG2229" s="140"/>
      <c r="AH2229" s="140"/>
      <c r="AI2229" s="140"/>
      <c r="AJ2229" s="140"/>
      <c r="AK2229" s="140"/>
      <c r="AL2229" s="140"/>
      <c r="AM2229" s="140"/>
      <c r="AN2229" s="140"/>
      <c r="AO2229" s="140"/>
      <c r="AP2229" s="140"/>
      <c r="AQ2229" s="140"/>
      <c r="AR2229" s="140"/>
      <c r="AS2229" s="140"/>
      <c r="AT2229" s="140"/>
      <c r="AU2229" s="140"/>
      <c r="AV2229" s="140"/>
      <c r="AW2229" s="140"/>
      <c r="AX2229" s="140"/>
      <c r="AY2229" s="140"/>
      <c r="AZ2229" s="140"/>
      <c r="BA2229" s="140"/>
      <c r="BB2229" s="140"/>
      <c r="BC2229" s="140"/>
      <c r="BD2229" s="140"/>
      <c r="BE2229" s="140"/>
      <c r="BF2229" s="140"/>
      <c r="BG2229" s="140"/>
      <c r="BH2229" s="140"/>
      <c r="BI2229" s="140"/>
      <c r="BJ2229" s="140"/>
    </row>
    <row r="2230" spans="20:62">
      <c r="T2230" s="140"/>
      <c r="U2230" s="140"/>
      <c r="V2230" s="140"/>
      <c r="W2230" s="140"/>
      <c r="X2230" s="140"/>
      <c r="Y2230" s="140"/>
      <c r="Z2230" s="140"/>
      <c r="AA2230" s="140"/>
      <c r="AB2230" s="140"/>
      <c r="AC2230" s="140"/>
      <c r="AD2230" s="140"/>
      <c r="AE2230" s="140"/>
      <c r="AF2230" s="140"/>
      <c r="AG2230" s="140"/>
      <c r="AH2230" s="140"/>
      <c r="AI2230" s="140"/>
      <c r="AJ2230" s="140"/>
      <c r="AK2230" s="140"/>
      <c r="AL2230" s="140"/>
      <c r="AM2230" s="140"/>
      <c r="AN2230" s="140"/>
      <c r="AO2230" s="140"/>
      <c r="AP2230" s="140"/>
      <c r="AQ2230" s="140"/>
      <c r="AR2230" s="140"/>
      <c r="AS2230" s="140"/>
      <c r="AT2230" s="140"/>
      <c r="AU2230" s="140"/>
      <c r="AV2230" s="140"/>
      <c r="AW2230" s="140"/>
      <c r="AX2230" s="140"/>
      <c r="AY2230" s="140"/>
      <c r="AZ2230" s="140"/>
      <c r="BA2230" s="140"/>
      <c r="BB2230" s="140"/>
      <c r="BC2230" s="140"/>
      <c r="BD2230" s="140"/>
      <c r="BE2230" s="140"/>
      <c r="BF2230" s="140"/>
      <c r="BG2230" s="140"/>
      <c r="BH2230" s="140"/>
      <c r="BI2230" s="140"/>
      <c r="BJ2230" s="140"/>
    </row>
    <row r="2231" spans="20:62">
      <c r="T2231" s="140"/>
      <c r="U2231" s="140"/>
      <c r="V2231" s="140"/>
      <c r="W2231" s="140"/>
      <c r="X2231" s="140"/>
      <c r="Y2231" s="140"/>
      <c r="Z2231" s="140"/>
      <c r="AA2231" s="140"/>
      <c r="AB2231" s="140"/>
      <c r="AC2231" s="140"/>
      <c r="AD2231" s="140"/>
      <c r="AE2231" s="140"/>
      <c r="AF2231" s="140"/>
      <c r="AG2231" s="140"/>
      <c r="AH2231" s="140"/>
      <c r="AI2231" s="140"/>
      <c r="AJ2231" s="140"/>
      <c r="AK2231" s="140"/>
      <c r="AL2231" s="140"/>
      <c r="AM2231" s="140"/>
      <c r="AN2231" s="140"/>
      <c r="AO2231" s="140"/>
      <c r="AP2231" s="140"/>
      <c r="AQ2231" s="140"/>
      <c r="AR2231" s="140"/>
      <c r="AS2231" s="140"/>
      <c r="AT2231" s="140"/>
      <c r="AU2231" s="140"/>
      <c r="AV2231" s="140"/>
      <c r="AW2231" s="140"/>
      <c r="AX2231" s="140"/>
      <c r="AY2231" s="140"/>
      <c r="AZ2231" s="140"/>
      <c r="BA2231" s="140"/>
      <c r="BB2231" s="140"/>
      <c r="BC2231" s="140"/>
      <c r="BD2231" s="140"/>
      <c r="BE2231" s="140"/>
      <c r="BF2231" s="140"/>
      <c r="BG2231" s="140"/>
      <c r="BH2231" s="140"/>
      <c r="BI2231" s="140"/>
      <c r="BJ2231" s="140"/>
    </row>
    <row r="2232" spans="20:62">
      <c r="T2232" s="140"/>
      <c r="U2232" s="140"/>
      <c r="V2232" s="140"/>
      <c r="W2232" s="140"/>
      <c r="X2232" s="140"/>
      <c r="Y2232" s="140"/>
      <c r="Z2232" s="140"/>
      <c r="AA2232" s="140"/>
      <c r="AB2232" s="140"/>
      <c r="AC2232" s="140"/>
      <c r="AD2232" s="140"/>
      <c r="AE2232" s="140"/>
      <c r="AF2232" s="140"/>
      <c r="AG2232" s="140"/>
      <c r="AH2232" s="140"/>
      <c r="AI2232" s="140"/>
      <c r="AJ2232" s="140"/>
      <c r="AK2232" s="140"/>
      <c r="AL2232" s="140"/>
      <c r="AM2232" s="140"/>
      <c r="AN2232" s="140"/>
      <c r="AO2232" s="140"/>
      <c r="AP2232" s="140"/>
      <c r="AQ2232" s="140"/>
      <c r="AR2232" s="140"/>
      <c r="AS2232" s="140"/>
      <c r="AT2232" s="140"/>
      <c r="AU2232" s="140"/>
      <c r="AV2232" s="140"/>
      <c r="AW2232" s="140"/>
      <c r="AX2232" s="140"/>
      <c r="AY2232" s="140"/>
      <c r="AZ2232" s="140"/>
      <c r="BA2232" s="140"/>
      <c r="BB2232" s="140"/>
      <c r="BC2232" s="140"/>
      <c r="BD2232" s="140"/>
      <c r="BE2232" s="140"/>
      <c r="BF2232" s="140"/>
      <c r="BG2232" s="140"/>
      <c r="BH2232" s="140"/>
      <c r="BI2232" s="140"/>
      <c r="BJ2232" s="140"/>
    </row>
    <row r="2233" spans="20:62">
      <c r="T2233" s="140"/>
      <c r="U2233" s="140"/>
      <c r="V2233" s="140"/>
      <c r="W2233" s="140"/>
      <c r="X2233" s="140"/>
      <c r="Y2233" s="140"/>
      <c r="Z2233" s="140"/>
      <c r="AA2233" s="140"/>
      <c r="AB2233" s="140"/>
      <c r="AC2233" s="140"/>
      <c r="AD2233" s="140"/>
      <c r="AE2233" s="140"/>
      <c r="AF2233" s="140"/>
      <c r="AG2233" s="140"/>
      <c r="AH2233" s="140"/>
      <c r="AI2233" s="140"/>
      <c r="AJ2233" s="140"/>
      <c r="AK2233" s="140"/>
      <c r="AL2233" s="140"/>
      <c r="AM2233" s="140"/>
      <c r="AN2233" s="140"/>
      <c r="AO2233" s="140"/>
      <c r="AP2233" s="140"/>
      <c r="AQ2233" s="140"/>
      <c r="AR2233" s="140"/>
      <c r="AS2233" s="140"/>
      <c r="AT2233" s="140"/>
      <c r="AU2233" s="140"/>
      <c r="AV2233" s="140"/>
      <c r="AW2233" s="140"/>
      <c r="AX2233" s="140"/>
      <c r="AY2233" s="140"/>
      <c r="AZ2233" s="140"/>
      <c r="BA2233" s="140"/>
      <c r="BB2233" s="140"/>
      <c r="BC2233" s="140"/>
      <c r="BD2233" s="140"/>
      <c r="BE2233" s="140"/>
      <c r="BF2233" s="140"/>
      <c r="BG2233" s="140"/>
      <c r="BH2233" s="140"/>
      <c r="BI2233" s="140"/>
      <c r="BJ2233" s="140"/>
    </row>
    <row r="2234" spans="20:62">
      <c r="T2234" s="140"/>
      <c r="U2234" s="140"/>
      <c r="V2234" s="140"/>
      <c r="W2234" s="140"/>
      <c r="X2234" s="140"/>
      <c r="Y2234" s="140"/>
      <c r="Z2234" s="140"/>
      <c r="AA2234" s="140"/>
      <c r="AB2234" s="140"/>
      <c r="AC2234" s="140"/>
      <c r="AD2234" s="140"/>
      <c r="AE2234" s="140"/>
      <c r="AF2234" s="140"/>
      <c r="AG2234" s="140"/>
      <c r="AH2234" s="140"/>
      <c r="AI2234" s="140"/>
      <c r="AJ2234" s="140"/>
      <c r="AK2234" s="140"/>
      <c r="AL2234" s="140"/>
      <c r="AM2234" s="140"/>
      <c r="AN2234" s="140"/>
      <c r="AO2234" s="140"/>
      <c r="AP2234" s="140"/>
      <c r="AQ2234" s="140"/>
      <c r="AR2234" s="140"/>
      <c r="AS2234" s="140"/>
      <c r="AT2234" s="140"/>
      <c r="AU2234" s="140"/>
      <c r="AV2234" s="140"/>
      <c r="AW2234" s="140"/>
      <c r="AX2234" s="140"/>
      <c r="AY2234" s="140"/>
      <c r="AZ2234" s="140"/>
      <c r="BA2234" s="140"/>
      <c r="BB2234" s="140"/>
      <c r="BC2234" s="140"/>
      <c r="BD2234" s="140"/>
      <c r="BE2234" s="140"/>
      <c r="BF2234" s="140"/>
      <c r="BG2234" s="140"/>
      <c r="BH2234" s="140"/>
      <c r="BI2234" s="140"/>
      <c r="BJ2234" s="140"/>
    </row>
    <row r="2235" spans="20:62">
      <c r="T2235" s="140"/>
      <c r="U2235" s="140"/>
      <c r="V2235" s="140"/>
      <c r="W2235" s="140"/>
      <c r="X2235" s="140"/>
      <c r="Y2235" s="140"/>
      <c r="Z2235" s="140"/>
      <c r="AA2235" s="140"/>
      <c r="AB2235" s="140"/>
      <c r="AC2235" s="140"/>
      <c r="AD2235" s="140"/>
      <c r="AE2235" s="140"/>
      <c r="AF2235" s="140"/>
      <c r="AG2235" s="140"/>
      <c r="AH2235" s="140"/>
      <c r="AI2235" s="140"/>
      <c r="AJ2235" s="140"/>
      <c r="AK2235" s="140"/>
      <c r="AL2235" s="140"/>
      <c r="AM2235" s="140"/>
      <c r="AN2235" s="140"/>
      <c r="AO2235" s="140"/>
      <c r="AP2235" s="140"/>
      <c r="AQ2235" s="140"/>
      <c r="AR2235" s="140"/>
      <c r="AS2235" s="140"/>
      <c r="AT2235" s="140"/>
      <c r="AU2235" s="140"/>
      <c r="AV2235" s="140"/>
      <c r="AW2235" s="140"/>
      <c r="AX2235" s="140"/>
      <c r="AY2235" s="140"/>
      <c r="AZ2235" s="140"/>
      <c r="BA2235" s="140"/>
      <c r="BB2235" s="140"/>
      <c r="BC2235" s="140"/>
      <c r="BD2235" s="140"/>
      <c r="BE2235" s="140"/>
      <c r="BF2235" s="140"/>
      <c r="BG2235" s="140"/>
      <c r="BH2235" s="140"/>
      <c r="BI2235" s="140"/>
      <c r="BJ2235" s="140"/>
    </row>
    <row r="2236" spans="20:62">
      <c r="T2236" s="140"/>
      <c r="U2236" s="140"/>
      <c r="V2236" s="140"/>
      <c r="W2236" s="140"/>
      <c r="X2236" s="140"/>
      <c r="Y2236" s="140"/>
      <c r="Z2236" s="140"/>
      <c r="AA2236" s="140"/>
      <c r="AB2236" s="140"/>
      <c r="AC2236" s="140"/>
      <c r="AD2236" s="140"/>
      <c r="AE2236" s="140"/>
      <c r="AF2236" s="140"/>
      <c r="AG2236" s="140"/>
      <c r="AH2236" s="140"/>
      <c r="AI2236" s="140"/>
      <c r="AJ2236" s="140"/>
      <c r="AK2236" s="140"/>
      <c r="AL2236" s="140"/>
      <c r="AM2236" s="140"/>
      <c r="AN2236" s="140"/>
      <c r="AO2236" s="140"/>
      <c r="AP2236" s="140"/>
      <c r="AQ2236" s="140"/>
      <c r="AR2236" s="140"/>
      <c r="AS2236" s="140"/>
      <c r="AT2236" s="140"/>
      <c r="AU2236" s="140"/>
      <c r="AV2236" s="140"/>
      <c r="AW2236" s="140"/>
      <c r="AX2236" s="140"/>
      <c r="AY2236" s="140"/>
      <c r="AZ2236" s="140"/>
      <c r="BA2236" s="140"/>
      <c r="BB2236" s="140"/>
      <c r="BC2236" s="140"/>
      <c r="BD2236" s="140"/>
      <c r="BE2236" s="140"/>
      <c r="BF2236" s="140"/>
      <c r="BG2236" s="140"/>
      <c r="BH2236" s="140"/>
      <c r="BI2236" s="140"/>
      <c r="BJ2236" s="140"/>
    </row>
    <row r="2237" spans="20:62">
      <c r="T2237" s="140"/>
      <c r="U2237" s="140"/>
      <c r="V2237" s="140"/>
      <c r="W2237" s="140"/>
      <c r="X2237" s="140"/>
      <c r="Y2237" s="140"/>
      <c r="Z2237" s="140"/>
      <c r="AA2237" s="140"/>
      <c r="AB2237" s="140"/>
      <c r="AC2237" s="140"/>
      <c r="AD2237" s="140"/>
      <c r="AE2237" s="140"/>
      <c r="AF2237" s="140"/>
      <c r="AG2237" s="140"/>
      <c r="AH2237" s="140"/>
      <c r="AI2237" s="140"/>
      <c r="AJ2237" s="140"/>
      <c r="AK2237" s="140"/>
      <c r="AL2237" s="140"/>
      <c r="AM2237" s="140"/>
      <c r="AN2237" s="140"/>
      <c r="AO2237" s="140"/>
      <c r="AP2237" s="140"/>
      <c r="AQ2237" s="140"/>
      <c r="AR2237" s="140"/>
      <c r="AS2237" s="140"/>
      <c r="AT2237" s="140"/>
      <c r="AU2237" s="140"/>
      <c r="AV2237" s="140"/>
      <c r="AW2237" s="140"/>
      <c r="AX2237" s="140"/>
      <c r="AY2237" s="140"/>
      <c r="AZ2237" s="140"/>
      <c r="BA2237" s="140"/>
      <c r="BB2237" s="140"/>
      <c r="BC2237" s="140"/>
      <c r="BD2237" s="140"/>
      <c r="BE2237" s="140"/>
      <c r="BF2237" s="140"/>
      <c r="BG2237" s="140"/>
      <c r="BH2237" s="140"/>
      <c r="BI2237" s="140"/>
      <c r="BJ2237" s="140"/>
    </row>
    <row r="2238" spans="20:62">
      <c r="T2238" s="140"/>
      <c r="U2238" s="140"/>
      <c r="V2238" s="140"/>
      <c r="W2238" s="140"/>
      <c r="X2238" s="140"/>
      <c r="Y2238" s="140"/>
      <c r="Z2238" s="140"/>
      <c r="AA2238" s="140"/>
      <c r="AB2238" s="140"/>
      <c r="AC2238" s="140"/>
      <c r="AD2238" s="140"/>
      <c r="AE2238" s="140"/>
      <c r="AF2238" s="140"/>
      <c r="AG2238" s="140"/>
      <c r="AH2238" s="140"/>
      <c r="AI2238" s="140"/>
      <c r="AJ2238" s="140"/>
      <c r="AK2238" s="140"/>
      <c r="AL2238" s="140"/>
      <c r="AM2238" s="140"/>
      <c r="AN2238" s="140"/>
      <c r="AO2238" s="140"/>
      <c r="AP2238" s="140"/>
      <c r="AQ2238" s="140"/>
      <c r="AR2238" s="140"/>
      <c r="AS2238" s="140"/>
      <c r="AT2238" s="140"/>
      <c r="AU2238" s="140"/>
      <c r="AV2238" s="140"/>
      <c r="AW2238" s="140"/>
      <c r="AX2238" s="140"/>
      <c r="AY2238" s="140"/>
      <c r="AZ2238" s="140"/>
      <c r="BA2238" s="140"/>
      <c r="BB2238" s="140"/>
      <c r="BC2238" s="140"/>
      <c r="BD2238" s="140"/>
      <c r="BE2238" s="140"/>
      <c r="BF2238" s="140"/>
      <c r="BG2238" s="140"/>
      <c r="BH2238" s="140"/>
      <c r="BI2238" s="140"/>
      <c r="BJ2238" s="140"/>
    </row>
    <row r="2239" spans="20:62">
      <c r="T2239" s="140"/>
      <c r="U2239" s="140"/>
      <c r="V2239" s="140"/>
      <c r="W2239" s="140"/>
      <c r="X2239" s="140"/>
      <c r="Y2239" s="140"/>
      <c r="Z2239" s="140"/>
      <c r="AA2239" s="140"/>
      <c r="AB2239" s="140"/>
      <c r="AC2239" s="140"/>
      <c r="AD2239" s="140"/>
      <c r="AE2239" s="140"/>
      <c r="AF2239" s="140"/>
      <c r="AG2239" s="140"/>
      <c r="AH2239" s="140"/>
      <c r="AI2239" s="140"/>
      <c r="AJ2239" s="140"/>
      <c r="AK2239" s="140"/>
      <c r="AL2239" s="140"/>
      <c r="AM2239" s="140"/>
      <c r="AN2239" s="140"/>
      <c r="AO2239" s="140"/>
      <c r="AP2239" s="140"/>
      <c r="AQ2239" s="140"/>
      <c r="AR2239" s="140"/>
      <c r="AS2239" s="140"/>
      <c r="AT2239" s="140"/>
      <c r="AU2239" s="140"/>
      <c r="AV2239" s="140"/>
      <c r="AW2239" s="140"/>
      <c r="AX2239" s="140"/>
      <c r="AY2239" s="140"/>
      <c r="AZ2239" s="140"/>
      <c r="BA2239" s="140"/>
      <c r="BB2239" s="140"/>
      <c r="BC2239" s="140"/>
      <c r="BD2239" s="140"/>
      <c r="BE2239" s="140"/>
      <c r="BF2239" s="140"/>
      <c r="BG2239" s="140"/>
      <c r="BH2239" s="140"/>
      <c r="BI2239" s="140"/>
      <c r="BJ2239" s="140"/>
    </row>
    <row r="2240" spans="20:62">
      <c r="T2240" s="140"/>
      <c r="U2240" s="140"/>
      <c r="V2240" s="140"/>
      <c r="W2240" s="140"/>
      <c r="X2240" s="140"/>
      <c r="Y2240" s="140"/>
      <c r="Z2240" s="140"/>
      <c r="AA2240" s="140"/>
      <c r="AB2240" s="140"/>
      <c r="AC2240" s="140"/>
      <c r="AD2240" s="140"/>
      <c r="AE2240" s="140"/>
      <c r="AF2240" s="140"/>
      <c r="AG2240" s="140"/>
      <c r="AH2240" s="140"/>
      <c r="AI2240" s="140"/>
      <c r="AJ2240" s="140"/>
      <c r="AK2240" s="140"/>
      <c r="AL2240" s="140"/>
      <c r="AM2240" s="140"/>
      <c r="AN2240" s="140"/>
      <c r="AO2240" s="140"/>
      <c r="AP2240" s="140"/>
      <c r="AQ2240" s="140"/>
      <c r="AR2240" s="140"/>
      <c r="AS2240" s="140"/>
      <c r="AT2240" s="140"/>
      <c r="AU2240" s="140"/>
      <c r="AV2240" s="140"/>
      <c r="AW2240" s="140"/>
      <c r="AX2240" s="140"/>
      <c r="AY2240" s="140"/>
      <c r="AZ2240" s="140"/>
      <c r="BA2240" s="140"/>
      <c r="BB2240" s="140"/>
      <c r="BC2240" s="140"/>
      <c r="BD2240" s="140"/>
      <c r="BE2240" s="140"/>
      <c r="BF2240" s="140"/>
      <c r="BG2240" s="140"/>
      <c r="BH2240" s="140"/>
      <c r="BI2240" s="140"/>
      <c r="BJ2240" s="140"/>
    </row>
    <row r="2241" spans="20:62">
      <c r="T2241" s="140"/>
      <c r="U2241" s="140"/>
      <c r="V2241" s="140"/>
      <c r="W2241" s="140"/>
      <c r="X2241" s="140"/>
      <c r="Y2241" s="140"/>
      <c r="Z2241" s="140"/>
      <c r="AA2241" s="140"/>
      <c r="AB2241" s="140"/>
      <c r="AC2241" s="140"/>
      <c r="AD2241" s="140"/>
      <c r="AE2241" s="140"/>
      <c r="AF2241" s="140"/>
      <c r="AG2241" s="140"/>
      <c r="AH2241" s="140"/>
      <c r="AI2241" s="140"/>
      <c r="AJ2241" s="140"/>
      <c r="AK2241" s="140"/>
      <c r="AL2241" s="140"/>
      <c r="AM2241" s="140"/>
      <c r="AN2241" s="140"/>
      <c r="AO2241" s="140"/>
      <c r="AP2241" s="140"/>
      <c r="AQ2241" s="140"/>
      <c r="AR2241" s="140"/>
      <c r="AS2241" s="140"/>
      <c r="AT2241" s="140"/>
      <c r="AU2241" s="140"/>
      <c r="AV2241" s="140"/>
      <c r="AW2241" s="140"/>
      <c r="AX2241" s="140"/>
      <c r="AY2241" s="140"/>
      <c r="AZ2241" s="140"/>
      <c r="BA2241" s="140"/>
      <c r="BB2241" s="140"/>
      <c r="BC2241" s="140"/>
      <c r="BD2241" s="140"/>
      <c r="BE2241" s="140"/>
      <c r="BF2241" s="140"/>
      <c r="BG2241" s="140"/>
      <c r="BH2241" s="140"/>
      <c r="BI2241" s="140"/>
      <c r="BJ2241" s="140"/>
    </row>
    <row r="2242" spans="20:62">
      <c r="T2242" s="140"/>
      <c r="U2242" s="140"/>
      <c r="V2242" s="140"/>
      <c r="W2242" s="140"/>
      <c r="X2242" s="140"/>
      <c r="Y2242" s="140"/>
      <c r="Z2242" s="140"/>
      <c r="AA2242" s="140"/>
      <c r="AB2242" s="140"/>
      <c r="AC2242" s="140"/>
      <c r="AD2242" s="140"/>
      <c r="AE2242" s="140"/>
      <c r="AF2242" s="140"/>
      <c r="AG2242" s="140"/>
      <c r="AH2242" s="140"/>
      <c r="AI2242" s="140"/>
      <c r="AJ2242" s="140"/>
      <c r="AK2242" s="140"/>
      <c r="AL2242" s="140"/>
      <c r="AM2242" s="140"/>
      <c r="AN2242" s="140"/>
      <c r="AO2242" s="140"/>
      <c r="AP2242" s="140"/>
      <c r="AQ2242" s="140"/>
      <c r="AR2242" s="140"/>
      <c r="AS2242" s="140"/>
      <c r="AT2242" s="140"/>
      <c r="AU2242" s="140"/>
      <c r="AV2242" s="140"/>
      <c r="AW2242" s="140"/>
      <c r="AX2242" s="140"/>
      <c r="AY2242" s="140"/>
      <c r="AZ2242" s="140"/>
      <c r="BA2242" s="140"/>
      <c r="BB2242" s="140"/>
      <c r="BC2242" s="140"/>
      <c r="BD2242" s="140"/>
      <c r="BE2242" s="140"/>
      <c r="BF2242" s="140"/>
      <c r="BG2242" s="140"/>
      <c r="BH2242" s="140"/>
      <c r="BI2242" s="140"/>
      <c r="BJ2242" s="140"/>
    </row>
    <row r="2243" spans="20:62">
      <c r="T2243" s="140"/>
      <c r="U2243" s="140"/>
      <c r="V2243" s="140"/>
      <c r="W2243" s="140"/>
      <c r="X2243" s="140"/>
      <c r="Y2243" s="140"/>
      <c r="Z2243" s="140"/>
      <c r="AA2243" s="140"/>
      <c r="AB2243" s="140"/>
      <c r="AC2243" s="140"/>
      <c r="AD2243" s="140"/>
      <c r="AE2243" s="140"/>
      <c r="AF2243" s="140"/>
      <c r="AG2243" s="140"/>
      <c r="AH2243" s="140"/>
      <c r="AI2243" s="140"/>
      <c r="AJ2243" s="140"/>
      <c r="AK2243" s="140"/>
      <c r="AL2243" s="140"/>
      <c r="AM2243" s="140"/>
      <c r="AN2243" s="140"/>
      <c r="AO2243" s="140"/>
      <c r="AP2243" s="140"/>
      <c r="AQ2243" s="140"/>
      <c r="AR2243" s="140"/>
      <c r="AS2243" s="140"/>
      <c r="AT2243" s="140"/>
      <c r="AU2243" s="140"/>
      <c r="AV2243" s="140"/>
      <c r="AW2243" s="140"/>
      <c r="AX2243" s="140"/>
      <c r="AY2243" s="140"/>
      <c r="AZ2243" s="140"/>
      <c r="BA2243" s="140"/>
      <c r="BB2243" s="140"/>
      <c r="BC2243" s="140"/>
      <c r="BD2243" s="140"/>
      <c r="BE2243" s="140"/>
      <c r="BF2243" s="140"/>
      <c r="BG2243" s="140"/>
      <c r="BH2243" s="140"/>
      <c r="BI2243" s="140"/>
      <c r="BJ2243" s="140"/>
    </row>
    <row r="2244" spans="20:62">
      <c r="T2244" s="140"/>
      <c r="U2244" s="140"/>
      <c r="V2244" s="140"/>
      <c r="W2244" s="140"/>
      <c r="X2244" s="140"/>
      <c r="Y2244" s="140"/>
      <c r="Z2244" s="140"/>
      <c r="AA2244" s="140"/>
      <c r="AB2244" s="140"/>
      <c r="AC2244" s="140"/>
      <c r="AD2244" s="140"/>
      <c r="AE2244" s="140"/>
      <c r="AF2244" s="140"/>
      <c r="AG2244" s="140"/>
      <c r="AH2244" s="140"/>
      <c r="AI2244" s="140"/>
      <c r="AJ2244" s="140"/>
      <c r="AK2244" s="140"/>
      <c r="AL2244" s="140"/>
      <c r="AM2244" s="140"/>
      <c r="AN2244" s="140"/>
      <c r="AO2244" s="140"/>
      <c r="AP2244" s="140"/>
      <c r="AQ2244" s="140"/>
      <c r="AR2244" s="140"/>
      <c r="AS2244" s="140"/>
      <c r="AT2244" s="140"/>
      <c r="AU2244" s="140"/>
      <c r="AV2244" s="140"/>
      <c r="AW2244" s="140"/>
      <c r="AX2244" s="140"/>
      <c r="AY2244" s="140"/>
      <c r="AZ2244" s="140"/>
      <c r="BA2244" s="140"/>
      <c r="BB2244" s="140"/>
      <c r="BC2244" s="140"/>
      <c r="BD2244" s="140"/>
      <c r="BE2244" s="140"/>
      <c r="BF2244" s="140"/>
      <c r="BG2244" s="140"/>
      <c r="BH2244" s="140"/>
      <c r="BI2244" s="140"/>
      <c r="BJ2244" s="140"/>
    </row>
    <row r="2245" spans="20:62">
      <c r="T2245" s="140"/>
      <c r="U2245" s="140"/>
      <c r="V2245" s="140"/>
      <c r="W2245" s="140"/>
      <c r="X2245" s="140"/>
      <c r="Y2245" s="140"/>
      <c r="Z2245" s="140"/>
      <c r="AA2245" s="140"/>
      <c r="AB2245" s="140"/>
      <c r="AC2245" s="140"/>
      <c r="AD2245" s="140"/>
      <c r="AE2245" s="140"/>
      <c r="AF2245" s="140"/>
      <c r="AG2245" s="140"/>
      <c r="AH2245" s="140"/>
      <c r="AI2245" s="140"/>
      <c r="AJ2245" s="140"/>
      <c r="AK2245" s="140"/>
      <c r="AL2245" s="140"/>
      <c r="AM2245" s="140"/>
      <c r="AN2245" s="140"/>
      <c r="AO2245" s="140"/>
      <c r="AP2245" s="140"/>
      <c r="AQ2245" s="140"/>
      <c r="AR2245" s="140"/>
      <c r="AS2245" s="140"/>
      <c r="AT2245" s="140"/>
      <c r="AU2245" s="140"/>
      <c r="AV2245" s="140"/>
      <c r="AW2245" s="140"/>
      <c r="AX2245" s="140"/>
      <c r="AY2245" s="140"/>
      <c r="AZ2245" s="140"/>
      <c r="BA2245" s="140"/>
      <c r="BB2245" s="140"/>
      <c r="BC2245" s="140"/>
      <c r="BD2245" s="140"/>
      <c r="BE2245" s="140"/>
      <c r="BF2245" s="140"/>
      <c r="BG2245" s="140"/>
      <c r="BH2245" s="140"/>
      <c r="BI2245" s="140"/>
      <c r="BJ2245" s="140"/>
    </row>
    <row r="2246" spans="20:62">
      <c r="T2246" s="140"/>
      <c r="U2246" s="140"/>
      <c r="V2246" s="140"/>
      <c r="W2246" s="140"/>
      <c r="X2246" s="140"/>
      <c r="Y2246" s="140"/>
      <c r="Z2246" s="140"/>
      <c r="AA2246" s="140"/>
      <c r="AB2246" s="140"/>
      <c r="AC2246" s="140"/>
      <c r="AD2246" s="140"/>
      <c r="AE2246" s="140"/>
      <c r="AF2246" s="140"/>
      <c r="AG2246" s="140"/>
      <c r="AH2246" s="140"/>
      <c r="AI2246" s="140"/>
      <c r="AJ2246" s="140"/>
      <c r="AK2246" s="140"/>
      <c r="AL2246" s="140"/>
      <c r="AM2246" s="140"/>
      <c r="AN2246" s="140"/>
      <c r="AO2246" s="140"/>
      <c r="AP2246" s="140"/>
      <c r="AQ2246" s="140"/>
      <c r="AR2246" s="140"/>
      <c r="AS2246" s="140"/>
      <c r="AT2246" s="140"/>
      <c r="AU2246" s="140"/>
      <c r="AV2246" s="140"/>
      <c r="AW2246" s="140"/>
      <c r="AX2246" s="140"/>
      <c r="AY2246" s="140"/>
      <c r="AZ2246" s="140"/>
      <c r="BA2246" s="140"/>
      <c r="BB2246" s="140"/>
      <c r="BC2246" s="140"/>
      <c r="BD2246" s="140"/>
      <c r="BE2246" s="140"/>
      <c r="BF2246" s="140"/>
      <c r="BG2246" s="140"/>
      <c r="BH2246" s="140"/>
      <c r="BI2246" s="140"/>
      <c r="BJ2246" s="140"/>
    </row>
    <row r="2247" spans="20:62">
      <c r="T2247" s="140"/>
      <c r="U2247" s="140"/>
      <c r="V2247" s="140"/>
      <c r="W2247" s="140"/>
      <c r="X2247" s="140"/>
      <c r="Y2247" s="140"/>
      <c r="Z2247" s="140"/>
      <c r="AA2247" s="140"/>
      <c r="AB2247" s="140"/>
      <c r="AC2247" s="140"/>
      <c r="AD2247" s="140"/>
      <c r="AE2247" s="140"/>
      <c r="AF2247" s="140"/>
      <c r="AG2247" s="140"/>
      <c r="AH2247" s="140"/>
      <c r="AI2247" s="140"/>
      <c r="AJ2247" s="140"/>
      <c r="AK2247" s="140"/>
      <c r="AL2247" s="140"/>
      <c r="AM2247" s="140"/>
      <c r="AN2247" s="140"/>
      <c r="AO2247" s="140"/>
      <c r="AP2247" s="140"/>
      <c r="AQ2247" s="140"/>
      <c r="AR2247" s="140"/>
      <c r="AS2247" s="140"/>
      <c r="AT2247" s="140"/>
      <c r="AU2247" s="140"/>
      <c r="AV2247" s="140"/>
      <c r="AW2247" s="140"/>
      <c r="AX2247" s="140"/>
      <c r="AY2247" s="140"/>
      <c r="AZ2247" s="140"/>
      <c r="BA2247" s="140"/>
      <c r="BB2247" s="140"/>
      <c r="BC2247" s="140"/>
      <c r="BD2247" s="140"/>
      <c r="BE2247" s="140"/>
      <c r="BF2247" s="140"/>
      <c r="BG2247" s="140"/>
      <c r="BH2247" s="140"/>
      <c r="BI2247" s="140"/>
      <c r="BJ2247" s="140"/>
    </row>
    <row r="2248" spans="20:62">
      <c r="T2248" s="140"/>
      <c r="U2248" s="140"/>
      <c r="V2248" s="140"/>
      <c r="W2248" s="140"/>
      <c r="X2248" s="140"/>
      <c r="Y2248" s="140"/>
      <c r="Z2248" s="140"/>
      <c r="AA2248" s="140"/>
      <c r="AB2248" s="140"/>
      <c r="AC2248" s="140"/>
      <c r="AD2248" s="140"/>
      <c r="AE2248" s="140"/>
      <c r="AF2248" s="140"/>
      <c r="AG2248" s="140"/>
      <c r="AH2248" s="140"/>
      <c r="AI2248" s="140"/>
      <c r="AJ2248" s="140"/>
      <c r="AK2248" s="140"/>
      <c r="AL2248" s="140"/>
      <c r="AM2248" s="140"/>
      <c r="AN2248" s="140"/>
      <c r="AO2248" s="140"/>
      <c r="AP2248" s="140"/>
      <c r="AQ2248" s="140"/>
      <c r="AR2248" s="140"/>
      <c r="AS2248" s="140"/>
      <c r="AT2248" s="140"/>
      <c r="AU2248" s="140"/>
      <c r="AV2248" s="140"/>
      <c r="AW2248" s="140"/>
      <c r="AX2248" s="140"/>
      <c r="AY2248" s="140"/>
      <c r="AZ2248" s="140"/>
      <c r="BA2248" s="140"/>
      <c r="BB2248" s="140"/>
      <c r="BC2248" s="140"/>
      <c r="BD2248" s="140"/>
      <c r="BE2248" s="140"/>
      <c r="BF2248" s="140"/>
      <c r="BG2248" s="140"/>
      <c r="BH2248" s="140"/>
      <c r="BI2248" s="140"/>
      <c r="BJ2248" s="140"/>
    </row>
    <row r="2249" spans="20:62">
      <c r="T2249" s="140"/>
      <c r="U2249" s="140"/>
      <c r="V2249" s="140"/>
      <c r="W2249" s="140"/>
      <c r="X2249" s="140"/>
      <c r="Y2249" s="140"/>
      <c r="Z2249" s="140"/>
      <c r="AA2249" s="140"/>
      <c r="AB2249" s="140"/>
      <c r="AC2249" s="140"/>
      <c r="AD2249" s="140"/>
      <c r="AE2249" s="140"/>
      <c r="AF2249" s="140"/>
      <c r="AG2249" s="140"/>
      <c r="AH2249" s="140"/>
      <c r="AI2249" s="140"/>
      <c r="AJ2249" s="140"/>
      <c r="AK2249" s="140"/>
      <c r="AL2249" s="140"/>
      <c r="AM2249" s="140"/>
      <c r="AN2249" s="140"/>
      <c r="AO2249" s="140"/>
      <c r="AP2249" s="140"/>
      <c r="AQ2249" s="140"/>
      <c r="AR2249" s="140"/>
      <c r="AS2249" s="140"/>
      <c r="AT2249" s="140"/>
      <c r="AU2249" s="140"/>
      <c r="AV2249" s="140"/>
      <c r="AW2249" s="140"/>
      <c r="AX2249" s="140"/>
      <c r="AY2249" s="140"/>
      <c r="AZ2249" s="140"/>
      <c r="BA2249" s="140"/>
      <c r="BB2249" s="140"/>
      <c r="BC2249" s="140"/>
      <c r="BD2249" s="140"/>
      <c r="BE2249" s="140"/>
      <c r="BF2249" s="140"/>
      <c r="BG2249" s="140"/>
      <c r="BH2249" s="140"/>
      <c r="BI2249" s="140"/>
      <c r="BJ2249" s="140"/>
    </row>
    <row r="2250" spans="20:62">
      <c r="T2250" s="140"/>
      <c r="U2250" s="140"/>
      <c r="V2250" s="140"/>
      <c r="W2250" s="140"/>
      <c r="X2250" s="140"/>
      <c r="Y2250" s="140"/>
      <c r="Z2250" s="140"/>
      <c r="AA2250" s="140"/>
      <c r="AB2250" s="140"/>
      <c r="AC2250" s="140"/>
      <c r="AD2250" s="140"/>
      <c r="AE2250" s="140"/>
      <c r="AF2250" s="140"/>
      <c r="AG2250" s="140"/>
      <c r="AH2250" s="140"/>
      <c r="AI2250" s="140"/>
      <c r="AJ2250" s="140"/>
      <c r="AK2250" s="140"/>
      <c r="AL2250" s="140"/>
      <c r="AM2250" s="140"/>
      <c r="AN2250" s="140"/>
      <c r="AO2250" s="140"/>
      <c r="AP2250" s="140"/>
      <c r="AQ2250" s="140"/>
      <c r="AR2250" s="140"/>
      <c r="AS2250" s="140"/>
      <c r="AT2250" s="140"/>
      <c r="AU2250" s="140"/>
      <c r="AV2250" s="140"/>
      <c r="AW2250" s="140"/>
      <c r="AX2250" s="140"/>
      <c r="AY2250" s="140"/>
      <c r="AZ2250" s="140"/>
      <c r="BA2250" s="140"/>
      <c r="BB2250" s="140"/>
      <c r="BC2250" s="140"/>
      <c r="BD2250" s="140"/>
      <c r="BE2250" s="140"/>
      <c r="BF2250" s="140"/>
      <c r="BG2250" s="140"/>
      <c r="BH2250" s="140"/>
      <c r="BI2250" s="140"/>
      <c r="BJ2250" s="140"/>
    </row>
    <row r="2251" spans="20:62">
      <c r="T2251" s="140"/>
      <c r="U2251" s="140"/>
      <c r="V2251" s="140"/>
      <c r="W2251" s="140"/>
      <c r="X2251" s="140"/>
      <c r="Y2251" s="140"/>
      <c r="Z2251" s="140"/>
      <c r="AA2251" s="140"/>
      <c r="AB2251" s="140"/>
      <c r="AC2251" s="140"/>
      <c r="AD2251" s="140"/>
      <c r="AE2251" s="140"/>
      <c r="AF2251" s="140"/>
      <c r="AG2251" s="140"/>
      <c r="AH2251" s="140"/>
      <c r="AI2251" s="140"/>
      <c r="AJ2251" s="140"/>
      <c r="AK2251" s="140"/>
      <c r="AL2251" s="140"/>
      <c r="AM2251" s="140"/>
      <c r="AN2251" s="140"/>
      <c r="AO2251" s="140"/>
      <c r="AP2251" s="140"/>
      <c r="AQ2251" s="140"/>
      <c r="AR2251" s="140"/>
      <c r="AS2251" s="140"/>
      <c r="AT2251" s="140"/>
      <c r="AU2251" s="140"/>
      <c r="AV2251" s="140"/>
      <c r="AW2251" s="140"/>
      <c r="AX2251" s="140"/>
      <c r="AY2251" s="140"/>
      <c r="AZ2251" s="140"/>
      <c r="BA2251" s="140"/>
      <c r="BB2251" s="140"/>
      <c r="BC2251" s="140"/>
      <c r="BD2251" s="140"/>
      <c r="BE2251" s="140"/>
      <c r="BF2251" s="140"/>
      <c r="BG2251" s="140"/>
      <c r="BH2251" s="140"/>
      <c r="BI2251" s="140"/>
      <c r="BJ2251" s="140"/>
    </row>
    <row r="2252" spans="20:62">
      <c r="T2252" s="140"/>
      <c r="U2252" s="140"/>
      <c r="V2252" s="140"/>
      <c r="W2252" s="140"/>
      <c r="X2252" s="140"/>
      <c r="Y2252" s="140"/>
      <c r="Z2252" s="140"/>
      <c r="AA2252" s="140"/>
      <c r="AB2252" s="140"/>
      <c r="AC2252" s="140"/>
      <c r="AD2252" s="140"/>
      <c r="AE2252" s="140"/>
      <c r="AF2252" s="140"/>
      <c r="AG2252" s="140"/>
      <c r="AH2252" s="140"/>
      <c r="AI2252" s="140"/>
      <c r="AJ2252" s="140"/>
      <c r="AK2252" s="140"/>
      <c r="AL2252" s="140"/>
      <c r="AM2252" s="140"/>
      <c r="AN2252" s="140"/>
      <c r="AO2252" s="140"/>
      <c r="AP2252" s="140"/>
      <c r="AQ2252" s="140"/>
      <c r="AR2252" s="140"/>
      <c r="AS2252" s="140"/>
      <c r="AT2252" s="140"/>
      <c r="AU2252" s="140"/>
      <c r="AV2252" s="140"/>
      <c r="AW2252" s="140"/>
      <c r="AX2252" s="140"/>
      <c r="AY2252" s="140"/>
      <c r="AZ2252" s="140"/>
      <c r="BA2252" s="140"/>
      <c r="BB2252" s="140"/>
      <c r="BC2252" s="140"/>
      <c r="BD2252" s="140"/>
      <c r="BE2252" s="140"/>
      <c r="BF2252" s="140"/>
      <c r="BG2252" s="140"/>
      <c r="BH2252" s="140"/>
      <c r="BI2252" s="140"/>
      <c r="BJ2252" s="140"/>
    </row>
    <row r="2253" spans="20:62">
      <c r="T2253" s="140"/>
      <c r="U2253" s="140"/>
      <c r="V2253" s="140"/>
      <c r="W2253" s="140"/>
      <c r="X2253" s="140"/>
      <c r="Y2253" s="140"/>
      <c r="Z2253" s="140"/>
      <c r="AA2253" s="140"/>
      <c r="AB2253" s="140"/>
      <c r="AC2253" s="140"/>
      <c r="AD2253" s="140"/>
      <c r="AE2253" s="140"/>
      <c r="AF2253" s="140"/>
      <c r="AG2253" s="140"/>
      <c r="AH2253" s="140"/>
      <c r="AI2253" s="140"/>
      <c r="AJ2253" s="140"/>
      <c r="AK2253" s="140"/>
      <c r="AL2253" s="140"/>
      <c r="AM2253" s="140"/>
      <c r="AN2253" s="140"/>
      <c r="AO2253" s="140"/>
      <c r="AP2253" s="140"/>
      <c r="AQ2253" s="140"/>
      <c r="AR2253" s="140"/>
      <c r="AS2253" s="140"/>
      <c r="AT2253" s="140"/>
      <c r="AU2253" s="140"/>
      <c r="AV2253" s="140"/>
      <c r="AW2253" s="140"/>
      <c r="AX2253" s="140"/>
      <c r="AY2253" s="140"/>
      <c r="AZ2253" s="140"/>
      <c r="BA2253" s="140"/>
      <c r="BB2253" s="140"/>
      <c r="BC2253" s="140"/>
      <c r="BD2253" s="140"/>
      <c r="BE2253" s="140"/>
      <c r="BF2253" s="140"/>
      <c r="BG2253" s="140"/>
      <c r="BH2253" s="140"/>
      <c r="BI2253" s="140"/>
      <c r="BJ2253" s="140"/>
    </row>
    <row r="2254" spans="20:62">
      <c r="T2254" s="140"/>
      <c r="U2254" s="140"/>
      <c r="V2254" s="140"/>
      <c r="W2254" s="140"/>
      <c r="X2254" s="140"/>
      <c r="Y2254" s="140"/>
      <c r="Z2254" s="140"/>
      <c r="AA2254" s="140"/>
      <c r="AB2254" s="140"/>
      <c r="AC2254" s="140"/>
      <c r="AD2254" s="140"/>
      <c r="AE2254" s="140"/>
      <c r="AF2254" s="140"/>
      <c r="AG2254" s="140"/>
      <c r="AH2254" s="140"/>
      <c r="AI2254" s="140"/>
      <c r="AJ2254" s="140"/>
      <c r="AK2254" s="140"/>
      <c r="AL2254" s="140"/>
      <c r="AM2254" s="140"/>
      <c r="AN2254" s="140"/>
      <c r="AO2254" s="140"/>
      <c r="AP2254" s="140"/>
      <c r="AQ2254" s="140"/>
      <c r="AR2254" s="140"/>
      <c r="AS2254" s="140"/>
      <c r="AT2254" s="140"/>
      <c r="AU2254" s="140"/>
      <c r="AV2254" s="140"/>
      <c r="AW2254" s="140"/>
      <c r="AX2254" s="140"/>
      <c r="AY2254" s="140"/>
      <c r="AZ2254" s="140"/>
      <c r="BA2254" s="140"/>
      <c r="BB2254" s="140"/>
      <c r="BC2254" s="140"/>
      <c r="BD2254" s="140"/>
      <c r="BE2254" s="140"/>
      <c r="BF2254" s="140"/>
      <c r="BG2254" s="140"/>
      <c r="BH2254" s="140"/>
      <c r="BI2254" s="140"/>
      <c r="BJ2254" s="140"/>
    </row>
    <row r="2255" spans="20:62">
      <c r="T2255" s="140"/>
      <c r="U2255" s="140"/>
      <c r="V2255" s="140"/>
      <c r="W2255" s="140"/>
      <c r="X2255" s="140"/>
      <c r="Y2255" s="140"/>
      <c r="Z2255" s="140"/>
      <c r="AA2255" s="140"/>
      <c r="AB2255" s="140"/>
      <c r="AC2255" s="140"/>
      <c r="AD2255" s="140"/>
      <c r="AE2255" s="140"/>
      <c r="AF2255" s="140"/>
      <c r="AG2255" s="140"/>
      <c r="AH2255" s="140"/>
      <c r="AI2255" s="140"/>
      <c r="AJ2255" s="140"/>
      <c r="AK2255" s="140"/>
      <c r="AL2255" s="140"/>
      <c r="AM2255" s="140"/>
      <c r="AN2255" s="140"/>
      <c r="AO2255" s="140"/>
      <c r="AP2255" s="140"/>
      <c r="AQ2255" s="140"/>
      <c r="AR2255" s="140"/>
      <c r="AS2255" s="140"/>
      <c r="AT2255" s="140"/>
      <c r="AU2255" s="140"/>
      <c r="AV2255" s="140"/>
      <c r="AW2255" s="140"/>
      <c r="AX2255" s="140"/>
      <c r="AY2255" s="140"/>
      <c r="AZ2255" s="140"/>
      <c r="BA2255" s="140"/>
      <c r="BB2255" s="140"/>
      <c r="BC2255" s="140"/>
      <c r="BD2255" s="140"/>
      <c r="BE2255" s="140"/>
      <c r="BF2255" s="140"/>
      <c r="BG2255" s="140"/>
      <c r="BH2255" s="140"/>
      <c r="BI2255" s="140"/>
      <c r="BJ2255" s="140"/>
    </row>
    <row r="2256" spans="20:62">
      <c r="T2256" s="140"/>
      <c r="U2256" s="140"/>
      <c r="V2256" s="140"/>
      <c r="W2256" s="140"/>
      <c r="X2256" s="140"/>
      <c r="Y2256" s="140"/>
      <c r="Z2256" s="140"/>
      <c r="AA2256" s="140"/>
      <c r="AB2256" s="140"/>
      <c r="AC2256" s="140"/>
      <c r="AD2256" s="140"/>
      <c r="AE2256" s="140"/>
      <c r="AF2256" s="140"/>
      <c r="AG2256" s="140"/>
      <c r="AH2256" s="140"/>
      <c r="AI2256" s="140"/>
      <c r="AJ2256" s="140"/>
      <c r="AK2256" s="140"/>
      <c r="AL2256" s="140"/>
      <c r="AM2256" s="140"/>
      <c r="AN2256" s="140"/>
      <c r="AO2256" s="140"/>
      <c r="AP2256" s="140"/>
      <c r="AQ2256" s="140"/>
      <c r="AR2256" s="140"/>
      <c r="AS2256" s="140"/>
      <c r="AT2256" s="140"/>
      <c r="AU2256" s="140"/>
      <c r="AV2256" s="140"/>
      <c r="AW2256" s="140"/>
      <c r="AX2256" s="140"/>
      <c r="AY2256" s="140"/>
      <c r="AZ2256" s="140"/>
      <c r="BA2256" s="140"/>
      <c r="BB2256" s="140"/>
      <c r="BC2256" s="140"/>
      <c r="BD2256" s="140"/>
      <c r="BE2256" s="140"/>
      <c r="BF2256" s="140"/>
      <c r="BG2256" s="140"/>
      <c r="BH2256" s="140"/>
      <c r="BI2256" s="140"/>
      <c r="BJ2256" s="140"/>
    </row>
    <row r="2257" spans="20:62">
      <c r="T2257" s="140"/>
      <c r="U2257" s="140"/>
      <c r="V2257" s="140"/>
      <c r="W2257" s="140"/>
      <c r="X2257" s="140"/>
      <c r="Y2257" s="140"/>
      <c r="Z2257" s="140"/>
      <c r="AA2257" s="140"/>
      <c r="AB2257" s="140"/>
      <c r="AC2257" s="140"/>
      <c r="AD2257" s="140"/>
      <c r="AE2257" s="140"/>
      <c r="AF2257" s="140"/>
      <c r="AG2257" s="140"/>
      <c r="AH2257" s="140"/>
      <c r="AI2257" s="140"/>
      <c r="AJ2257" s="140"/>
      <c r="AK2257" s="140"/>
      <c r="AL2257" s="140"/>
      <c r="AM2257" s="140"/>
      <c r="AN2257" s="140"/>
      <c r="AO2257" s="140"/>
      <c r="AP2257" s="140"/>
      <c r="AQ2257" s="140"/>
      <c r="AR2257" s="140"/>
      <c r="AS2257" s="140"/>
      <c r="AT2257" s="140"/>
      <c r="AU2257" s="140"/>
      <c r="AV2257" s="140"/>
      <c r="AW2257" s="140"/>
      <c r="AX2257" s="140"/>
      <c r="AY2257" s="140"/>
      <c r="AZ2257" s="140"/>
      <c r="BA2257" s="140"/>
      <c r="BB2257" s="140"/>
      <c r="BC2257" s="140"/>
      <c r="BD2257" s="140"/>
      <c r="BE2257" s="140"/>
      <c r="BF2257" s="140"/>
      <c r="BG2257" s="140"/>
      <c r="BH2257" s="140"/>
      <c r="BI2257" s="140"/>
      <c r="BJ2257" s="140"/>
    </row>
    <row r="2258" spans="20:62">
      <c r="T2258" s="140"/>
      <c r="U2258" s="140"/>
      <c r="V2258" s="140"/>
      <c r="W2258" s="140"/>
      <c r="X2258" s="140"/>
      <c r="Y2258" s="140"/>
      <c r="Z2258" s="140"/>
      <c r="AA2258" s="140"/>
      <c r="AB2258" s="140"/>
      <c r="AC2258" s="140"/>
      <c r="AD2258" s="140"/>
      <c r="AE2258" s="140"/>
      <c r="AF2258" s="140"/>
      <c r="AG2258" s="140"/>
      <c r="AH2258" s="140"/>
      <c r="AI2258" s="140"/>
      <c r="AJ2258" s="140"/>
      <c r="AK2258" s="140"/>
      <c r="AL2258" s="140"/>
      <c r="AM2258" s="140"/>
      <c r="AN2258" s="140"/>
      <c r="AO2258" s="140"/>
      <c r="AP2258" s="140"/>
      <c r="AQ2258" s="140"/>
      <c r="AR2258" s="140"/>
      <c r="AS2258" s="140"/>
      <c r="AT2258" s="140"/>
      <c r="AU2258" s="140"/>
      <c r="AV2258" s="140"/>
      <c r="AW2258" s="140"/>
      <c r="AX2258" s="140"/>
      <c r="AY2258" s="140"/>
      <c r="AZ2258" s="140"/>
      <c r="BA2258" s="140"/>
      <c r="BB2258" s="140"/>
      <c r="BC2258" s="140"/>
      <c r="BD2258" s="140"/>
      <c r="BE2258" s="140"/>
      <c r="BF2258" s="140"/>
      <c r="BG2258" s="140"/>
      <c r="BH2258" s="140"/>
      <c r="BI2258" s="140"/>
      <c r="BJ2258" s="140"/>
    </row>
    <row r="2259" spans="20:62">
      <c r="T2259" s="140"/>
      <c r="U2259" s="140"/>
      <c r="V2259" s="140"/>
      <c r="W2259" s="140"/>
      <c r="X2259" s="140"/>
      <c r="Y2259" s="140"/>
      <c r="Z2259" s="140"/>
      <c r="AA2259" s="140"/>
      <c r="AB2259" s="140"/>
      <c r="AC2259" s="140"/>
      <c r="AD2259" s="140"/>
      <c r="AE2259" s="140"/>
      <c r="AF2259" s="140"/>
      <c r="AG2259" s="140"/>
      <c r="AH2259" s="140"/>
      <c r="AI2259" s="140"/>
      <c r="AJ2259" s="140"/>
      <c r="AK2259" s="140"/>
      <c r="AL2259" s="140"/>
      <c r="AM2259" s="140"/>
      <c r="AN2259" s="140"/>
      <c r="AO2259" s="140"/>
      <c r="AP2259" s="140"/>
      <c r="AQ2259" s="140"/>
      <c r="AR2259" s="140"/>
      <c r="AS2259" s="140"/>
      <c r="AT2259" s="140"/>
      <c r="AU2259" s="140"/>
      <c r="AV2259" s="140"/>
      <c r="AW2259" s="140"/>
      <c r="AX2259" s="140"/>
      <c r="AY2259" s="140"/>
      <c r="AZ2259" s="140"/>
      <c r="BA2259" s="140"/>
      <c r="BB2259" s="140"/>
      <c r="BC2259" s="140"/>
      <c r="BD2259" s="140"/>
      <c r="BE2259" s="140"/>
      <c r="BF2259" s="140"/>
      <c r="BG2259" s="140"/>
      <c r="BH2259" s="140"/>
      <c r="BI2259" s="140"/>
      <c r="BJ2259" s="140"/>
    </row>
    <row r="2260" spans="20:62">
      <c r="T2260" s="140"/>
      <c r="U2260" s="140"/>
      <c r="V2260" s="140"/>
      <c r="W2260" s="140"/>
      <c r="X2260" s="140"/>
      <c r="Y2260" s="140"/>
      <c r="Z2260" s="140"/>
      <c r="AA2260" s="140"/>
      <c r="AB2260" s="140"/>
      <c r="AC2260" s="140"/>
      <c r="AD2260" s="140"/>
      <c r="AE2260" s="140"/>
      <c r="AF2260" s="140"/>
      <c r="AG2260" s="140"/>
      <c r="AH2260" s="140"/>
      <c r="AI2260" s="140"/>
      <c r="AJ2260" s="140"/>
      <c r="AK2260" s="140"/>
      <c r="AL2260" s="140"/>
      <c r="AM2260" s="140"/>
      <c r="AN2260" s="140"/>
      <c r="AO2260" s="140"/>
      <c r="AP2260" s="140"/>
      <c r="AQ2260" s="140"/>
      <c r="AR2260" s="140"/>
      <c r="AS2260" s="140"/>
      <c r="AT2260" s="140"/>
      <c r="AU2260" s="140"/>
      <c r="AV2260" s="140"/>
      <c r="AW2260" s="140"/>
      <c r="AX2260" s="140"/>
      <c r="AY2260" s="140"/>
      <c r="AZ2260" s="140"/>
      <c r="BA2260" s="140"/>
      <c r="BB2260" s="140"/>
      <c r="BC2260" s="140"/>
      <c r="BD2260" s="140"/>
      <c r="BE2260" s="140"/>
      <c r="BF2260" s="140"/>
      <c r="BG2260" s="140"/>
      <c r="BH2260" s="140"/>
      <c r="BI2260" s="140"/>
      <c r="BJ2260" s="140"/>
    </row>
    <row r="2261" spans="20:62">
      <c r="T2261" s="140"/>
      <c r="U2261" s="140"/>
      <c r="V2261" s="140"/>
      <c r="W2261" s="140"/>
      <c r="X2261" s="140"/>
      <c r="Y2261" s="140"/>
      <c r="Z2261" s="140"/>
      <c r="AA2261" s="140"/>
      <c r="AB2261" s="140"/>
      <c r="AC2261" s="140"/>
      <c r="AD2261" s="140"/>
      <c r="AE2261" s="140"/>
      <c r="AF2261" s="140"/>
      <c r="AG2261" s="140"/>
      <c r="AH2261" s="140"/>
      <c r="AI2261" s="140"/>
      <c r="AJ2261" s="140"/>
      <c r="AK2261" s="140"/>
      <c r="AL2261" s="140"/>
      <c r="AM2261" s="140"/>
      <c r="AN2261" s="140"/>
      <c r="AO2261" s="140"/>
      <c r="AP2261" s="140"/>
      <c r="AQ2261" s="140"/>
      <c r="AR2261" s="140"/>
      <c r="AS2261" s="140"/>
      <c r="AT2261" s="140"/>
      <c r="AU2261" s="140"/>
      <c r="AV2261" s="140"/>
      <c r="AW2261" s="140"/>
      <c r="AX2261" s="140"/>
      <c r="AY2261" s="140"/>
      <c r="AZ2261" s="140"/>
      <c r="BA2261" s="140"/>
      <c r="BB2261" s="140"/>
      <c r="BC2261" s="140"/>
      <c r="BD2261" s="140"/>
      <c r="BE2261" s="140"/>
      <c r="BF2261" s="140"/>
      <c r="BG2261" s="140"/>
      <c r="BH2261" s="140"/>
      <c r="BI2261" s="140"/>
      <c r="BJ2261" s="140"/>
    </row>
    <row r="2262" spans="20:62">
      <c r="T2262" s="140"/>
      <c r="U2262" s="140"/>
      <c r="V2262" s="140"/>
      <c r="W2262" s="140"/>
      <c r="X2262" s="140"/>
      <c r="Y2262" s="140"/>
      <c r="Z2262" s="140"/>
      <c r="AA2262" s="140"/>
      <c r="AB2262" s="140"/>
      <c r="AC2262" s="140"/>
      <c r="AD2262" s="140"/>
      <c r="AE2262" s="140"/>
      <c r="AF2262" s="140"/>
      <c r="AG2262" s="140"/>
      <c r="AH2262" s="140"/>
      <c r="AI2262" s="140"/>
      <c r="AJ2262" s="140"/>
      <c r="AK2262" s="140"/>
      <c r="AL2262" s="140"/>
      <c r="AM2262" s="140"/>
      <c r="AN2262" s="140"/>
      <c r="AO2262" s="140"/>
      <c r="AP2262" s="140"/>
      <c r="AQ2262" s="140"/>
      <c r="AR2262" s="140"/>
      <c r="AS2262" s="140"/>
      <c r="AT2262" s="140"/>
      <c r="AU2262" s="140"/>
      <c r="AV2262" s="140"/>
      <c r="AW2262" s="140"/>
      <c r="AX2262" s="140"/>
      <c r="AY2262" s="140"/>
      <c r="AZ2262" s="140"/>
      <c r="BA2262" s="140"/>
      <c r="BB2262" s="140"/>
      <c r="BC2262" s="140"/>
      <c r="BD2262" s="140"/>
      <c r="BE2262" s="140"/>
      <c r="BF2262" s="140"/>
      <c r="BG2262" s="140"/>
      <c r="BH2262" s="140"/>
      <c r="BI2262" s="140"/>
      <c r="BJ2262" s="140"/>
    </row>
    <row r="2263" spans="20:62">
      <c r="T2263" s="140"/>
      <c r="U2263" s="140"/>
      <c r="V2263" s="140"/>
      <c r="W2263" s="140"/>
      <c r="X2263" s="140"/>
      <c r="Y2263" s="140"/>
      <c r="Z2263" s="140"/>
      <c r="AA2263" s="140"/>
      <c r="AB2263" s="140"/>
      <c r="AC2263" s="140"/>
      <c r="AD2263" s="140"/>
      <c r="AE2263" s="140"/>
      <c r="AF2263" s="140"/>
      <c r="AG2263" s="140"/>
      <c r="AH2263" s="140"/>
      <c r="AI2263" s="140"/>
      <c r="AJ2263" s="140"/>
      <c r="AK2263" s="140"/>
      <c r="AL2263" s="140"/>
      <c r="AM2263" s="140"/>
      <c r="AN2263" s="140"/>
      <c r="AO2263" s="140"/>
      <c r="AP2263" s="140"/>
      <c r="AQ2263" s="140"/>
      <c r="AR2263" s="140"/>
      <c r="AS2263" s="140"/>
      <c r="AT2263" s="140"/>
      <c r="AU2263" s="140"/>
      <c r="AV2263" s="140"/>
      <c r="AW2263" s="140"/>
      <c r="AX2263" s="140"/>
      <c r="AY2263" s="140"/>
      <c r="AZ2263" s="140"/>
      <c r="BA2263" s="140"/>
      <c r="BB2263" s="140"/>
      <c r="BC2263" s="140"/>
      <c r="BD2263" s="140"/>
      <c r="BE2263" s="140"/>
      <c r="BF2263" s="140"/>
      <c r="BG2263" s="140"/>
      <c r="BH2263" s="140"/>
      <c r="BI2263" s="140"/>
      <c r="BJ2263" s="140"/>
    </row>
    <row r="2264" spans="20:62">
      <c r="T2264" s="140"/>
      <c r="U2264" s="140"/>
      <c r="V2264" s="140"/>
      <c r="W2264" s="140"/>
      <c r="X2264" s="140"/>
      <c r="Y2264" s="140"/>
      <c r="Z2264" s="140"/>
      <c r="AA2264" s="140"/>
      <c r="AB2264" s="140"/>
      <c r="AC2264" s="140"/>
      <c r="AD2264" s="140"/>
      <c r="AE2264" s="140"/>
      <c r="AF2264" s="140"/>
      <c r="AG2264" s="140"/>
      <c r="AH2264" s="140"/>
      <c r="AI2264" s="140"/>
      <c r="AJ2264" s="140"/>
      <c r="AK2264" s="140"/>
      <c r="AL2264" s="140"/>
      <c r="AM2264" s="140"/>
      <c r="AN2264" s="140"/>
      <c r="AO2264" s="140"/>
      <c r="AP2264" s="140"/>
      <c r="AQ2264" s="140"/>
      <c r="AR2264" s="140"/>
      <c r="AS2264" s="140"/>
      <c r="AT2264" s="140"/>
      <c r="AU2264" s="140"/>
      <c r="AV2264" s="140"/>
      <c r="AW2264" s="140"/>
      <c r="AX2264" s="140"/>
      <c r="AY2264" s="140"/>
      <c r="AZ2264" s="140"/>
      <c r="BA2264" s="140"/>
      <c r="BB2264" s="140"/>
      <c r="BC2264" s="140"/>
      <c r="BD2264" s="140"/>
      <c r="BE2264" s="140"/>
      <c r="BF2264" s="140"/>
      <c r="BG2264" s="140"/>
      <c r="BH2264" s="140"/>
      <c r="BI2264" s="140"/>
      <c r="BJ2264" s="140"/>
    </row>
    <row r="2265" spans="20:62">
      <c r="T2265" s="140"/>
      <c r="U2265" s="140"/>
      <c r="V2265" s="140"/>
      <c r="W2265" s="140"/>
      <c r="X2265" s="140"/>
      <c r="Y2265" s="140"/>
      <c r="Z2265" s="140"/>
      <c r="AA2265" s="140"/>
      <c r="AB2265" s="140"/>
      <c r="AC2265" s="140"/>
      <c r="AD2265" s="140"/>
      <c r="AE2265" s="140"/>
      <c r="AF2265" s="140"/>
      <c r="AG2265" s="140"/>
      <c r="AH2265" s="140"/>
      <c r="AI2265" s="140"/>
      <c r="AJ2265" s="140"/>
      <c r="AK2265" s="140"/>
      <c r="AL2265" s="140"/>
      <c r="AM2265" s="140"/>
      <c r="AN2265" s="140"/>
      <c r="AO2265" s="140"/>
      <c r="AP2265" s="140"/>
      <c r="AQ2265" s="140"/>
      <c r="AR2265" s="140"/>
      <c r="AS2265" s="140"/>
      <c r="AT2265" s="140"/>
      <c r="AU2265" s="140"/>
      <c r="AV2265" s="140"/>
      <c r="AW2265" s="140"/>
      <c r="AX2265" s="140"/>
      <c r="AY2265" s="140"/>
      <c r="AZ2265" s="140"/>
      <c r="BA2265" s="140"/>
      <c r="BB2265" s="140"/>
      <c r="BC2265" s="140"/>
      <c r="BD2265" s="140"/>
      <c r="BE2265" s="140"/>
      <c r="BF2265" s="140"/>
      <c r="BG2265" s="140"/>
      <c r="BH2265" s="140"/>
      <c r="BI2265" s="140"/>
      <c r="BJ2265" s="140"/>
    </row>
    <row r="2266" spans="20:62">
      <c r="T2266" s="140"/>
      <c r="U2266" s="140"/>
      <c r="V2266" s="140"/>
      <c r="W2266" s="140"/>
      <c r="X2266" s="140"/>
      <c r="Y2266" s="140"/>
      <c r="Z2266" s="140"/>
      <c r="AA2266" s="140"/>
      <c r="AB2266" s="140"/>
      <c r="AC2266" s="140"/>
      <c r="AD2266" s="140"/>
      <c r="AE2266" s="140"/>
      <c r="AF2266" s="140"/>
      <c r="AG2266" s="140"/>
      <c r="AH2266" s="140"/>
      <c r="AI2266" s="140"/>
      <c r="AJ2266" s="140"/>
      <c r="AK2266" s="140"/>
      <c r="AL2266" s="140"/>
      <c r="AM2266" s="140"/>
      <c r="AN2266" s="140"/>
      <c r="AO2266" s="140"/>
      <c r="AP2266" s="140"/>
      <c r="AQ2266" s="140"/>
      <c r="AR2266" s="140"/>
      <c r="AS2266" s="140"/>
      <c r="AT2266" s="140"/>
      <c r="AU2266" s="140"/>
      <c r="AV2266" s="140"/>
      <c r="AW2266" s="140"/>
      <c r="AX2266" s="140"/>
      <c r="AY2266" s="140"/>
      <c r="AZ2266" s="140"/>
      <c r="BA2266" s="140"/>
      <c r="BB2266" s="140"/>
      <c r="BC2266" s="140"/>
      <c r="BD2266" s="140"/>
      <c r="BE2266" s="140"/>
      <c r="BF2266" s="140"/>
      <c r="BG2266" s="140"/>
      <c r="BH2266" s="140"/>
      <c r="BI2266" s="140"/>
      <c r="BJ2266" s="140"/>
    </row>
    <row r="2267" spans="20:62">
      <c r="T2267" s="140"/>
      <c r="U2267" s="140"/>
      <c r="V2267" s="140"/>
      <c r="W2267" s="140"/>
      <c r="X2267" s="140"/>
      <c r="Y2267" s="140"/>
      <c r="Z2267" s="140"/>
      <c r="AA2267" s="140"/>
      <c r="AB2267" s="140"/>
      <c r="AC2267" s="140"/>
      <c r="AD2267" s="140"/>
      <c r="AE2267" s="140"/>
      <c r="AF2267" s="140"/>
      <c r="AG2267" s="140"/>
      <c r="AH2267" s="140"/>
      <c r="AI2267" s="140"/>
      <c r="AJ2267" s="140"/>
      <c r="AK2267" s="140"/>
      <c r="AL2267" s="140"/>
      <c r="AM2267" s="140"/>
      <c r="AN2267" s="140"/>
      <c r="AO2267" s="140"/>
      <c r="AP2267" s="140"/>
      <c r="AQ2267" s="140"/>
      <c r="AR2267" s="140"/>
      <c r="AS2267" s="140"/>
      <c r="AT2267" s="140"/>
      <c r="AU2267" s="140"/>
      <c r="AV2267" s="140"/>
      <c r="AW2267" s="140"/>
      <c r="AX2267" s="140"/>
      <c r="AY2267" s="140"/>
      <c r="AZ2267" s="140"/>
      <c r="BA2267" s="140"/>
      <c r="BB2267" s="140"/>
      <c r="BC2267" s="140"/>
      <c r="BD2267" s="140"/>
      <c r="BE2267" s="140"/>
      <c r="BF2267" s="140"/>
      <c r="BG2267" s="140"/>
      <c r="BH2267" s="140"/>
      <c r="BI2267" s="140"/>
      <c r="BJ2267" s="140"/>
    </row>
    <row r="2268" spans="20:62">
      <c r="T2268" s="140"/>
      <c r="U2268" s="140"/>
      <c r="V2268" s="140"/>
      <c r="W2268" s="140"/>
      <c r="X2268" s="140"/>
      <c r="Y2268" s="140"/>
      <c r="Z2268" s="140"/>
      <c r="AA2268" s="140"/>
      <c r="AB2268" s="140"/>
      <c r="AC2268" s="140"/>
      <c r="AD2268" s="140"/>
      <c r="AE2268" s="140"/>
      <c r="AF2268" s="140"/>
      <c r="AG2268" s="140"/>
      <c r="AH2268" s="140"/>
      <c r="AI2268" s="140"/>
      <c r="AJ2268" s="140"/>
      <c r="AK2268" s="140"/>
      <c r="AL2268" s="140"/>
      <c r="AM2268" s="140"/>
      <c r="AN2268" s="140"/>
      <c r="AO2268" s="140"/>
      <c r="AP2268" s="140"/>
      <c r="AQ2268" s="140"/>
      <c r="AR2268" s="140"/>
      <c r="AS2268" s="140"/>
      <c r="AT2268" s="140"/>
      <c r="AU2268" s="140"/>
      <c r="AV2268" s="140"/>
      <c r="AW2268" s="140"/>
      <c r="AX2268" s="140"/>
      <c r="AY2268" s="140"/>
      <c r="AZ2268" s="140"/>
      <c r="BA2268" s="140"/>
      <c r="BB2268" s="140"/>
      <c r="BC2268" s="140"/>
      <c r="BD2268" s="140"/>
      <c r="BE2268" s="140"/>
      <c r="BF2268" s="140"/>
      <c r="BG2268" s="140"/>
      <c r="BH2268" s="140"/>
      <c r="BI2268" s="140"/>
      <c r="BJ2268" s="140"/>
    </row>
    <row r="2269" spans="20:62">
      <c r="T2269" s="140"/>
      <c r="U2269" s="140"/>
      <c r="V2269" s="140"/>
      <c r="W2269" s="140"/>
      <c r="X2269" s="140"/>
      <c r="Y2269" s="140"/>
      <c r="Z2269" s="140"/>
      <c r="AA2269" s="140"/>
      <c r="AB2269" s="140"/>
      <c r="AC2269" s="140"/>
      <c r="AD2269" s="140"/>
      <c r="AE2269" s="140"/>
      <c r="AF2269" s="140"/>
      <c r="AG2269" s="140"/>
      <c r="AH2269" s="140"/>
      <c r="AI2269" s="140"/>
      <c r="AJ2269" s="140"/>
      <c r="AK2269" s="140"/>
      <c r="AL2269" s="140"/>
      <c r="AM2269" s="140"/>
      <c r="AN2269" s="140"/>
      <c r="AO2269" s="140"/>
      <c r="AP2269" s="140"/>
      <c r="AQ2269" s="140"/>
      <c r="AR2269" s="140"/>
      <c r="AS2269" s="140"/>
      <c r="AT2269" s="140"/>
      <c r="AU2269" s="140"/>
      <c r="AV2269" s="140"/>
      <c r="AW2269" s="140"/>
      <c r="AX2269" s="140"/>
      <c r="AY2269" s="140"/>
      <c r="AZ2269" s="140"/>
      <c r="BA2269" s="140"/>
      <c r="BB2269" s="140"/>
      <c r="BC2269" s="140"/>
      <c r="BD2269" s="140"/>
      <c r="BE2269" s="140"/>
      <c r="BF2269" s="140"/>
      <c r="BG2269" s="140"/>
      <c r="BH2269" s="140"/>
      <c r="BI2269" s="140"/>
      <c r="BJ2269" s="140"/>
    </row>
    <row r="2270" spans="20:62">
      <c r="T2270" s="140"/>
      <c r="U2270" s="140"/>
      <c r="V2270" s="140"/>
      <c r="W2270" s="140"/>
      <c r="X2270" s="140"/>
      <c r="Y2270" s="140"/>
      <c r="Z2270" s="140"/>
      <c r="AA2270" s="140"/>
      <c r="AB2270" s="140"/>
      <c r="AC2270" s="140"/>
      <c r="AD2270" s="140"/>
      <c r="AE2270" s="140"/>
      <c r="AF2270" s="140"/>
      <c r="AG2270" s="140"/>
      <c r="AH2270" s="140"/>
      <c r="AI2270" s="140"/>
      <c r="AJ2270" s="140"/>
      <c r="AK2270" s="140"/>
      <c r="AL2270" s="140"/>
      <c r="AM2270" s="140"/>
      <c r="AN2270" s="140"/>
      <c r="AO2270" s="140"/>
      <c r="AP2270" s="140"/>
      <c r="AQ2270" s="140"/>
      <c r="AR2270" s="140"/>
      <c r="AS2270" s="140"/>
      <c r="AT2270" s="140"/>
      <c r="AU2270" s="140"/>
      <c r="AV2270" s="140"/>
      <c r="AW2270" s="140"/>
      <c r="AX2270" s="140"/>
      <c r="AY2270" s="140"/>
      <c r="AZ2270" s="140"/>
      <c r="BA2270" s="140"/>
      <c r="BB2270" s="140"/>
      <c r="BC2270" s="140"/>
      <c r="BD2270" s="140"/>
      <c r="BE2270" s="140"/>
      <c r="BF2270" s="140"/>
      <c r="BG2270" s="140"/>
      <c r="BH2270" s="140"/>
      <c r="BI2270" s="140"/>
      <c r="BJ2270" s="140"/>
    </row>
    <row r="2271" spans="20:62">
      <c r="T2271" s="140"/>
      <c r="U2271" s="140"/>
      <c r="V2271" s="140"/>
      <c r="W2271" s="140"/>
      <c r="X2271" s="140"/>
      <c r="Y2271" s="140"/>
      <c r="Z2271" s="140"/>
      <c r="AA2271" s="140"/>
      <c r="AB2271" s="140"/>
      <c r="AC2271" s="140"/>
      <c r="AD2271" s="140"/>
      <c r="AE2271" s="140"/>
      <c r="AF2271" s="140"/>
      <c r="AG2271" s="140"/>
      <c r="AH2271" s="140"/>
      <c r="AI2271" s="140"/>
      <c r="AJ2271" s="140"/>
      <c r="AK2271" s="140"/>
      <c r="AL2271" s="140"/>
      <c r="AM2271" s="140"/>
      <c r="AN2271" s="140"/>
      <c r="AO2271" s="140"/>
      <c r="AP2271" s="140"/>
      <c r="AQ2271" s="140"/>
      <c r="AR2271" s="140"/>
      <c r="AS2271" s="140"/>
      <c r="AT2271" s="140"/>
      <c r="AU2271" s="140"/>
      <c r="AV2271" s="140"/>
      <c r="AW2271" s="140"/>
      <c r="AX2271" s="140"/>
      <c r="AY2271" s="140"/>
      <c r="AZ2271" s="140"/>
      <c r="BA2271" s="140"/>
      <c r="BB2271" s="140"/>
      <c r="BC2271" s="140"/>
      <c r="BD2271" s="140"/>
      <c r="BE2271" s="140"/>
      <c r="BF2271" s="140"/>
      <c r="BG2271" s="140"/>
      <c r="BH2271" s="140"/>
      <c r="BI2271" s="140"/>
      <c r="BJ2271" s="140"/>
    </row>
    <row r="2272" spans="20:62">
      <c r="T2272" s="140"/>
      <c r="U2272" s="140"/>
      <c r="V2272" s="140"/>
      <c r="W2272" s="140"/>
      <c r="X2272" s="140"/>
      <c r="Y2272" s="140"/>
      <c r="Z2272" s="140"/>
      <c r="AA2272" s="140"/>
      <c r="AB2272" s="140"/>
      <c r="AC2272" s="140"/>
      <c r="AD2272" s="140"/>
      <c r="AE2272" s="140"/>
      <c r="AF2272" s="140"/>
      <c r="AG2272" s="140"/>
      <c r="AH2272" s="140"/>
      <c r="AI2272" s="140"/>
      <c r="AJ2272" s="140"/>
      <c r="AK2272" s="140"/>
      <c r="AL2272" s="140"/>
      <c r="AM2272" s="140"/>
      <c r="AN2272" s="140"/>
      <c r="AO2272" s="140"/>
      <c r="AP2272" s="140"/>
      <c r="AQ2272" s="140"/>
      <c r="AR2272" s="140"/>
      <c r="AS2272" s="140"/>
      <c r="AT2272" s="140"/>
      <c r="AU2272" s="140"/>
      <c r="AV2272" s="140"/>
      <c r="AW2272" s="140"/>
      <c r="AX2272" s="140"/>
      <c r="AY2272" s="140"/>
      <c r="AZ2272" s="140"/>
      <c r="BA2272" s="140"/>
      <c r="BB2272" s="140"/>
      <c r="BC2272" s="140"/>
      <c r="BD2272" s="140"/>
      <c r="BE2272" s="140"/>
      <c r="BF2272" s="140"/>
      <c r="BG2272" s="140"/>
      <c r="BH2272" s="140"/>
      <c r="BI2272" s="140"/>
      <c r="BJ2272" s="140"/>
    </row>
    <row r="2273" spans="20:62">
      <c r="T2273" s="140"/>
      <c r="U2273" s="140"/>
      <c r="V2273" s="140"/>
      <c r="W2273" s="140"/>
      <c r="X2273" s="140"/>
      <c r="Y2273" s="140"/>
      <c r="Z2273" s="140"/>
      <c r="AA2273" s="140"/>
      <c r="AB2273" s="140"/>
      <c r="AC2273" s="140"/>
      <c r="AD2273" s="140"/>
      <c r="AE2273" s="140"/>
      <c r="AF2273" s="140"/>
      <c r="AG2273" s="140"/>
      <c r="AH2273" s="140"/>
      <c r="AI2273" s="140"/>
      <c r="AJ2273" s="140"/>
      <c r="AK2273" s="140"/>
      <c r="AL2273" s="140"/>
      <c r="AM2273" s="140"/>
      <c r="AN2273" s="140"/>
      <c r="AO2273" s="140"/>
      <c r="AP2273" s="140"/>
      <c r="AQ2273" s="140"/>
      <c r="AR2273" s="140"/>
      <c r="AS2273" s="140"/>
      <c r="AT2273" s="140"/>
      <c r="AU2273" s="140"/>
      <c r="AV2273" s="140"/>
      <c r="AW2273" s="140"/>
      <c r="AX2273" s="140"/>
      <c r="AY2273" s="140"/>
      <c r="AZ2273" s="140"/>
      <c r="BA2273" s="140"/>
      <c r="BB2273" s="140"/>
      <c r="BC2273" s="140"/>
      <c r="BD2273" s="140"/>
      <c r="BE2273" s="140"/>
      <c r="BF2273" s="140"/>
      <c r="BG2273" s="140"/>
      <c r="BH2273" s="140"/>
      <c r="BI2273" s="140"/>
      <c r="BJ2273" s="140"/>
    </row>
    <row r="2274" spans="20:62">
      <c r="T2274" s="140"/>
      <c r="U2274" s="140"/>
      <c r="V2274" s="140"/>
      <c r="W2274" s="140"/>
      <c r="X2274" s="140"/>
      <c r="Y2274" s="140"/>
      <c r="Z2274" s="140"/>
      <c r="AA2274" s="140"/>
      <c r="AB2274" s="140"/>
      <c r="AC2274" s="140"/>
      <c r="AD2274" s="140"/>
      <c r="AE2274" s="140"/>
      <c r="AF2274" s="140"/>
      <c r="AG2274" s="140"/>
      <c r="AH2274" s="140"/>
      <c r="AI2274" s="140"/>
      <c r="AJ2274" s="140"/>
      <c r="AK2274" s="140"/>
      <c r="AL2274" s="140"/>
      <c r="AM2274" s="140"/>
      <c r="AN2274" s="140"/>
      <c r="AO2274" s="140"/>
      <c r="AP2274" s="140"/>
      <c r="AQ2274" s="140"/>
      <c r="AR2274" s="140"/>
      <c r="AS2274" s="140"/>
      <c r="AT2274" s="140"/>
      <c r="AU2274" s="140"/>
      <c r="AV2274" s="140"/>
      <c r="AW2274" s="140"/>
      <c r="AX2274" s="140"/>
      <c r="AY2274" s="140"/>
      <c r="AZ2274" s="140"/>
      <c r="BA2274" s="140"/>
      <c r="BB2274" s="140"/>
      <c r="BC2274" s="140"/>
      <c r="BD2274" s="140"/>
      <c r="BE2274" s="140"/>
      <c r="BF2274" s="140"/>
      <c r="BG2274" s="140"/>
      <c r="BH2274" s="140"/>
      <c r="BI2274" s="140"/>
      <c r="BJ2274" s="140"/>
    </row>
    <row r="2275" spans="20:62">
      <c r="T2275" s="140"/>
      <c r="U2275" s="140"/>
      <c r="V2275" s="140"/>
      <c r="W2275" s="140"/>
      <c r="X2275" s="140"/>
      <c r="Y2275" s="140"/>
      <c r="Z2275" s="140"/>
      <c r="AA2275" s="140"/>
      <c r="AB2275" s="140"/>
      <c r="AC2275" s="140"/>
      <c r="AD2275" s="140"/>
      <c r="AE2275" s="140"/>
      <c r="AF2275" s="140"/>
      <c r="AG2275" s="140"/>
      <c r="AH2275" s="140"/>
      <c r="AI2275" s="140"/>
      <c r="AJ2275" s="140"/>
      <c r="AK2275" s="140"/>
      <c r="AL2275" s="140"/>
      <c r="AM2275" s="140"/>
      <c r="AN2275" s="140"/>
      <c r="AO2275" s="140"/>
      <c r="AP2275" s="140"/>
      <c r="AQ2275" s="140"/>
      <c r="AR2275" s="140"/>
      <c r="AS2275" s="140"/>
      <c r="AT2275" s="140"/>
      <c r="AU2275" s="140"/>
      <c r="AV2275" s="140"/>
      <c r="AW2275" s="140"/>
      <c r="AX2275" s="140"/>
      <c r="AY2275" s="140"/>
      <c r="AZ2275" s="140"/>
      <c r="BA2275" s="140"/>
      <c r="BB2275" s="140"/>
      <c r="BC2275" s="140"/>
      <c r="BD2275" s="140"/>
      <c r="BE2275" s="140"/>
      <c r="BF2275" s="140"/>
      <c r="BG2275" s="140"/>
      <c r="BH2275" s="140"/>
      <c r="BI2275" s="140"/>
      <c r="BJ2275" s="140"/>
    </row>
    <row r="2276" spans="20:62">
      <c r="T2276" s="140"/>
      <c r="U2276" s="140"/>
      <c r="V2276" s="140"/>
      <c r="W2276" s="140"/>
      <c r="X2276" s="140"/>
      <c r="Y2276" s="140"/>
      <c r="Z2276" s="140"/>
      <c r="AA2276" s="140"/>
      <c r="AB2276" s="140"/>
      <c r="AC2276" s="140"/>
      <c r="AD2276" s="140"/>
      <c r="AE2276" s="140"/>
      <c r="AF2276" s="140"/>
      <c r="AG2276" s="140"/>
      <c r="AH2276" s="140"/>
      <c r="AI2276" s="140"/>
      <c r="AJ2276" s="140"/>
      <c r="AK2276" s="140"/>
      <c r="AL2276" s="140"/>
      <c r="AM2276" s="140"/>
      <c r="AN2276" s="140"/>
      <c r="AO2276" s="140"/>
      <c r="AP2276" s="140"/>
      <c r="AQ2276" s="140"/>
      <c r="AR2276" s="140"/>
      <c r="AS2276" s="140"/>
      <c r="AT2276" s="140"/>
      <c r="AU2276" s="140"/>
      <c r="AV2276" s="140"/>
      <c r="AW2276" s="140"/>
      <c r="AX2276" s="140"/>
      <c r="AY2276" s="140"/>
      <c r="AZ2276" s="140"/>
      <c r="BA2276" s="140"/>
      <c r="BB2276" s="140"/>
      <c r="BC2276" s="140"/>
      <c r="BD2276" s="140"/>
      <c r="BE2276" s="140"/>
      <c r="BF2276" s="140"/>
      <c r="BG2276" s="140"/>
      <c r="BH2276" s="140"/>
      <c r="BI2276" s="140"/>
      <c r="BJ2276" s="140"/>
    </row>
    <row r="2277" spans="20:62">
      <c r="T2277" s="140"/>
      <c r="U2277" s="140"/>
      <c r="V2277" s="140"/>
      <c r="W2277" s="140"/>
      <c r="X2277" s="140"/>
      <c r="Y2277" s="140"/>
      <c r="Z2277" s="140"/>
      <c r="AA2277" s="140"/>
      <c r="AB2277" s="140"/>
      <c r="AC2277" s="140"/>
      <c r="AD2277" s="140"/>
      <c r="AE2277" s="140"/>
      <c r="AF2277" s="140"/>
      <c r="AG2277" s="140"/>
      <c r="AH2277" s="140"/>
      <c r="AI2277" s="140"/>
      <c r="AJ2277" s="140"/>
      <c r="AK2277" s="140"/>
      <c r="AL2277" s="140"/>
      <c r="AM2277" s="140"/>
      <c r="AN2277" s="140"/>
      <c r="AO2277" s="140"/>
      <c r="AP2277" s="140"/>
      <c r="AQ2277" s="140"/>
      <c r="AR2277" s="140"/>
      <c r="AS2277" s="140"/>
      <c r="AT2277" s="140"/>
      <c r="AU2277" s="140"/>
      <c r="AV2277" s="140"/>
      <c r="AW2277" s="140"/>
      <c r="AX2277" s="140"/>
      <c r="AY2277" s="140"/>
      <c r="AZ2277" s="140"/>
      <c r="BA2277" s="140"/>
      <c r="BB2277" s="140"/>
      <c r="BC2277" s="140"/>
      <c r="BD2277" s="140"/>
      <c r="BE2277" s="140"/>
      <c r="BF2277" s="140"/>
      <c r="BG2277" s="140"/>
      <c r="BH2277" s="140"/>
      <c r="BI2277" s="140"/>
      <c r="BJ2277" s="140"/>
    </row>
    <row r="2278" spans="20:62">
      <c r="T2278" s="140"/>
      <c r="U2278" s="140"/>
      <c r="V2278" s="140"/>
      <c r="W2278" s="140"/>
      <c r="X2278" s="140"/>
      <c r="Y2278" s="140"/>
      <c r="Z2278" s="140"/>
      <c r="AA2278" s="140"/>
      <c r="AB2278" s="140"/>
      <c r="AC2278" s="140"/>
      <c r="AD2278" s="140"/>
      <c r="AE2278" s="140"/>
      <c r="AF2278" s="140"/>
      <c r="AG2278" s="140"/>
      <c r="AH2278" s="140"/>
      <c r="AI2278" s="140"/>
      <c r="AJ2278" s="140"/>
      <c r="AK2278" s="140"/>
      <c r="AL2278" s="140"/>
      <c r="AM2278" s="140"/>
      <c r="AN2278" s="140"/>
      <c r="AO2278" s="140"/>
      <c r="AP2278" s="140"/>
      <c r="AQ2278" s="140"/>
      <c r="AR2278" s="140"/>
      <c r="AS2278" s="140"/>
      <c r="AT2278" s="140"/>
      <c r="AU2278" s="140"/>
      <c r="AV2278" s="140"/>
      <c r="AW2278" s="140"/>
      <c r="AX2278" s="140"/>
      <c r="AY2278" s="140"/>
      <c r="AZ2278" s="140"/>
      <c r="BA2278" s="140"/>
      <c r="BB2278" s="140"/>
      <c r="BC2278" s="140"/>
      <c r="BD2278" s="140"/>
      <c r="BE2278" s="140"/>
      <c r="BF2278" s="140"/>
      <c r="BG2278" s="140"/>
      <c r="BH2278" s="140"/>
      <c r="BI2278" s="140"/>
      <c r="BJ2278" s="140"/>
    </row>
    <row r="2279" spans="20:62">
      <c r="T2279" s="140"/>
      <c r="U2279" s="140"/>
      <c r="V2279" s="140"/>
      <c r="W2279" s="140"/>
      <c r="X2279" s="140"/>
      <c r="Y2279" s="140"/>
      <c r="Z2279" s="140"/>
      <c r="AA2279" s="140"/>
      <c r="AB2279" s="140"/>
      <c r="AC2279" s="140"/>
      <c r="AD2279" s="140"/>
      <c r="AE2279" s="140"/>
      <c r="AF2279" s="140"/>
      <c r="AG2279" s="140"/>
      <c r="AH2279" s="140"/>
      <c r="AI2279" s="140"/>
      <c r="AJ2279" s="140"/>
      <c r="AK2279" s="140"/>
      <c r="AL2279" s="140"/>
      <c r="AM2279" s="140"/>
      <c r="AN2279" s="140"/>
      <c r="AO2279" s="140"/>
      <c r="AP2279" s="140"/>
      <c r="AQ2279" s="140"/>
      <c r="AR2279" s="140"/>
      <c r="AS2279" s="140"/>
      <c r="AT2279" s="140"/>
      <c r="AU2279" s="140"/>
      <c r="AV2279" s="140"/>
      <c r="AW2279" s="140"/>
      <c r="AX2279" s="140"/>
      <c r="AY2279" s="140"/>
      <c r="AZ2279" s="140"/>
      <c r="BA2279" s="140"/>
      <c r="BB2279" s="140"/>
      <c r="BC2279" s="140"/>
      <c r="BD2279" s="140"/>
      <c r="BE2279" s="140"/>
      <c r="BF2279" s="140"/>
      <c r="BG2279" s="140"/>
      <c r="BH2279" s="140"/>
      <c r="BI2279" s="140"/>
      <c r="BJ2279" s="140"/>
    </row>
    <row r="2280" spans="20:62">
      <c r="T2280" s="140"/>
      <c r="U2280" s="140"/>
      <c r="V2280" s="140"/>
      <c r="W2280" s="140"/>
      <c r="X2280" s="140"/>
      <c r="Y2280" s="140"/>
      <c r="Z2280" s="140"/>
      <c r="AA2280" s="140"/>
      <c r="AB2280" s="140"/>
      <c r="AC2280" s="140"/>
      <c r="AD2280" s="140"/>
      <c r="AE2280" s="140"/>
      <c r="AF2280" s="140"/>
      <c r="AG2280" s="140"/>
      <c r="AH2280" s="140"/>
      <c r="AI2280" s="140"/>
      <c r="AJ2280" s="140"/>
      <c r="AK2280" s="140"/>
      <c r="AL2280" s="140"/>
      <c r="AM2280" s="140"/>
      <c r="AN2280" s="140"/>
      <c r="AO2280" s="140"/>
      <c r="AP2280" s="140"/>
      <c r="AQ2280" s="140"/>
      <c r="AR2280" s="140"/>
      <c r="AS2280" s="140"/>
      <c r="AT2280" s="140"/>
      <c r="AU2280" s="140"/>
      <c r="AV2280" s="140"/>
      <c r="AW2280" s="140"/>
      <c r="AX2280" s="140"/>
      <c r="AY2280" s="140"/>
      <c r="AZ2280" s="140"/>
      <c r="BA2280" s="140"/>
      <c r="BB2280" s="140"/>
      <c r="BC2280" s="140"/>
      <c r="BD2280" s="140"/>
      <c r="BE2280" s="140"/>
      <c r="BF2280" s="140"/>
      <c r="BG2280" s="140"/>
      <c r="BH2280" s="140"/>
      <c r="BI2280" s="140"/>
      <c r="BJ2280" s="140"/>
    </row>
    <row r="2281" spans="20:62">
      <c r="T2281" s="140"/>
      <c r="U2281" s="140"/>
      <c r="V2281" s="140"/>
      <c r="W2281" s="140"/>
      <c r="X2281" s="140"/>
      <c r="Y2281" s="140"/>
      <c r="Z2281" s="140"/>
      <c r="AA2281" s="140"/>
      <c r="AB2281" s="140"/>
      <c r="AC2281" s="140"/>
      <c r="AD2281" s="140"/>
      <c r="AE2281" s="140"/>
      <c r="AF2281" s="140"/>
      <c r="AG2281" s="140"/>
      <c r="AH2281" s="140"/>
      <c r="AI2281" s="140"/>
      <c r="AJ2281" s="140"/>
      <c r="AK2281" s="140"/>
      <c r="AL2281" s="140"/>
      <c r="AM2281" s="140"/>
      <c r="AN2281" s="140"/>
      <c r="AO2281" s="140"/>
      <c r="AP2281" s="140"/>
      <c r="AQ2281" s="140"/>
      <c r="AR2281" s="140"/>
      <c r="AS2281" s="140"/>
      <c r="AT2281" s="140"/>
      <c r="AU2281" s="140"/>
      <c r="AV2281" s="140"/>
      <c r="AW2281" s="140"/>
      <c r="AX2281" s="140"/>
      <c r="AY2281" s="140"/>
      <c r="AZ2281" s="140"/>
      <c r="BA2281" s="140"/>
      <c r="BB2281" s="140"/>
      <c r="BC2281" s="140"/>
      <c r="BD2281" s="140"/>
      <c r="BE2281" s="140"/>
      <c r="BF2281" s="140"/>
      <c r="BG2281" s="140"/>
      <c r="BH2281" s="140"/>
      <c r="BI2281" s="140"/>
      <c r="BJ2281" s="140"/>
    </row>
    <row r="2282" spans="20:62">
      <c r="T2282" s="140"/>
      <c r="U2282" s="140"/>
      <c r="V2282" s="140"/>
      <c r="W2282" s="140"/>
      <c r="X2282" s="140"/>
      <c r="Y2282" s="140"/>
      <c r="Z2282" s="140"/>
      <c r="AA2282" s="140"/>
      <c r="AB2282" s="140"/>
      <c r="AC2282" s="140"/>
      <c r="AD2282" s="140"/>
      <c r="AE2282" s="140"/>
      <c r="AF2282" s="140"/>
      <c r="AG2282" s="140"/>
      <c r="AH2282" s="140"/>
      <c r="AI2282" s="140"/>
      <c r="AJ2282" s="140"/>
      <c r="AK2282" s="140"/>
      <c r="AL2282" s="140"/>
      <c r="AM2282" s="140"/>
      <c r="AN2282" s="140"/>
      <c r="AO2282" s="140"/>
      <c r="AP2282" s="140"/>
      <c r="AQ2282" s="140"/>
      <c r="AR2282" s="140"/>
      <c r="AS2282" s="140"/>
      <c r="AT2282" s="140"/>
      <c r="AU2282" s="140"/>
      <c r="AV2282" s="140"/>
      <c r="AW2282" s="140"/>
      <c r="AX2282" s="140"/>
      <c r="AY2282" s="140"/>
      <c r="AZ2282" s="140"/>
      <c r="BA2282" s="140"/>
      <c r="BB2282" s="140"/>
      <c r="BC2282" s="140"/>
      <c r="BD2282" s="140"/>
      <c r="BE2282" s="140"/>
      <c r="BF2282" s="140"/>
      <c r="BG2282" s="140"/>
      <c r="BH2282" s="140"/>
      <c r="BI2282" s="140"/>
      <c r="BJ2282" s="140"/>
    </row>
    <row r="2283" spans="20:62">
      <c r="T2283" s="140"/>
      <c r="U2283" s="140"/>
      <c r="V2283" s="140"/>
      <c r="W2283" s="140"/>
      <c r="X2283" s="140"/>
      <c r="Y2283" s="140"/>
      <c r="Z2283" s="140"/>
      <c r="AA2283" s="140"/>
      <c r="AB2283" s="140"/>
      <c r="AC2283" s="140"/>
      <c r="AD2283" s="140"/>
      <c r="AE2283" s="140"/>
      <c r="AF2283" s="140"/>
      <c r="AG2283" s="140"/>
      <c r="AH2283" s="140"/>
      <c r="AI2283" s="140"/>
      <c r="AJ2283" s="140"/>
      <c r="AK2283" s="140"/>
      <c r="AL2283" s="140"/>
      <c r="AM2283" s="140"/>
      <c r="AN2283" s="140"/>
      <c r="AO2283" s="140"/>
      <c r="AP2283" s="140"/>
      <c r="AQ2283" s="140"/>
      <c r="AR2283" s="140"/>
      <c r="AS2283" s="140"/>
      <c r="AT2283" s="140"/>
      <c r="AU2283" s="140"/>
      <c r="AV2283" s="140"/>
      <c r="AW2283" s="140"/>
      <c r="AX2283" s="140"/>
      <c r="AY2283" s="140"/>
      <c r="AZ2283" s="140"/>
      <c r="BA2283" s="140"/>
      <c r="BB2283" s="140"/>
      <c r="BC2283" s="140"/>
      <c r="BD2283" s="140"/>
      <c r="BE2283" s="140"/>
      <c r="BF2283" s="140"/>
      <c r="BG2283" s="140"/>
      <c r="BH2283" s="140"/>
      <c r="BI2283" s="140"/>
      <c r="BJ2283" s="140"/>
    </row>
    <row r="2284" spans="20:62">
      <c r="T2284" s="140"/>
      <c r="U2284" s="140"/>
      <c r="V2284" s="140"/>
      <c r="W2284" s="140"/>
      <c r="X2284" s="140"/>
      <c r="Y2284" s="140"/>
      <c r="Z2284" s="140"/>
      <c r="AA2284" s="140"/>
      <c r="AB2284" s="140"/>
      <c r="AC2284" s="140"/>
      <c r="AD2284" s="140"/>
      <c r="AE2284" s="140"/>
      <c r="AF2284" s="140"/>
      <c r="AG2284" s="140"/>
      <c r="AH2284" s="140"/>
      <c r="AI2284" s="140"/>
      <c r="AJ2284" s="140"/>
      <c r="AK2284" s="140"/>
      <c r="AL2284" s="140"/>
      <c r="AM2284" s="140"/>
      <c r="AN2284" s="140"/>
      <c r="AO2284" s="140"/>
      <c r="AP2284" s="140"/>
      <c r="AQ2284" s="140"/>
      <c r="AR2284" s="140"/>
      <c r="AS2284" s="140"/>
      <c r="AT2284" s="140"/>
      <c r="AU2284" s="140"/>
      <c r="AV2284" s="140"/>
      <c r="AW2284" s="140"/>
      <c r="AX2284" s="140"/>
      <c r="AY2284" s="140"/>
      <c r="AZ2284" s="140"/>
      <c r="BA2284" s="140"/>
      <c r="BB2284" s="140"/>
      <c r="BC2284" s="140"/>
      <c r="BD2284" s="140"/>
      <c r="BE2284" s="140"/>
      <c r="BF2284" s="140"/>
      <c r="BG2284" s="140"/>
      <c r="BH2284" s="140"/>
      <c r="BI2284" s="140"/>
      <c r="BJ2284" s="140"/>
    </row>
    <row r="2285" spans="20:62">
      <c r="T2285" s="140"/>
      <c r="U2285" s="140"/>
      <c r="V2285" s="140"/>
      <c r="W2285" s="140"/>
      <c r="X2285" s="140"/>
      <c r="Y2285" s="140"/>
      <c r="Z2285" s="140"/>
      <c r="AA2285" s="140"/>
      <c r="AB2285" s="140"/>
      <c r="AC2285" s="140"/>
      <c r="AD2285" s="140"/>
      <c r="AE2285" s="140"/>
      <c r="AF2285" s="140"/>
      <c r="AG2285" s="140"/>
      <c r="AH2285" s="140"/>
      <c r="AI2285" s="140"/>
      <c r="AJ2285" s="140"/>
      <c r="AK2285" s="140"/>
      <c r="AL2285" s="140"/>
      <c r="AM2285" s="140"/>
      <c r="AN2285" s="140"/>
      <c r="AO2285" s="140"/>
      <c r="AP2285" s="140"/>
      <c r="AQ2285" s="140"/>
      <c r="AR2285" s="140"/>
      <c r="AS2285" s="140"/>
      <c r="AT2285" s="140"/>
      <c r="AU2285" s="140"/>
      <c r="AV2285" s="140"/>
      <c r="AW2285" s="140"/>
      <c r="AX2285" s="140"/>
      <c r="AY2285" s="140"/>
      <c r="AZ2285" s="140"/>
      <c r="BA2285" s="140"/>
      <c r="BB2285" s="140"/>
      <c r="BC2285" s="140"/>
      <c r="BD2285" s="140"/>
      <c r="BE2285" s="140"/>
      <c r="BF2285" s="140"/>
      <c r="BG2285" s="140"/>
      <c r="BH2285" s="140"/>
      <c r="BI2285" s="140"/>
      <c r="BJ2285" s="140"/>
    </row>
    <row r="2286" spans="20:62">
      <c r="T2286" s="140"/>
      <c r="U2286" s="140"/>
      <c r="V2286" s="140"/>
      <c r="W2286" s="140"/>
      <c r="X2286" s="140"/>
      <c r="Y2286" s="140"/>
      <c r="Z2286" s="140"/>
      <c r="AA2286" s="140"/>
      <c r="AB2286" s="140"/>
      <c r="AC2286" s="140"/>
      <c r="AD2286" s="140"/>
      <c r="AE2286" s="140"/>
      <c r="AF2286" s="140"/>
      <c r="AG2286" s="140"/>
      <c r="AH2286" s="140"/>
      <c r="AI2286" s="140"/>
      <c r="AJ2286" s="140"/>
      <c r="AK2286" s="140"/>
      <c r="AL2286" s="140"/>
      <c r="AM2286" s="140"/>
      <c r="AN2286" s="140"/>
      <c r="AO2286" s="140"/>
      <c r="AP2286" s="140"/>
      <c r="AQ2286" s="140"/>
      <c r="AR2286" s="140"/>
      <c r="AS2286" s="140"/>
      <c r="AT2286" s="140"/>
      <c r="AU2286" s="140"/>
      <c r="AV2286" s="140"/>
      <c r="AW2286" s="140"/>
      <c r="AX2286" s="140"/>
      <c r="AY2286" s="140"/>
      <c r="AZ2286" s="140"/>
      <c r="BA2286" s="140"/>
      <c r="BB2286" s="140"/>
      <c r="BC2286" s="140"/>
      <c r="BD2286" s="140"/>
      <c r="BE2286" s="140"/>
      <c r="BF2286" s="140"/>
      <c r="BG2286" s="140"/>
      <c r="BH2286" s="140"/>
      <c r="BI2286" s="140"/>
      <c r="BJ2286" s="140"/>
    </row>
    <row r="2287" spans="20:62">
      <c r="T2287" s="140"/>
      <c r="U2287" s="140"/>
      <c r="V2287" s="140"/>
      <c r="W2287" s="140"/>
      <c r="X2287" s="140"/>
      <c r="Y2287" s="140"/>
      <c r="Z2287" s="140"/>
      <c r="AA2287" s="140"/>
      <c r="AB2287" s="140"/>
      <c r="AC2287" s="140"/>
      <c r="AD2287" s="140"/>
      <c r="AE2287" s="140"/>
      <c r="AF2287" s="140"/>
      <c r="AG2287" s="140"/>
      <c r="AH2287" s="140"/>
      <c r="AI2287" s="140"/>
      <c r="AJ2287" s="140"/>
      <c r="AK2287" s="140"/>
      <c r="AL2287" s="140"/>
      <c r="AM2287" s="140"/>
      <c r="AN2287" s="140"/>
      <c r="AO2287" s="140"/>
      <c r="AP2287" s="140"/>
      <c r="AQ2287" s="140"/>
      <c r="AR2287" s="140"/>
      <c r="AS2287" s="140"/>
      <c r="AT2287" s="140"/>
      <c r="AU2287" s="140"/>
      <c r="AV2287" s="140"/>
      <c r="AW2287" s="140"/>
      <c r="AX2287" s="140"/>
      <c r="AY2287" s="140"/>
      <c r="AZ2287" s="140"/>
      <c r="BA2287" s="140"/>
      <c r="BB2287" s="140"/>
      <c r="BC2287" s="140"/>
      <c r="BD2287" s="140"/>
      <c r="BE2287" s="140"/>
      <c r="BF2287" s="140"/>
      <c r="BG2287" s="140"/>
      <c r="BH2287" s="140"/>
      <c r="BI2287" s="140"/>
      <c r="BJ2287" s="140"/>
    </row>
    <row r="2288" spans="20:62">
      <c r="T2288" s="140"/>
      <c r="U2288" s="140"/>
      <c r="V2288" s="140"/>
      <c r="W2288" s="140"/>
      <c r="X2288" s="140"/>
      <c r="Y2288" s="140"/>
      <c r="Z2288" s="140"/>
      <c r="AA2288" s="140"/>
      <c r="AB2288" s="140"/>
      <c r="AC2288" s="140"/>
      <c r="AD2288" s="140"/>
      <c r="AE2288" s="140"/>
      <c r="AF2288" s="140"/>
      <c r="AG2288" s="140"/>
      <c r="AH2288" s="140"/>
      <c r="AI2288" s="140"/>
      <c r="AJ2288" s="140"/>
      <c r="AK2288" s="140"/>
      <c r="AL2288" s="140"/>
      <c r="AM2288" s="140"/>
      <c r="AN2288" s="140"/>
      <c r="AO2288" s="140"/>
      <c r="AP2288" s="140"/>
      <c r="AQ2288" s="140"/>
      <c r="AR2288" s="140"/>
      <c r="AS2288" s="140"/>
      <c r="AT2288" s="140"/>
      <c r="AU2288" s="140"/>
      <c r="AV2288" s="140"/>
      <c r="AW2288" s="140"/>
      <c r="AX2288" s="140"/>
      <c r="AY2288" s="140"/>
      <c r="AZ2288" s="140"/>
      <c r="BA2288" s="140"/>
      <c r="BB2288" s="140"/>
      <c r="BC2288" s="140"/>
      <c r="BD2288" s="140"/>
      <c r="BE2288" s="140"/>
      <c r="BF2288" s="140"/>
      <c r="BG2288" s="140"/>
      <c r="BH2288" s="140"/>
      <c r="BI2288" s="140"/>
      <c r="BJ2288" s="140"/>
    </row>
    <row r="2289" spans="20:62">
      <c r="T2289" s="140"/>
      <c r="U2289" s="140"/>
      <c r="V2289" s="140"/>
      <c r="W2289" s="140"/>
      <c r="X2289" s="140"/>
      <c r="Y2289" s="140"/>
      <c r="Z2289" s="140"/>
      <c r="AA2289" s="140"/>
      <c r="AB2289" s="140"/>
      <c r="AC2289" s="140"/>
      <c r="AD2289" s="140"/>
      <c r="AE2289" s="140"/>
      <c r="AF2289" s="140"/>
      <c r="AG2289" s="140"/>
      <c r="AH2289" s="140"/>
      <c r="AI2289" s="140"/>
      <c r="AJ2289" s="140"/>
      <c r="AK2289" s="140"/>
      <c r="AL2289" s="140"/>
      <c r="AM2289" s="140"/>
      <c r="AN2289" s="140"/>
      <c r="AO2289" s="140"/>
      <c r="AP2289" s="140"/>
      <c r="AQ2289" s="140"/>
      <c r="AR2289" s="140"/>
      <c r="AS2289" s="140"/>
      <c r="AT2289" s="140"/>
      <c r="AU2289" s="140"/>
      <c r="AV2289" s="140"/>
      <c r="AW2289" s="140"/>
      <c r="AX2289" s="140"/>
      <c r="AY2289" s="140"/>
      <c r="AZ2289" s="140"/>
      <c r="BA2289" s="140"/>
      <c r="BB2289" s="140"/>
      <c r="BC2289" s="140"/>
      <c r="BD2289" s="140"/>
      <c r="BE2289" s="140"/>
      <c r="BF2289" s="140"/>
      <c r="BG2289" s="140"/>
      <c r="BH2289" s="140"/>
      <c r="BI2289" s="140"/>
      <c r="BJ2289" s="140"/>
    </row>
    <row r="2290" spans="20:62">
      <c r="T2290" s="140"/>
      <c r="U2290" s="140"/>
      <c r="V2290" s="140"/>
      <c r="W2290" s="140"/>
      <c r="X2290" s="140"/>
      <c r="Y2290" s="140"/>
      <c r="Z2290" s="140"/>
      <c r="AA2290" s="140"/>
      <c r="AB2290" s="140"/>
      <c r="AC2290" s="140"/>
      <c r="AD2290" s="140"/>
      <c r="AE2290" s="140"/>
      <c r="AF2290" s="140"/>
      <c r="AG2290" s="140"/>
      <c r="AH2290" s="140"/>
      <c r="AI2290" s="140"/>
      <c r="AJ2290" s="140"/>
      <c r="AK2290" s="140"/>
      <c r="AL2290" s="140"/>
      <c r="AM2290" s="140"/>
      <c r="AN2290" s="140"/>
      <c r="AO2290" s="140"/>
      <c r="AP2290" s="140"/>
      <c r="AQ2290" s="140"/>
      <c r="AR2290" s="140"/>
      <c r="AS2290" s="140"/>
      <c r="AT2290" s="140"/>
      <c r="AU2290" s="140"/>
      <c r="AV2290" s="140"/>
      <c r="AW2290" s="140"/>
      <c r="AX2290" s="140"/>
      <c r="AY2290" s="140"/>
      <c r="AZ2290" s="140"/>
      <c r="BA2290" s="140"/>
      <c r="BB2290" s="140"/>
      <c r="BC2290" s="140"/>
      <c r="BD2290" s="140"/>
      <c r="BE2290" s="140"/>
      <c r="BF2290" s="140"/>
      <c r="BG2290" s="140"/>
      <c r="BH2290" s="140"/>
      <c r="BI2290" s="140"/>
      <c r="BJ2290" s="140"/>
    </row>
    <row r="2291" spans="20:62">
      <c r="T2291" s="140"/>
      <c r="U2291" s="140"/>
      <c r="V2291" s="140"/>
      <c r="W2291" s="140"/>
      <c r="X2291" s="140"/>
      <c r="Y2291" s="140"/>
      <c r="Z2291" s="140"/>
      <c r="AA2291" s="140"/>
      <c r="AB2291" s="140"/>
      <c r="AC2291" s="140"/>
      <c r="AD2291" s="140"/>
      <c r="AE2291" s="140"/>
      <c r="AF2291" s="140"/>
      <c r="AG2291" s="140"/>
      <c r="AH2291" s="140"/>
      <c r="AI2291" s="140"/>
      <c r="AJ2291" s="140"/>
      <c r="AK2291" s="140"/>
      <c r="AL2291" s="140"/>
      <c r="AM2291" s="140"/>
      <c r="AN2291" s="140"/>
      <c r="AO2291" s="140"/>
      <c r="AP2291" s="140"/>
      <c r="AQ2291" s="140"/>
      <c r="AR2291" s="140"/>
      <c r="AS2291" s="140"/>
      <c r="AT2291" s="140"/>
      <c r="AU2291" s="140"/>
      <c r="AV2291" s="140"/>
      <c r="AW2291" s="140"/>
      <c r="AX2291" s="140"/>
      <c r="AY2291" s="140"/>
      <c r="AZ2291" s="140"/>
      <c r="BA2291" s="140"/>
      <c r="BB2291" s="140"/>
      <c r="BC2291" s="140"/>
      <c r="BD2291" s="140"/>
      <c r="BE2291" s="140"/>
      <c r="BF2291" s="140"/>
      <c r="BG2291" s="140"/>
      <c r="BH2291" s="140"/>
      <c r="BI2291" s="140"/>
      <c r="BJ2291" s="140"/>
    </row>
    <row r="2292" spans="20:62">
      <c r="T2292" s="140"/>
      <c r="U2292" s="140"/>
      <c r="V2292" s="140"/>
      <c r="W2292" s="140"/>
      <c r="X2292" s="140"/>
      <c r="Y2292" s="140"/>
      <c r="Z2292" s="140"/>
      <c r="AA2292" s="140"/>
      <c r="AB2292" s="140"/>
      <c r="AC2292" s="140"/>
      <c r="AD2292" s="140"/>
      <c r="AE2292" s="140"/>
      <c r="AF2292" s="140"/>
      <c r="AG2292" s="140"/>
      <c r="AH2292" s="140"/>
      <c r="AI2292" s="140"/>
      <c r="AJ2292" s="140"/>
      <c r="AK2292" s="140"/>
      <c r="AL2292" s="140"/>
      <c r="AM2292" s="140"/>
      <c r="AN2292" s="140"/>
      <c r="AO2292" s="140"/>
      <c r="AP2292" s="140"/>
      <c r="AQ2292" s="140"/>
      <c r="AR2292" s="140"/>
      <c r="AS2292" s="140"/>
      <c r="AT2292" s="140"/>
      <c r="AU2292" s="140"/>
      <c r="AV2292" s="140"/>
      <c r="AW2292" s="140"/>
      <c r="AX2292" s="140"/>
      <c r="AY2292" s="140"/>
      <c r="AZ2292" s="140"/>
      <c r="BA2292" s="140"/>
      <c r="BB2292" s="140"/>
      <c r="BC2292" s="140"/>
      <c r="BD2292" s="140"/>
      <c r="BE2292" s="140"/>
      <c r="BF2292" s="140"/>
      <c r="BG2292" s="140"/>
      <c r="BH2292" s="140"/>
      <c r="BI2292" s="140"/>
      <c r="BJ2292" s="140"/>
    </row>
    <row r="2293" spans="20:62">
      <c r="T2293" s="140"/>
      <c r="U2293" s="140"/>
      <c r="V2293" s="140"/>
      <c r="W2293" s="140"/>
      <c r="X2293" s="140"/>
      <c r="Y2293" s="140"/>
      <c r="Z2293" s="140"/>
      <c r="AA2293" s="140"/>
      <c r="AB2293" s="140"/>
      <c r="AC2293" s="140"/>
      <c r="AD2293" s="140"/>
      <c r="AE2293" s="140"/>
      <c r="AF2293" s="140"/>
      <c r="AG2293" s="140"/>
      <c r="AH2293" s="140"/>
      <c r="AI2293" s="140"/>
      <c r="AJ2293" s="140"/>
      <c r="AK2293" s="140"/>
      <c r="AL2293" s="140"/>
      <c r="AM2293" s="140"/>
      <c r="AN2293" s="140"/>
      <c r="AO2293" s="140"/>
      <c r="AP2293" s="140"/>
      <c r="AQ2293" s="140"/>
      <c r="AR2293" s="140"/>
      <c r="AS2293" s="140"/>
      <c r="AT2293" s="140"/>
      <c r="AU2293" s="140"/>
      <c r="AV2293" s="140"/>
      <c r="AW2293" s="140"/>
      <c r="AX2293" s="140"/>
      <c r="AY2293" s="140"/>
      <c r="AZ2293" s="140"/>
      <c r="BA2293" s="140"/>
      <c r="BB2293" s="140"/>
      <c r="BC2293" s="140"/>
      <c r="BD2293" s="140"/>
      <c r="BE2293" s="140"/>
      <c r="BF2293" s="140"/>
      <c r="BG2293" s="140"/>
      <c r="BH2293" s="140"/>
      <c r="BI2293" s="140"/>
      <c r="BJ2293" s="140"/>
    </row>
    <row r="2294" spans="20:62">
      <c r="T2294" s="140"/>
      <c r="U2294" s="140"/>
      <c r="V2294" s="140"/>
      <c r="W2294" s="140"/>
      <c r="X2294" s="140"/>
      <c r="Y2294" s="140"/>
      <c r="Z2294" s="140"/>
      <c r="AA2294" s="140"/>
      <c r="AB2294" s="140"/>
      <c r="AC2294" s="140"/>
      <c r="AD2294" s="140"/>
      <c r="AE2294" s="140"/>
      <c r="AF2294" s="140"/>
      <c r="AG2294" s="140"/>
      <c r="AH2294" s="140"/>
      <c r="AI2294" s="140"/>
      <c r="AJ2294" s="140"/>
      <c r="AK2294" s="140"/>
      <c r="AL2294" s="140"/>
      <c r="AM2294" s="140"/>
      <c r="AN2294" s="140"/>
      <c r="AO2294" s="140"/>
      <c r="AP2294" s="140"/>
      <c r="AQ2294" s="140"/>
      <c r="AR2294" s="140"/>
      <c r="AS2294" s="140"/>
      <c r="AT2294" s="140"/>
      <c r="AU2294" s="140"/>
      <c r="AV2294" s="140"/>
      <c r="AW2294" s="140"/>
      <c r="AX2294" s="140"/>
      <c r="AY2294" s="140"/>
      <c r="AZ2294" s="140"/>
      <c r="BA2294" s="140"/>
      <c r="BB2294" s="140"/>
      <c r="BC2294" s="140"/>
      <c r="BD2294" s="140"/>
      <c r="BE2294" s="140"/>
      <c r="BF2294" s="140"/>
      <c r="BG2294" s="140"/>
      <c r="BH2294" s="140"/>
      <c r="BI2294" s="140"/>
      <c r="BJ2294" s="140"/>
    </row>
    <row r="2295" spans="20:62">
      <c r="T2295" s="140"/>
      <c r="U2295" s="140"/>
      <c r="V2295" s="140"/>
      <c r="W2295" s="140"/>
      <c r="X2295" s="140"/>
      <c r="Y2295" s="140"/>
      <c r="Z2295" s="140"/>
      <c r="AA2295" s="140"/>
      <c r="AB2295" s="140"/>
      <c r="AC2295" s="140"/>
      <c r="AD2295" s="140"/>
      <c r="AE2295" s="140"/>
      <c r="AF2295" s="140"/>
      <c r="AG2295" s="140"/>
      <c r="AH2295" s="140"/>
      <c r="AI2295" s="140"/>
      <c r="AJ2295" s="140"/>
      <c r="AK2295" s="140"/>
      <c r="AL2295" s="140"/>
      <c r="AM2295" s="140"/>
      <c r="AN2295" s="140"/>
      <c r="AO2295" s="140"/>
      <c r="AP2295" s="140"/>
      <c r="AQ2295" s="140"/>
      <c r="AR2295" s="140"/>
      <c r="AS2295" s="140"/>
      <c r="AT2295" s="140"/>
      <c r="AU2295" s="140"/>
      <c r="AV2295" s="140"/>
      <c r="AW2295" s="140"/>
      <c r="AX2295" s="140"/>
      <c r="AY2295" s="140"/>
      <c r="AZ2295" s="140"/>
      <c r="BA2295" s="140"/>
      <c r="BB2295" s="140"/>
      <c r="BC2295" s="140"/>
      <c r="BD2295" s="140"/>
      <c r="BE2295" s="140"/>
      <c r="BF2295" s="140"/>
      <c r="BG2295" s="140"/>
      <c r="BH2295" s="140"/>
      <c r="BI2295" s="140"/>
      <c r="BJ2295" s="140"/>
    </row>
    <row r="2296" spans="20:62">
      <c r="T2296" s="140"/>
      <c r="U2296" s="140"/>
      <c r="V2296" s="140"/>
      <c r="W2296" s="140"/>
      <c r="X2296" s="140"/>
      <c r="Y2296" s="140"/>
      <c r="Z2296" s="140"/>
      <c r="AA2296" s="140"/>
      <c r="AB2296" s="140"/>
      <c r="AC2296" s="140"/>
      <c r="AD2296" s="140"/>
      <c r="AE2296" s="140"/>
      <c r="AF2296" s="140"/>
      <c r="AG2296" s="140"/>
      <c r="AH2296" s="140"/>
      <c r="AI2296" s="140"/>
      <c r="AJ2296" s="140"/>
      <c r="AK2296" s="140"/>
      <c r="AL2296" s="140"/>
      <c r="AM2296" s="140"/>
      <c r="AN2296" s="140"/>
      <c r="AO2296" s="140"/>
      <c r="AP2296" s="140"/>
      <c r="AQ2296" s="140"/>
      <c r="AR2296" s="140"/>
      <c r="AS2296" s="140"/>
      <c r="AT2296" s="140"/>
      <c r="AU2296" s="140"/>
      <c r="AV2296" s="140"/>
      <c r="AW2296" s="140"/>
      <c r="AX2296" s="140"/>
      <c r="AY2296" s="140"/>
      <c r="AZ2296" s="140"/>
      <c r="BA2296" s="140"/>
      <c r="BB2296" s="140"/>
      <c r="BC2296" s="140"/>
      <c r="BD2296" s="140"/>
      <c r="BE2296" s="140"/>
      <c r="BF2296" s="140"/>
      <c r="BG2296" s="140"/>
      <c r="BH2296" s="140"/>
      <c r="BI2296" s="140"/>
      <c r="BJ2296" s="140"/>
    </row>
    <row r="2297" spans="20:62">
      <c r="T2297" s="140"/>
      <c r="U2297" s="140"/>
      <c r="V2297" s="140"/>
      <c r="W2297" s="140"/>
      <c r="X2297" s="140"/>
      <c r="Y2297" s="140"/>
      <c r="Z2297" s="140"/>
      <c r="AA2297" s="140"/>
      <c r="AB2297" s="140"/>
      <c r="AC2297" s="140"/>
      <c r="AD2297" s="140"/>
      <c r="AE2297" s="140"/>
      <c r="AF2297" s="140"/>
      <c r="AG2297" s="140"/>
      <c r="AH2297" s="140"/>
      <c r="AI2297" s="140"/>
      <c r="AJ2297" s="140"/>
      <c r="AK2297" s="140"/>
      <c r="AL2297" s="140"/>
      <c r="AM2297" s="140"/>
      <c r="AN2297" s="140"/>
      <c r="AO2297" s="140"/>
      <c r="AP2297" s="140"/>
      <c r="AQ2297" s="140"/>
      <c r="AR2297" s="140"/>
      <c r="AS2297" s="140"/>
      <c r="AT2297" s="140"/>
      <c r="AU2297" s="140"/>
      <c r="AV2297" s="140"/>
      <c r="AW2297" s="140"/>
      <c r="AX2297" s="140"/>
      <c r="AY2297" s="140"/>
      <c r="AZ2297" s="140"/>
      <c r="BA2297" s="140"/>
      <c r="BB2297" s="140"/>
      <c r="BC2297" s="140"/>
      <c r="BD2297" s="140"/>
      <c r="BE2297" s="140"/>
      <c r="BF2297" s="140"/>
      <c r="BG2297" s="140"/>
      <c r="BH2297" s="140"/>
      <c r="BI2297" s="140"/>
      <c r="BJ2297" s="140"/>
    </row>
    <row r="2298" spans="20:62">
      <c r="T2298" s="140"/>
      <c r="U2298" s="140"/>
      <c r="V2298" s="140"/>
      <c r="W2298" s="140"/>
      <c r="X2298" s="140"/>
      <c r="Y2298" s="140"/>
      <c r="Z2298" s="140"/>
      <c r="AA2298" s="140"/>
      <c r="AB2298" s="140"/>
      <c r="AC2298" s="140"/>
      <c r="AD2298" s="140"/>
      <c r="AE2298" s="140"/>
      <c r="AF2298" s="140"/>
      <c r="AG2298" s="140"/>
      <c r="AH2298" s="140"/>
      <c r="AI2298" s="140"/>
      <c r="AJ2298" s="140"/>
      <c r="AK2298" s="140"/>
      <c r="AL2298" s="140"/>
      <c r="AM2298" s="140"/>
      <c r="AN2298" s="140"/>
      <c r="AO2298" s="140"/>
      <c r="AP2298" s="140"/>
      <c r="AQ2298" s="140"/>
      <c r="AR2298" s="140"/>
      <c r="AS2298" s="140"/>
      <c r="AT2298" s="140"/>
      <c r="AU2298" s="140"/>
      <c r="AV2298" s="140"/>
      <c r="AW2298" s="140"/>
      <c r="AX2298" s="140"/>
      <c r="AY2298" s="140"/>
      <c r="AZ2298" s="140"/>
      <c r="BA2298" s="140"/>
      <c r="BB2298" s="140"/>
      <c r="BC2298" s="140"/>
      <c r="BD2298" s="140"/>
      <c r="BE2298" s="140"/>
      <c r="BF2298" s="140"/>
      <c r="BG2298" s="140"/>
      <c r="BH2298" s="140"/>
      <c r="BI2298" s="140"/>
      <c r="BJ2298" s="140"/>
    </row>
    <row r="2299" spans="20:62">
      <c r="T2299" s="140"/>
      <c r="U2299" s="140"/>
      <c r="V2299" s="140"/>
      <c r="W2299" s="140"/>
      <c r="X2299" s="140"/>
      <c r="Y2299" s="140"/>
      <c r="Z2299" s="140"/>
      <c r="AA2299" s="140"/>
      <c r="AB2299" s="140"/>
      <c r="AC2299" s="140"/>
      <c r="AD2299" s="140"/>
      <c r="AE2299" s="140"/>
      <c r="AF2299" s="140"/>
      <c r="AG2299" s="140"/>
      <c r="AH2299" s="140"/>
      <c r="AI2299" s="140"/>
      <c r="AJ2299" s="140"/>
      <c r="AK2299" s="140"/>
      <c r="AL2299" s="140"/>
      <c r="AM2299" s="140"/>
      <c r="AN2299" s="140"/>
      <c r="AO2299" s="140"/>
      <c r="AP2299" s="140"/>
      <c r="AQ2299" s="140"/>
      <c r="AR2299" s="140"/>
      <c r="AS2299" s="140"/>
      <c r="AT2299" s="140"/>
      <c r="AU2299" s="140"/>
      <c r="AV2299" s="140"/>
      <c r="AW2299" s="140"/>
      <c r="AX2299" s="140"/>
      <c r="AY2299" s="140"/>
      <c r="AZ2299" s="140"/>
      <c r="BA2299" s="140"/>
      <c r="BB2299" s="140"/>
      <c r="BC2299" s="140"/>
      <c r="BD2299" s="140"/>
      <c r="BE2299" s="140"/>
      <c r="BF2299" s="140"/>
      <c r="BG2299" s="140"/>
      <c r="BH2299" s="140"/>
      <c r="BI2299" s="140"/>
      <c r="BJ2299" s="140"/>
    </row>
    <row r="2300" spans="20:62">
      <c r="T2300" s="140"/>
      <c r="U2300" s="140"/>
      <c r="V2300" s="140"/>
      <c r="W2300" s="140"/>
      <c r="X2300" s="140"/>
      <c r="Y2300" s="140"/>
      <c r="Z2300" s="140"/>
      <c r="AA2300" s="140"/>
      <c r="AB2300" s="140"/>
      <c r="AC2300" s="140"/>
      <c r="AD2300" s="140"/>
      <c r="AE2300" s="140"/>
      <c r="AF2300" s="140"/>
      <c r="AG2300" s="140"/>
      <c r="AH2300" s="140"/>
      <c r="AI2300" s="140"/>
      <c r="AJ2300" s="140"/>
      <c r="AK2300" s="140"/>
      <c r="AL2300" s="140"/>
      <c r="AM2300" s="140"/>
      <c r="AN2300" s="140"/>
      <c r="AO2300" s="140"/>
      <c r="AP2300" s="140"/>
      <c r="AQ2300" s="140"/>
      <c r="AR2300" s="140"/>
      <c r="AS2300" s="140"/>
      <c r="AT2300" s="140"/>
      <c r="AU2300" s="140"/>
      <c r="AV2300" s="140"/>
      <c r="AW2300" s="140"/>
      <c r="AX2300" s="140"/>
      <c r="AY2300" s="140"/>
      <c r="AZ2300" s="140"/>
      <c r="BA2300" s="140"/>
      <c r="BB2300" s="140"/>
      <c r="BC2300" s="140"/>
      <c r="BD2300" s="140"/>
      <c r="BE2300" s="140"/>
      <c r="BF2300" s="140"/>
      <c r="BG2300" s="140"/>
      <c r="BH2300" s="140"/>
      <c r="BI2300" s="140"/>
      <c r="BJ2300" s="140"/>
    </row>
    <row r="2301" spans="20:62">
      <c r="T2301" s="140"/>
      <c r="U2301" s="140"/>
      <c r="V2301" s="140"/>
      <c r="W2301" s="140"/>
      <c r="X2301" s="140"/>
      <c r="Y2301" s="140"/>
      <c r="Z2301" s="140"/>
      <c r="AA2301" s="140"/>
      <c r="AB2301" s="140"/>
      <c r="AC2301" s="140"/>
      <c r="AD2301" s="140"/>
      <c r="AE2301" s="140"/>
      <c r="AF2301" s="140"/>
      <c r="AG2301" s="140"/>
      <c r="AH2301" s="140"/>
      <c r="AI2301" s="140"/>
      <c r="AJ2301" s="140"/>
      <c r="AK2301" s="140"/>
      <c r="AL2301" s="140"/>
      <c r="AM2301" s="140"/>
      <c r="AN2301" s="140"/>
      <c r="AO2301" s="140"/>
      <c r="AP2301" s="140"/>
      <c r="AQ2301" s="140"/>
      <c r="AR2301" s="140"/>
      <c r="AS2301" s="140"/>
      <c r="AT2301" s="140"/>
      <c r="AU2301" s="140"/>
      <c r="AV2301" s="140"/>
      <c r="AW2301" s="140"/>
      <c r="AX2301" s="140"/>
      <c r="AY2301" s="140"/>
      <c r="AZ2301" s="140"/>
      <c r="BA2301" s="140"/>
      <c r="BB2301" s="140"/>
      <c r="BC2301" s="140"/>
      <c r="BD2301" s="140"/>
      <c r="BE2301" s="140"/>
      <c r="BF2301" s="140"/>
      <c r="BG2301" s="140"/>
      <c r="BH2301" s="140"/>
      <c r="BI2301" s="140"/>
      <c r="BJ2301" s="140"/>
    </row>
    <row r="2302" spans="20:62">
      <c r="T2302" s="140"/>
      <c r="U2302" s="140"/>
      <c r="V2302" s="140"/>
      <c r="W2302" s="140"/>
      <c r="X2302" s="140"/>
      <c r="Y2302" s="140"/>
      <c r="Z2302" s="140"/>
      <c r="AA2302" s="140"/>
      <c r="AB2302" s="140"/>
      <c r="AC2302" s="140"/>
      <c r="AD2302" s="140"/>
      <c r="AE2302" s="140"/>
      <c r="AF2302" s="140"/>
      <c r="AG2302" s="140"/>
      <c r="AH2302" s="140"/>
      <c r="AI2302" s="140"/>
      <c r="AJ2302" s="140"/>
      <c r="AK2302" s="140"/>
      <c r="AL2302" s="140"/>
      <c r="AM2302" s="140"/>
      <c r="AN2302" s="140"/>
      <c r="AO2302" s="140"/>
      <c r="AP2302" s="140"/>
      <c r="AQ2302" s="140"/>
      <c r="AR2302" s="140"/>
      <c r="AS2302" s="140"/>
      <c r="AT2302" s="140"/>
      <c r="AU2302" s="140"/>
      <c r="AV2302" s="140"/>
      <c r="AW2302" s="140"/>
      <c r="AX2302" s="140"/>
      <c r="AY2302" s="140"/>
      <c r="AZ2302" s="140"/>
      <c r="BA2302" s="140"/>
      <c r="BB2302" s="140"/>
      <c r="BC2302" s="140"/>
      <c r="BD2302" s="140"/>
      <c r="BE2302" s="140"/>
      <c r="BF2302" s="140"/>
      <c r="BG2302" s="140"/>
      <c r="BH2302" s="140"/>
      <c r="BI2302" s="140"/>
      <c r="BJ2302" s="140"/>
    </row>
    <row r="2303" spans="20:62">
      <c r="T2303" s="140"/>
      <c r="U2303" s="140"/>
      <c r="V2303" s="140"/>
      <c r="W2303" s="140"/>
      <c r="X2303" s="140"/>
      <c r="Y2303" s="140"/>
      <c r="Z2303" s="140"/>
      <c r="AA2303" s="140"/>
      <c r="AB2303" s="140"/>
      <c r="AC2303" s="140"/>
      <c r="AD2303" s="140"/>
      <c r="AE2303" s="140"/>
      <c r="AF2303" s="140"/>
      <c r="AG2303" s="140"/>
      <c r="AH2303" s="140"/>
      <c r="AI2303" s="140"/>
      <c r="AJ2303" s="140"/>
      <c r="AK2303" s="140"/>
      <c r="AL2303" s="140"/>
      <c r="AM2303" s="140"/>
      <c r="AN2303" s="140"/>
      <c r="AO2303" s="140"/>
      <c r="AP2303" s="140"/>
      <c r="AQ2303" s="140"/>
      <c r="AR2303" s="140"/>
      <c r="AS2303" s="140"/>
      <c r="AT2303" s="140"/>
      <c r="AU2303" s="140"/>
      <c r="AV2303" s="140"/>
      <c r="AW2303" s="140"/>
      <c r="AX2303" s="140"/>
      <c r="AY2303" s="140"/>
      <c r="AZ2303" s="140"/>
      <c r="BA2303" s="140"/>
      <c r="BB2303" s="140"/>
      <c r="BC2303" s="140"/>
      <c r="BD2303" s="140"/>
      <c r="BE2303" s="140"/>
      <c r="BF2303" s="140"/>
      <c r="BG2303" s="140"/>
      <c r="BH2303" s="140"/>
      <c r="BI2303" s="140"/>
      <c r="BJ2303" s="140"/>
    </row>
    <row r="2304" spans="20:62">
      <c r="T2304" s="140"/>
      <c r="U2304" s="140"/>
      <c r="V2304" s="140"/>
      <c r="W2304" s="140"/>
      <c r="X2304" s="140"/>
      <c r="Y2304" s="140"/>
      <c r="Z2304" s="140"/>
      <c r="AA2304" s="140"/>
      <c r="AB2304" s="140"/>
      <c r="AC2304" s="140"/>
      <c r="AD2304" s="140"/>
      <c r="AE2304" s="140"/>
      <c r="AF2304" s="140"/>
      <c r="AG2304" s="140"/>
      <c r="AH2304" s="140"/>
      <c r="AI2304" s="140"/>
      <c r="AJ2304" s="140"/>
      <c r="AK2304" s="140"/>
      <c r="AL2304" s="140"/>
      <c r="AM2304" s="140"/>
      <c r="AN2304" s="140"/>
      <c r="AO2304" s="140"/>
      <c r="AP2304" s="140"/>
      <c r="AQ2304" s="140"/>
      <c r="AR2304" s="140"/>
      <c r="AS2304" s="140"/>
      <c r="AT2304" s="140"/>
      <c r="AU2304" s="140"/>
      <c r="AV2304" s="140"/>
      <c r="AW2304" s="140"/>
      <c r="AX2304" s="140"/>
      <c r="AY2304" s="140"/>
      <c r="AZ2304" s="140"/>
      <c r="BA2304" s="140"/>
      <c r="BB2304" s="140"/>
      <c r="BC2304" s="140"/>
      <c r="BD2304" s="140"/>
      <c r="BE2304" s="140"/>
      <c r="BF2304" s="140"/>
      <c r="BG2304" s="140"/>
      <c r="BH2304" s="140"/>
      <c r="BI2304" s="140"/>
      <c r="BJ2304" s="140"/>
    </row>
    <row r="2305" spans="20:62">
      <c r="T2305" s="140"/>
      <c r="U2305" s="140"/>
      <c r="V2305" s="140"/>
      <c r="W2305" s="140"/>
      <c r="X2305" s="140"/>
      <c r="Y2305" s="140"/>
      <c r="Z2305" s="140"/>
      <c r="AA2305" s="140"/>
      <c r="AB2305" s="140"/>
      <c r="AC2305" s="140"/>
      <c r="AD2305" s="140"/>
      <c r="AE2305" s="140"/>
      <c r="AF2305" s="140"/>
      <c r="AG2305" s="140"/>
      <c r="AH2305" s="140"/>
      <c r="AI2305" s="140"/>
      <c r="AJ2305" s="140"/>
      <c r="AK2305" s="140"/>
      <c r="AL2305" s="140"/>
      <c r="AM2305" s="140"/>
      <c r="AN2305" s="140"/>
      <c r="AO2305" s="140"/>
      <c r="AP2305" s="140"/>
      <c r="AQ2305" s="140"/>
      <c r="AR2305" s="140"/>
      <c r="AS2305" s="140"/>
      <c r="AT2305" s="140"/>
      <c r="AU2305" s="140"/>
      <c r="AV2305" s="140"/>
      <c r="AW2305" s="140"/>
      <c r="AX2305" s="140"/>
      <c r="AY2305" s="140"/>
      <c r="AZ2305" s="140"/>
      <c r="BA2305" s="140"/>
      <c r="BB2305" s="140"/>
      <c r="BC2305" s="140"/>
      <c r="BD2305" s="140"/>
      <c r="BE2305" s="140"/>
      <c r="BF2305" s="140"/>
      <c r="BG2305" s="140"/>
      <c r="BH2305" s="140"/>
      <c r="BI2305" s="140"/>
      <c r="BJ2305" s="140"/>
    </row>
    <row r="2306" spans="20:62">
      <c r="T2306" s="140"/>
      <c r="U2306" s="140"/>
      <c r="V2306" s="140"/>
      <c r="W2306" s="140"/>
      <c r="X2306" s="140"/>
      <c r="Y2306" s="140"/>
      <c r="Z2306" s="140"/>
      <c r="AA2306" s="140"/>
      <c r="AB2306" s="140"/>
      <c r="AC2306" s="140"/>
      <c r="AD2306" s="140"/>
      <c r="AE2306" s="140"/>
      <c r="AF2306" s="140"/>
      <c r="AG2306" s="140"/>
      <c r="AH2306" s="140"/>
      <c r="AI2306" s="140"/>
      <c r="AJ2306" s="140"/>
      <c r="AK2306" s="140"/>
      <c r="AL2306" s="140"/>
      <c r="AM2306" s="140"/>
      <c r="AN2306" s="140"/>
      <c r="AO2306" s="140"/>
      <c r="AP2306" s="140"/>
      <c r="AQ2306" s="140"/>
      <c r="AR2306" s="140"/>
      <c r="AS2306" s="140"/>
      <c r="AT2306" s="140"/>
      <c r="AU2306" s="140"/>
      <c r="AV2306" s="140"/>
      <c r="AW2306" s="140"/>
      <c r="AX2306" s="140"/>
      <c r="AY2306" s="140"/>
      <c r="AZ2306" s="140"/>
      <c r="BA2306" s="140"/>
      <c r="BB2306" s="140"/>
      <c r="BC2306" s="140"/>
      <c r="BD2306" s="140"/>
      <c r="BE2306" s="140"/>
      <c r="BF2306" s="140"/>
      <c r="BG2306" s="140"/>
      <c r="BH2306" s="140"/>
      <c r="BI2306" s="140"/>
      <c r="BJ2306" s="140"/>
    </row>
    <row r="2307" spans="20:62">
      <c r="T2307" s="140"/>
      <c r="U2307" s="140"/>
      <c r="V2307" s="140"/>
      <c r="W2307" s="140"/>
      <c r="X2307" s="140"/>
      <c r="Y2307" s="140"/>
      <c r="Z2307" s="140"/>
      <c r="AA2307" s="140"/>
      <c r="AB2307" s="140"/>
      <c r="AC2307" s="140"/>
      <c r="AD2307" s="140"/>
      <c r="AE2307" s="140"/>
      <c r="AF2307" s="140"/>
      <c r="AG2307" s="140"/>
      <c r="AH2307" s="140"/>
      <c r="AI2307" s="140"/>
      <c r="AJ2307" s="140"/>
      <c r="AK2307" s="140"/>
      <c r="AL2307" s="140"/>
      <c r="AM2307" s="140"/>
      <c r="AN2307" s="140"/>
      <c r="AO2307" s="140"/>
      <c r="AP2307" s="140"/>
      <c r="AQ2307" s="140"/>
      <c r="AR2307" s="140"/>
      <c r="AS2307" s="140"/>
      <c r="AT2307" s="140"/>
      <c r="AU2307" s="140"/>
      <c r="AV2307" s="140"/>
      <c r="AW2307" s="140"/>
      <c r="AX2307" s="140"/>
      <c r="AY2307" s="140"/>
      <c r="AZ2307" s="140"/>
      <c r="BA2307" s="140"/>
      <c r="BB2307" s="140"/>
      <c r="BC2307" s="140"/>
      <c r="BD2307" s="140"/>
      <c r="BE2307" s="140"/>
      <c r="BF2307" s="140"/>
      <c r="BG2307" s="140"/>
      <c r="BH2307" s="140"/>
      <c r="BI2307" s="140"/>
      <c r="BJ2307" s="140"/>
    </row>
    <row r="2308" spans="20:62">
      <c r="T2308" s="140"/>
      <c r="U2308" s="140"/>
      <c r="V2308" s="140"/>
      <c r="W2308" s="140"/>
      <c r="X2308" s="140"/>
      <c r="Y2308" s="140"/>
      <c r="Z2308" s="140"/>
      <c r="AA2308" s="140"/>
      <c r="AB2308" s="140"/>
      <c r="AC2308" s="140"/>
      <c r="AD2308" s="140"/>
      <c r="AE2308" s="140"/>
      <c r="AF2308" s="140"/>
      <c r="AG2308" s="140"/>
      <c r="AH2308" s="140"/>
      <c r="AI2308" s="140"/>
      <c r="AJ2308" s="140"/>
      <c r="AK2308" s="140"/>
      <c r="AL2308" s="140"/>
      <c r="AM2308" s="140"/>
      <c r="AN2308" s="140"/>
      <c r="AO2308" s="140"/>
      <c r="AP2308" s="140"/>
      <c r="AQ2308" s="140"/>
      <c r="AR2308" s="140"/>
      <c r="AS2308" s="140"/>
      <c r="AT2308" s="140"/>
      <c r="AU2308" s="140"/>
      <c r="AV2308" s="140"/>
      <c r="AW2308" s="140"/>
      <c r="AX2308" s="140"/>
      <c r="AY2308" s="140"/>
      <c r="AZ2308" s="140"/>
      <c r="BA2308" s="140"/>
      <c r="BB2308" s="140"/>
      <c r="BC2308" s="140"/>
      <c r="BD2308" s="140"/>
      <c r="BE2308" s="140"/>
      <c r="BF2308" s="140"/>
      <c r="BG2308" s="140"/>
      <c r="BH2308" s="140"/>
      <c r="BI2308" s="140"/>
      <c r="BJ2308" s="140"/>
    </row>
    <row r="2309" spans="20:62">
      <c r="T2309" s="140"/>
      <c r="U2309" s="140"/>
      <c r="V2309" s="140"/>
      <c r="W2309" s="140"/>
      <c r="X2309" s="140"/>
      <c r="Y2309" s="140"/>
      <c r="Z2309" s="140"/>
      <c r="AA2309" s="140"/>
      <c r="AB2309" s="140"/>
      <c r="AC2309" s="140"/>
      <c r="AD2309" s="140"/>
      <c r="AE2309" s="140"/>
      <c r="AF2309" s="140"/>
      <c r="AG2309" s="140"/>
      <c r="AH2309" s="140"/>
      <c r="AI2309" s="140"/>
      <c r="AJ2309" s="140"/>
      <c r="AK2309" s="140"/>
      <c r="AL2309" s="140"/>
      <c r="AM2309" s="140"/>
      <c r="AN2309" s="140"/>
      <c r="AO2309" s="140"/>
      <c r="AP2309" s="140"/>
      <c r="AQ2309" s="140"/>
      <c r="AR2309" s="140"/>
      <c r="AS2309" s="140"/>
      <c r="AT2309" s="140"/>
      <c r="AU2309" s="140"/>
      <c r="AV2309" s="140"/>
      <c r="AW2309" s="140"/>
      <c r="AX2309" s="140"/>
      <c r="AY2309" s="140"/>
      <c r="AZ2309" s="140"/>
      <c r="BA2309" s="140"/>
      <c r="BB2309" s="140"/>
      <c r="BC2309" s="140"/>
      <c r="BD2309" s="140"/>
      <c r="BE2309" s="140"/>
      <c r="BF2309" s="140"/>
      <c r="BG2309" s="140"/>
      <c r="BH2309" s="140"/>
      <c r="BI2309" s="140"/>
      <c r="BJ2309" s="140"/>
    </row>
    <row r="2310" spans="20:62">
      <c r="T2310" s="140"/>
      <c r="U2310" s="140"/>
      <c r="V2310" s="140"/>
      <c r="W2310" s="140"/>
      <c r="X2310" s="140"/>
      <c r="Y2310" s="140"/>
      <c r="Z2310" s="140"/>
      <c r="AA2310" s="140"/>
      <c r="AB2310" s="140"/>
      <c r="AC2310" s="140"/>
      <c r="AD2310" s="140"/>
      <c r="AE2310" s="140"/>
      <c r="AF2310" s="140"/>
      <c r="AG2310" s="140"/>
      <c r="AH2310" s="140"/>
      <c r="AI2310" s="140"/>
      <c r="AJ2310" s="140"/>
      <c r="AK2310" s="140"/>
      <c r="AL2310" s="140"/>
      <c r="AM2310" s="140"/>
      <c r="AN2310" s="140"/>
      <c r="AO2310" s="140"/>
      <c r="AP2310" s="140"/>
      <c r="AQ2310" s="140"/>
      <c r="AR2310" s="140"/>
      <c r="AS2310" s="140"/>
      <c r="AT2310" s="140"/>
      <c r="AU2310" s="140"/>
      <c r="AV2310" s="140"/>
      <c r="AW2310" s="140"/>
      <c r="AX2310" s="140"/>
      <c r="AY2310" s="140"/>
      <c r="AZ2310" s="140"/>
      <c r="BA2310" s="140"/>
      <c r="BB2310" s="140"/>
      <c r="BC2310" s="140"/>
      <c r="BD2310" s="140"/>
      <c r="BE2310" s="140"/>
      <c r="BF2310" s="140"/>
      <c r="BG2310" s="140"/>
      <c r="BH2310" s="140"/>
      <c r="BI2310" s="140"/>
      <c r="BJ2310" s="140"/>
    </row>
    <row r="2311" spans="20:62">
      <c r="T2311" s="140"/>
      <c r="U2311" s="140"/>
      <c r="V2311" s="140"/>
      <c r="W2311" s="140"/>
      <c r="X2311" s="140"/>
      <c r="Y2311" s="140"/>
      <c r="Z2311" s="140"/>
      <c r="AA2311" s="140"/>
      <c r="AB2311" s="140"/>
      <c r="AC2311" s="140"/>
      <c r="AD2311" s="140"/>
      <c r="AE2311" s="140"/>
      <c r="AF2311" s="140"/>
      <c r="AG2311" s="140"/>
      <c r="AH2311" s="140"/>
      <c r="AI2311" s="140"/>
      <c r="AJ2311" s="140"/>
      <c r="AK2311" s="140"/>
      <c r="AL2311" s="140"/>
      <c r="AM2311" s="140"/>
      <c r="AN2311" s="140"/>
      <c r="AO2311" s="140"/>
      <c r="AP2311" s="140"/>
      <c r="AQ2311" s="140"/>
      <c r="AR2311" s="140"/>
      <c r="AS2311" s="140"/>
      <c r="AT2311" s="140"/>
      <c r="AU2311" s="140"/>
      <c r="AV2311" s="140"/>
      <c r="AW2311" s="140"/>
      <c r="AX2311" s="140"/>
      <c r="AY2311" s="140"/>
      <c r="AZ2311" s="140"/>
      <c r="BA2311" s="140"/>
      <c r="BB2311" s="140"/>
      <c r="BC2311" s="140"/>
      <c r="BD2311" s="140"/>
      <c r="BE2311" s="140"/>
      <c r="BF2311" s="140"/>
      <c r="BG2311" s="140"/>
      <c r="BH2311" s="140"/>
      <c r="BI2311" s="140"/>
      <c r="BJ2311" s="140"/>
    </row>
    <row r="2312" spans="20:62">
      <c r="T2312" s="140"/>
      <c r="U2312" s="140"/>
      <c r="V2312" s="140"/>
      <c r="W2312" s="140"/>
      <c r="X2312" s="140"/>
      <c r="Y2312" s="140"/>
      <c r="Z2312" s="140"/>
      <c r="AA2312" s="140"/>
      <c r="AB2312" s="140"/>
      <c r="AC2312" s="140"/>
      <c r="AD2312" s="140"/>
      <c r="AE2312" s="140"/>
      <c r="AF2312" s="140"/>
      <c r="AG2312" s="140"/>
      <c r="AH2312" s="140"/>
      <c r="AI2312" s="140"/>
      <c r="AJ2312" s="140"/>
      <c r="AK2312" s="140"/>
      <c r="AL2312" s="140"/>
      <c r="AM2312" s="140"/>
      <c r="AN2312" s="140"/>
      <c r="AO2312" s="140"/>
      <c r="AP2312" s="140"/>
      <c r="AQ2312" s="140"/>
      <c r="AR2312" s="140"/>
      <c r="AS2312" s="140"/>
      <c r="AT2312" s="140"/>
      <c r="AU2312" s="140"/>
      <c r="AV2312" s="140"/>
      <c r="AW2312" s="140"/>
      <c r="AX2312" s="140"/>
      <c r="AY2312" s="140"/>
      <c r="AZ2312" s="140"/>
      <c r="BA2312" s="140"/>
      <c r="BB2312" s="140"/>
      <c r="BC2312" s="140"/>
      <c r="BD2312" s="140"/>
      <c r="BE2312" s="140"/>
      <c r="BF2312" s="140"/>
      <c r="BG2312" s="140"/>
      <c r="BH2312" s="140"/>
      <c r="BI2312" s="140"/>
      <c r="BJ2312" s="140"/>
    </row>
    <row r="2313" spans="20:62">
      <c r="T2313" s="140"/>
      <c r="U2313" s="140"/>
      <c r="V2313" s="140"/>
      <c r="W2313" s="140"/>
      <c r="X2313" s="140"/>
      <c r="Y2313" s="140"/>
      <c r="Z2313" s="140"/>
      <c r="AA2313" s="140"/>
      <c r="AB2313" s="140"/>
      <c r="AC2313" s="140"/>
      <c r="AD2313" s="140"/>
      <c r="AE2313" s="140"/>
      <c r="AF2313" s="140"/>
      <c r="AG2313" s="140"/>
      <c r="AH2313" s="140"/>
      <c r="AI2313" s="140"/>
      <c r="AJ2313" s="140"/>
      <c r="AK2313" s="140"/>
      <c r="AL2313" s="140"/>
      <c r="AM2313" s="140"/>
      <c r="AN2313" s="140"/>
      <c r="AO2313" s="140"/>
      <c r="AP2313" s="140"/>
      <c r="AQ2313" s="140"/>
      <c r="AR2313" s="140"/>
      <c r="AS2313" s="140"/>
      <c r="AT2313" s="140"/>
      <c r="AU2313" s="140"/>
      <c r="AV2313" s="140"/>
      <c r="AW2313" s="140"/>
      <c r="AX2313" s="140"/>
      <c r="AY2313" s="140"/>
      <c r="AZ2313" s="140"/>
      <c r="BA2313" s="140"/>
      <c r="BB2313" s="140"/>
      <c r="BC2313" s="140"/>
      <c r="BD2313" s="140"/>
      <c r="BE2313" s="140"/>
      <c r="BF2313" s="140"/>
      <c r="BG2313" s="140"/>
      <c r="BH2313" s="140"/>
      <c r="BI2313" s="140"/>
      <c r="BJ2313" s="140"/>
    </row>
    <row r="2314" spans="20:62">
      <c r="T2314" s="140"/>
      <c r="U2314" s="140"/>
      <c r="V2314" s="140"/>
      <c r="W2314" s="140"/>
      <c r="X2314" s="140"/>
      <c r="Y2314" s="140"/>
      <c r="Z2314" s="140"/>
      <c r="AA2314" s="140"/>
      <c r="AB2314" s="140"/>
      <c r="AC2314" s="140"/>
      <c r="AD2314" s="140"/>
      <c r="AE2314" s="140"/>
      <c r="AF2314" s="140"/>
      <c r="AG2314" s="140"/>
      <c r="AH2314" s="140"/>
      <c r="AI2314" s="140"/>
      <c r="AJ2314" s="140"/>
      <c r="AK2314" s="140"/>
      <c r="AL2314" s="140"/>
      <c r="AM2314" s="140"/>
      <c r="AN2314" s="140"/>
      <c r="AO2314" s="140"/>
      <c r="AP2314" s="140"/>
      <c r="AQ2314" s="140"/>
      <c r="AR2314" s="140"/>
      <c r="AS2314" s="140"/>
      <c r="AT2314" s="140"/>
      <c r="AU2314" s="140"/>
      <c r="AV2314" s="140"/>
      <c r="AW2314" s="140"/>
      <c r="AX2314" s="140"/>
      <c r="AY2314" s="140"/>
      <c r="AZ2314" s="140"/>
      <c r="BA2314" s="140"/>
      <c r="BB2314" s="140"/>
      <c r="BC2314" s="140"/>
      <c r="BD2314" s="140"/>
      <c r="BE2314" s="140"/>
      <c r="BF2314" s="140"/>
      <c r="BG2314" s="140"/>
      <c r="BH2314" s="140"/>
      <c r="BI2314" s="140"/>
      <c r="BJ2314" s="140"/>
    </row>
    <row r="2315" spans="20:62">
      <c r="T2315" s="140"/>
      <c r="U2315" s="140"/>
      <c r="V2315" s="140"/>
      <c r="W2315" s="140"/>
      <c r="X2315" s="140"/>
      <c r="Y2315" s="140"/>
      <c r="Z2315" s="140"/>
      <c r="AA2315" s="140"/>
      <c r="AB2315" s="140"/>
      <c r="AC2315" s="140"/>
      <c r="AD2315" s="140"/>
      <c r="AE2315" s="140"/>
      <c r="AF2315" s="140"/>
      <c r="AG2315" s="140"/>
      <c r="AH2315" s="140"/>
      <c r="AI2315" s="140"/>
      <c r="AJ2315" s="140"/>
      <c r="AK2315" s="140"/>
      <c r="AL2315" s="140"/>
      <c r="AM2315" s="140"/>
      <c r="AN2315" s="140"/>
      <c r="AO2315" s="140"/>
      <c r="AP2315" s="140"/>
      <c r="AQ2315" s="140"/>
      <c r="AR2315" s="140"/>
      <c r="AS2315" s="140"/>
      <c r="AT2315" s="140"/>
      <c r="AU2315" s="140"/>
      <c r="AV2315" s="140"/>
      <c r="AW2315" s="140"/>
      <c r="AX2315" s="140"/>
      <c r="AY2315" s="140"/>
      <c r="AZ2315" s="140"/>
      <c r="BA2315" s="140"/>
      <c r="BB2315" s="140"/>
      <c r="BC2315" s="140"/>
      <c r="BD2315" s="140"/>
      <c r="BE2315" s="140"/>
      <c r="BF2315" s="140"/>
      <c r="BG2315" s="140"/>
      <c r="BH2315" s="140"/>
      <c r="BI2315" s="140"/>
      <c r="BJ2315" s="140"/>
    </row>
    <row r="2316" spans="20:62">
      <c r="T2316" s="140"/>
      <c r="U2316" s="140"/>
      <c r="V2316" s="140"/>
      <c r="W2316" s="140"/>
      <c r="X2316" s="140"/>
      <c r="Y2316" s="140"/>
      <c r="Z2316" s="140"/>
      <c r="AA2316" s="140"/>
      <c r="AB2316" s="140"/>
      <c r="AC2316" s="140"/>
      <c r="AD2316" s="140"/>
      <c r="AE2316" s="140"/>
      <c r="AF2316" s="140"/>
      <c r="AG2316" s="140"/>
      <c r="AH2316" s="140"/>
      <c r="AI2316" s="140"/>
      <c r="AJ2316" s="140"/>
      <c r="AK2316" s="140"/>
      <c r="AL2316" s="140"/>
      <c r="AM2316" s="140"/>
      <c r="AN2316" s="140"/>
      <c r="AO2316" s="140"/>
      <c r="AP2316" s="140"/>
      <c r="AQ2316" s="140"/>
      <c r="AR2316" s="140"/>
      <c r="AS2316" s="140"/>
      <c r="AT2316" s="140"/>
      <c r="AU2316" s="140"/>
      <c r="AV2316" s="140"/>
      <c r="AW2316" s="140"/>
      <c r="AX2316" s="140"/>
      <c r="AY2316" s="140"/>
      <c r="AZ2316" s="140"/>
      <c r="BA2316" s="140"/>
      <c r="BB2316" s="140"/>
      <c r="BC2316" s="140"/>
      <c r="BD2316" s="140"/>
      <c r="BE2316" s="140"/>
      <c r="BF2316" s="140"/>
      <c r="BG2316" s="140"/>
      <c r="BH2316" s="140"/>
      <c r="BI2316" s="140"/>
      <c r="BJ2316" s="140"/>
    </row>
    <row r="2317" spans="20:62">
      <c r="T2317" s="140"/>
      <c r="U2317" s="140"/>
      <c r="V2317" s="140"/>
      <c r="W2317" s="140"/>
      <c r="X2317" s="140"/>
      <c r="Y2317" s="140"/>
      <c r="Z2317" s="140"/>
      <c r="AA2317" s="140"/>
      <c r="AB2317" s="140"/>
      <c r="AC2317" s="140"/>
      <c r="AD2317" s="140"/>
      <c r="AE2317" s="140"/>
      <c r="AF2317" s="140"/>
      <c r="AG2317" s="140"/>
      <c r="AH2317" s="140"/>
      <c r="AI2317" s="140"/>
      <c r="AJ2317" s="140"/>
      <c r="AK2317" s="140"/>
      <c r="AL2317" s="140"/>
      <c r="AM2317" s="140"/>
      <c r="AN2317" s="140"/>
      <c r="AO2317" s="140"/>
      <c r="AP2317" s="140"/>
      <c r="AQ2317" s="140"/>
      <c r="AR2317" s="140"/>
      <c r="AS2317" s="140"/>
      <c r="AT2317" s="140"/>
      <c r="AU2317" s="140"/>
      <c r="AV2317" s="140"/>
      <c r="AW2317" s="140"/>
      <c r="AX2317" s="140"/>
      <c r="AY2317" s="140"/>
      <c r="AZ2317" s="140"/>
      <c r="BA2317" s="140"/>
      <c r="BB2317" s="140"/>
      <c r="BC2317" s="140"/>
      <c r="BD2317" s="140"/>
      <c r="BE2317" s="140"/>
      <c r="BF2317" s="140"/>
      <c r="BG2317" s="140"/>
      <c r="BH2317" s="140"/>
      <c r="BI2317" s="140"/>
      <c r="BJ2317" s="140"/>
    </row>
    <row r="2318" spans="20:62">
      <c r="T2318" s="140"/>
      <c r="U2318" s="140"/>
      <c r="V2318" s="140"/>
      <c r="W2318" s="140"/>
      <c r="X2318" s="140"/>
      <c r="Y2318" s="140"/>
      <c r="Z2318" s="140"/>
      <c r="AA2318" s="140"/>
      <c r="AB2318" s="140"/>
      <c r="AC2318" s="140"/>
      <c r="AD2318" s="140"/>
      <c r="AE2318" s="140"/>
      <c r="AF2318" s="140"/>
      <c r="AG2318" s="140"/>
      <c r="AH2318" s="140"/>
      <c r="AI2318" s="140"/>
      <c r="AJ2318" s="140"/>
      <c r="AK2318" s="140"/>
      <c r="AL2318" s="140"/>
      <c r="AM2318" s="140"/>
      <c r="AN2318" s="140"/>
      <c r="AO2318" s="140"/>
      <c r="AP2318" s="140"/>
      <c r="AQ2318" s="140"/>
      <c r="AR2318" s="140"/>
      <c r="AS2318" s="140"/>
      <c r="AT2318" s="140"/>
      <c r="AU2318" s="140"/>
      <c r="AV2318" s="140"/>
      <c r="AW2318" s="140"/>
      <c r="AX2318" s="140"/>
      <c r="AY2318" s="140"/>
      <c r="AZ2318" s="140"/>
      <c r="BA2318" s="140"/>
      <c r="BB2318" s="140"/>
      <c r="BC2318" s="140"/>
      <c r="BD2318" s="140"/>
      <c r="BE2318" s="140"/>
      <c r="BF2318" s="140"/>
      <c r="BG2318" s="140"/>
      <c r="BH2318" s="140"/>
      <c r="BI2318" s="140"/>
      <c r="BJ2318" s="140"/>
    </row>
    <row r="2319" spans="20:62">
      <c r="T2319" s="140"/>
      <c r="U2319" s="140"/>
      <c r="V2319" s="140"/>
      <c r="W2319" s="140"/>
      <c r="X2319" s="140"/>
      <c r="Y2319" s="140"/>
      <c r="Z2319" s="140"/>
      <c r="AA2319" s="140"/>
      <c r="AB2319" s="140"/>
      <c r="AC2319" s="140"/>
      <c r="AD2319" s="140"/>
      <c r="AE2319" s="140"/>
      <c r="AF2319" s="140"/>
      <c r="AG2319" s="140"/>
      <c r="AH2319" s="140"/>
      <c r="AI2319" s="140"/>
      <c r="AJ2319" s="140"/>
      <c r="AK2319" s="140"/>
      <c r="AL2319" s="140"/>
      <c r="AM2319" s="140"/>
      <c r="AN2319" s="140"/>
      <c r="AO2319" s="140"/>
      <c r="AP2319" s="140"/>
      <c r="AQ2319" s="140"/>
      <c r="AR2319" s="140"/>
      <c r="AS2319" s="140"/>
      <c r="AT2319" s="140"/>
      <c r="AU2319" s="140"/>
      <c r="AV2319" s="140"/>
      <c r="AW2319" s="140"/>
      <c r="AX2319" s="140"/>
      <c r="AY2319" s="140"/>
      <c r="AZ2319" s="140"/>
      <c r="BA2319" s="140"/>
      <c r="BB2319" s="140"/>
      <c r="BC2319" s="140"/>
      <c r="BD2319" s="140"/>
      <c r="BE2319" s="140"/>
      <c r="BF2319" s="140"/>
      <c r="BG2319" s="140"/>
      <c r="BH2319" s="140"/>
      <c r="BI2319" s="140"/>
      <c r="BJ2319" s="140"/>
    </row>
    <row r="2320" spans="20:62">
      <c r="T2320" s="140"/>
      <c r="U2320" s="140"/>
      <c r="V2320" s="140"/>
      <c r="W2320" s="140"/>
      <c r="X2320" s="140"/>
      <c r="Y2320" s="140"/>
      <c r="Z2320" s="140"/>
      <c r="AA2320" s="140"/>
      <c r="AB2320" s="140"/>
      <c r="AC2320" s="140"/>
      <c r="AD2320" s="140"/>
      <c r="AE2320" s="140"/>
      <c r="AF2320" s="140"/>
      <c r="AG2320" s="140"/>
      <c r="AH2320" s="140"/>
      <c r="AI2320" s="140"/>
      <c r="AJ2320" s="140"/>
      <c r="AK2320" s="140"/>
      <c r="AL2320" s="140"/>
      <c r="AM2320" s="140"/>
      <c r="AN2320" s="140"/>
      <c r="AO2320" s="140"/>
      <c r="AP2320" s="140"/>
      <c r="AQ2320" s="140"/>
      <c r="AR2320" s="140"/>
      <c r="AS2320" s="140"/>
      <c r="AT2320" s="140"/>
      <c r="AU2320" s="140"/>
      <c r="AV2320" s="140"/>
      <c r="AW2320" s="140"/>
      <c r="AX2320" s="140"/>
      <c r="AY2320" s="140"/>
      <c r="AZ2320" s="140"/>
      <c r="BA2320" s="140"/>
      <c r="BB2320" s="140"/>
      <c r="BC2320" s="140"/>
      <c r="BD2320" s="140"/>
      <c r="BE2320" s="140"/>
      <c r="BF2320" s="140"/>
      <c r="BG2320" s="140"/>
      <c r="BH2320" s="140"/>
      <c r="BI2320" s="140"/>
      <c r="BJ2320" s="140"/>
    </row>
    <row r="2321" spans="20:62">
      <c r="T2321" s="140"/>
      <c r="U2321" s="140"/>
      <c r="V2321" s="140"/>
      <c r="W2321" s="140"/>
      <c r="X2321" s="140"/>
      <c r="Y2321" s="140"/>
      <c r="Z2321" s="140"/>
      <c r="AA2321" s="140"/>
      <c r="AB2321" s="140"/>
      <c r="AC2321" s="140"/>
      <c r="AD2321" s="140"/>
      <c r="AE2321" s="140"/>
      <c r="AF2321" s="140"/>
      <c r="AG2321" s="140"/>
      <c r="AH2321" s="140"/>
      <c r="AI2321" s="140"/>
      <c r="AJ2321" s="140"/>
      <c r="AK2321" s="140"/>
      <c r="AL2321" s="140"/>
      <c r="AM2321" s="140"/>
      <c r="AN2321" s="140"/>
      <c r="AO2321" s="140"/>
      <c r="AP2321" s="140"/>
      <c r="AQ2321" s="140"/>
      <c r="AR2321" s="140"/>
      <c r="AS2321" s="140"/>
      <c r="AT2321" s="140"/>
      <c r="AU2321" s="140"/>
      <c r="AV2321" s="140"/>
      <c r="AW2321" s="140"/>
      <c r="AX2321" s="140"/>
      <c r="AY2321" s="140"/>
      <c r="AZ2321" s="140"/>
      <c r="BA2321" s="140"/>
      <c r="BB2321" s="140"/>
      <c r="BC2321" s="140"/>
      <c r="BD2321" s="140"/>
      <c r="BE2321" s="140"/>
      <c r="BF2321" s="140"/>
      <c r="BG2321" s="140"/>
      <c r="BH2321" s="140"/>
      <c r="BI2321" s="140"/>
      <c r="BJ2321" s="140"/>
    </row>
    <row r="2322" spans="20:62">
      <c r="T2322" s="140"/>
      <c r="U2322" s="140"/>
      <c r="V2322" s="140"/>
      <c r="W2322" s="140"/>
      <c r="X2322" s="140"/>
      <c r="Y2322" s="140"/>
      <c r="Z2322" s="140"/>
      <c r="AA2322" s="140"/>
      <c r="AB2322" s="140"/>
      <c r="AC2322" s="140"/>
      <c r="AD2322" s="140"/>
      <c r="AE2322" s="140"/>
      <c r="AF2322" s="140"/>
      <c r="AG2322" s="140"/>
      <c r="AH2322" s="140"/>
      <c r="AI2322" s="140"/>
      <c r="AJ2322" s="140"/>
      <c r="AK2322" s="140"/>
      <c r="AL2322" s="140"/>
      <c r="AM2322" s="140"/>
      <c r="AN2322" s="140"/>
      <c r="AO2322" s="140"/>
      <c r="AP2322" s="140"/>
      <c r="AQ2322" s="140"/>
      <c r="AR2322" s="140"/>
      <c r="AS2322" s="140"/>
      <c r="AT2322" s="140"/>
      <c r="AU2322" s="140"/>
      <c r="AV2322" s="140"/>
      <c r="AW2322" s="140"/>
      <c r="AX2322" s="140"/>
      <c r="AY2322" s="140"/>
      <c r="AZ2322" s="140"/>
      <c r="BA2322" s="140"/>
      <c r="BB2322" s="140"/>
      <c r="BC2322" s="140"/>
      <c r="BD2322" s="140"/>
      <c r="BE2322" s="140"/>
      <c r="BF2322" s="140"/>
      <c r="BG2322" s="140"/>
      <c r="BH2322" s="140"/>
      <c r="BI2322" s="140"/>
      <c r="BJ2322" s="140"/>
    </row>
    <row r="2323" spans="20:62">
      <c r="T2323" s="140"/>
      <c r="U2323" s="140"/>
      <c r="V2323" s="140"/>
      <c r="W2323" s="140"/>
      <c r="X2323" s="140"/>
      <c r="Y2323" s="140"/>
      <c r="Z2323" s="140"/>
      <c r="AA2323" s="140"/>
      <c r="AB2323" s="140"/>
      <c r="AC2323" s="140"/>
      <c r="AD2323" s="140"/>
      <c r="AE2323" s="140"/>
      <c r="AF2323" s="140"/>
      <c r="AG2323" s="140"/>
      <c r="AH2323" s="140"/>
      <c r="AI2323" s="140"/>
      <c r="AJ2323" s="140"/>
      <c r="AK2323" s="140"/>
      <c r="AL2323" s="140"/>
      <c r="AM2323" s="140"/>
      <c r="AN2323" s="140"/>
      <c r="AO2323" s="140"/>
      <c r="AP2323" s="140"/>
      <c r="AQ2323" s="140"/>
      <c r="AR2323" s="140"/>
      <c r="AS2323" s="140"/>
      <c r="AT2323" s="140"/>
      <c r="AU2323" s="140"/>
      <c r="AV2323" s="140"/>
      <c r="AW2323" s="140"/>
      <c r="AX2323" s="140"/>
      <c r="AY2323" s="140"/>
      <c r="AZ2323" s="140"/>
      <c r="BA2323" s="140"/>
      <c r="BB2323" s="140"/>
      <c r="BC2323" s="140"/>
      <c r="BD2323" s="140"/>
      <c r="BE2323" s="140"/>
      <c r="BF2323" s="140"/>
      <c r="BG2323" s="140"/>
      <c r="BH2323" s="140"/>
      <c r="BI2323" s="140"/>
      <c r="BJ2323" s="140"/>
    </row>
    <row r="2324" spans="20:62">
      <c r="T2324" s="140"/>
      <c r="U2324" s="140"/>
      <c r="V2324" s="140"/>
      <c r="W2324" s="140"/>
      <c r="X2324" s="140"/>
      <c r="Y2324" s="140"/>
      <c r="Z2324" s="140"/>
      <c r="AA2324" s="140"/>
      <c r="AB2324" s="140"/>
      <c r="AC2324" s="140"/>
      <c r="AD2324" s="140"/>
      <c r="AE2324" s="140"/>
      <c r="AF2324" s="140"/>
      <c r="AG2324" s="140"/>
      <c r="AH2324" s="140"/>
      <c r="AI2324" s="140"/>
      <c r="AJ2324" s="140"/>
      <c r="AK2324" s="140"/>
      <c r="AL2324" s="140"/>
      <c r="AM2324" s="140"/>
      <c r="AN2324" s="140"/>
      <c r="AO2324" s="140"/>
      <c r="AP2324" s="140"/>
      <c r="AQ2324" s="140"/>
      <c r="AR2324" s="140"/>
      <c r="AS2324" s="140"/>
      <c r="AT2324" s="140"/>
      <c r="AU2324" s="140"/>
      <c r="AV2324" s="140"/>
      <c r="AW2324" s="140"/>
      <c r="AX2324" s="140"/>
      <c r="AY2324" s="140"/>
      <c r="AZ2324" s="140"/>
      <c r="BA2324" s="140"/>
      <c r="BB2324" s="140"/>
      <c r="BC2324" s="140"/>
      <c r="BD2324" s="140"/>
      <c r="BE2324" s="140"/>
      <c r="BF2324" s="140"/>
      <c r="BG2324" s="140"/>
      <c r="BH2324" s="140"/>
      <c r="BI2324" s="140"/>
      <c r="BJ2324" s="140"/>
    </row>
    <row r="2325" spans="20:62">
      <c r="T2325" s="140"/>
      <c r="U2325" s="140"/>
      <c r="V2325" s="140"/>
      <c r="W2325" s="140"/>
      <c r="X2325" s="140"/>
      <c r="Y2325" s="140"/>
      <c r="Z2325" s="140"/>
      <c r="AA2325" s="140"/>
      <c r="AB2325" s="140"/>
      <c r="AC2325" s="140"/>
      <c r="AD2325" s="140"/>
      <c r="AE2325" s="140"/>
      <c r="AF2325" s="140"/>
      <c r="AG2325" s="140"/>
      <c r="AH2325" s="140"/>
      <c r="AI2325" s="140"/>
      <c r="AJ2325" s="140"/>
      <c r="AK2325" s="140"/>
      <c r="AL2325" s="140"/>
      <c r="AM2325" s="140"/>
      <c r="AN2325" s="140"/>
      <c r="AO2325" s="140"/>
      <c r="AP2325" s="140"/>
      <c r="AQ2325" s="140"/>
      <c r="AR2325" s="140"/>
      <c r="AS2325" s="140"/>
      <c r="AT2325" s="140"/>
      <c r="AU2325" s="140"/>
      <c r="AV2325" s="140"/>
      <c r="AW2325" s="140"/>
      <c r="AX2325" s="140"/>
      <c r="AY2325" s="140"/>
      <c r="AZ2325" s="140"/>
      <c r="BA2325" s="140"/>
      <c r="BB2325" s="140"/>
      <c r="BC2325" s="140"/>
      <c r="BD2325" s="140"/>
      <c r="BE2325" s="140"/>
      <c r="BF2325" s="140"/>
      <c r="BG2325" s="140"/>
      <c r="BH2325" s="140"/>
      <c r="BI2325" s="140"/>
      <c r="BJ2325" s="140"/>
    </row>
    <row r="2326" spans="20:62">
      <c r="T2326" s="140"/>
      <c r="U2326" s="140"/>
      <c r="V2326" s="140"/>
      <c r="W2326" s="140"/>
      <c r="X2326" s="140"/>
      <c r="Y2326" s="140"/>
      <c r="Z2326" s="140"/>
      <c r="AA2326" s="140"/>
      <c r="AB2326" s="140"/>
      <c r="AC2326" s="140"/>
      <c r="AD2326" s="140"/>
      <c r="AE2326" s="140"/>
      <c r="AF2326" s="140"/>
      <c r="AG2326" s="140"/>
      <c r="AH2326" s="140"/>
      <c r="AI2326" s="140"/>
      <c r="AJ2326" s="140"/>
      <c r="AK2326" s="140"/>
      <c r="AL2326" s="140"/>
      <c r="AM2326" s="140"/>
      <c r="AN2326" s="140"/>
      <c r="AO2326" s="140"/>
      <c r="AP2326" s="140"/>
      <c r="AQ2326" s="140"/>
      <c r="AR2326" s="140"/>
      <c r="AS2326" s="140"/>
      <c r="AT2326" s="140"/>
      <c r="AU2326" s="140"/>
      <c r="AV2326" s="140"/>
      <c r="AW2326" s="140"/>
      <c r="AX2326" s="140"/>
      <c r="AY2326" s="140"/>
      <c r="AZ2326" s="140"/>
      <c r="BA2326" s="140"/>
      <c r="BB2326" s="140"/>
      <c r="BC2326" s="140"/>
      <c r="BD2326" s="140"/>
      <c r="BE2326" s="140"/>
      <c r="BF2326" s="140"/>
      <c r="BG2326" s="140"/>
      <c r="BH2326" s="140"/>
      <c r="BI2326" s="140"/>
      <c r="BJ2326" s="140"/>
    </row>
    <row r="2327" spans="20:62">
      <c r="T2327" s="140"/>
      <c r="U2327" s="140"/>
      <c r="V2327" s="140"/>
      <c r="W2327" s="140"/>
      <c r="X2327" s="140"/>
      <c r="Y2327" s="140"/>
      <c r="Z2327" s="140"/>
      <c r="AA2327" s="140"/>
      <c r="AB2327" s="140"/>
      <c r="AC2327" s="140"/>
      <c r="AD2327" s="140"/>
      <c r="AE2327" s="140"/>
      <c r="AF2327" s="140"/>
      <c r="AG2327" s="140"/>
      <c r="AH2327" s="140"/>
      <c r="AI2327" s="140"/>
      <c r="AJ2327" s="140"/>
      <c r="AK2327" s="140"/>
      <c r="AL2327" s="140"/>
      <c r="AM2327" s="140"/>
      <c r="AN2327" s="140"/>
      <c r="AO2327" s="140"/>
      <c r="AP2327" s="140"/>
      <c r="AQ2327" s="140"/>
      <c r="AR2327" s="140"/>
      <c r="AS2327" s="140"/>
      <c r="AT2327" s="140"/>
      <c r="AU2327" s="140"/>
      <c r="AV2327" s="140"/>
      <c r="AW2327" s="140"/>
      <c r="AX2327" s="140"/>
      <c r="AY2327" s="140"/>
      <c r="AZ2327" s="140"/>
      <c r="BA2327" s="140"/>
      <c r="BB2327" s="140"/>
      <c r="BC2327" s="140"/>
      <c r="BD2327" s="140"/>
      <c r="BE2327" s="140"/>
      <c r="BF2327" s="140"/>
      <c r="BG2327" s="140"/>
      <c r="BH2327" s="140"/>
      <c r="BI2327" s="140"/>
      <c r="BJ2327" s="140"/>
    </row>
    <row r="2328" spans="20:62">
      <c r="T2328" s="140"/>
      <c r="U2328" s="140"/>
      <c r="V2328" s="140"/>
      <c r="W2328" s="140"/>
      <c r="X2328" s="140"/>
      <c r="Y2328" s="140"/>
      <c r="Z2328" s="140"/>
      <c r="AA2328" s="140"/>
      <c r="AB2328" s="140"/>
      <c r="AC2328" s="140"/>
      <c r="AD2328" s="140"/>
      <c r="AE2328" s="140"/>
      <c r="AF2328" s="140"/>
      <c r="AG2328" s="140"/>
      <c r="AH2328" s="140"/>
      <c r="AI2328" s="140"/>
      <c r="AJ2328" s="140"/>
      <c r="AK2328" s="140"/>
      <c r="AL2328" s="140"/>
      <c r="AM2328" s="140"/>
      <c r="AN2328" s="140"/>
      <c r="AO2328" s="140"/>
      <c r="AP2328" s="140"/>
      <c r="AQ2328" s="140"/>
      <c r="AR2328" s="140"/>
      <c r="AS2328" s="140"/>
      <c r="AT2328" s="140"/>
      <c r="AU2328" s="140"/>
      <c r="AV2328" s="140"/>
      <c r="AW2328" s="140"/>
      <c r="AX2328" s="140"/>
      <c r="AY2328" s="140"/>
      <c r="AZ2328" s="140"/>
      <c r="BA2328" s="140"/>
      <c r="BB2328" s="140"/>
      <c r="BC2328" s="140"/>
      <c r="BD2328" s="140"/>
      <c r="BE2328" s="140"/>
      <c r="BF2328" s="140"/>
      <c r="BG2328" s="140"/>
      <c r="BH2328" s="140"/>
      <c r="BI2328" s="140"/>
      <c r="BJ2328" s="140"/>
    </row>
    <row r="2329" spans="20:62">
      <c r="T2329" s="140"/>
      <c r="U2329" s="140"/>
      <c r="V2329" s="140"/>
      <c r="W2329" s="140"/>
      <c r="X2329" s="140"/>
      <c r="Y2329" s="140"/>
      <c r="Z2329" s="140"/>
      <c r="AA2329" s="140"/>
      <c r="AB2329" s="140"/>
      <c r="AC2329" s="140"/>
      <c r="AD2329" s="140"/>
      <c r="AE2329" s="140"/>
      <c r="AF2329" s="140"/>
      <c r="AG2329" s="140"/>
      <c r="AH2329" s="140"/>
      <c r="AI2329" s="140"/>
      <c r="AJ2329" s="140"/>
      <c r="AK2329" s="140"/>
      <c r="AL2329" s="140"/>
      <c r="AM2329" s="140"/>
      <c r="AN2329" s="140"/>
      <c r="AO2329" s="140"/>
      <c r="AP2329" s="140"/>
      <c r="AQ2329" s="140"/>
      <c r="AR2329" s="140"/>
      <c r="AS2329" s="140"/>
      <c r="AT2329" s="140"/>
      <c r="AU2329" s="140"/>
      <c r="AV2329" s="140"/>
      <c r="AW2329" s="140"/>
      <c r="AX2329" s="140"/>
      <c r="AY2329" s="140"/>
      <c r="AZ2329" s="140"/>
      <c r="BA2329" s="140"/>
      <c r="BB2329" s="140"/>
      <c r="BC2329" s="140"/>
      <c r="BD2329" s="140"/>
      <c r="BE2329" s="140"/>
      <c r="BF2329" s="140"/>
      <c r="BG2329" s="140"/>
      <c r="BH2329" s="140"/>
      <c r="BI2329" s="140"/>
      <c r="BJ2329" s="140"/>
    </row>
    <row r="2330" spans="20:62">
      <c r="T2330" s="140"/>
      <c r="U2330" s="140"/>
      <c r="V2330" s="140"/>
      <c r="W2330" s="140"/>
      <c r="X2330" s="140"/>
      <c r="Y2330" s="140"/>
      <c r="Z2330" s="140"/>
      <c r="AA2330" s="140"/>
      <c r="AB2330" s="140"/>
      <c r="AC2330" s="140"/>
      <c r="AD2330" s="140"/>
      <c r="AE2330" s="140"/>
      <c r="AF2330" s="140"/>
      <c r="AG2330" s="140"/>
      <c r="AH2330" s="140"/>
      <c r="AI2330" s="140"/>
      <c r="AJ2330" s="140"/>
      <c r="AK2330" s="140"/>
      <c r="AL2330" s="140"/>
      <c r="AM2330" s="140"/>
      <c r="AN2330" s="140"/>
      <c r="AO2330" s="140"/>
      <c r="AP2330" s="140"/>
      <c r="AQ2330" s="140"/>
      <c r="AR2330" s="140"/>
      <c r="AS2330" s="140"/>
      <c r="AT2330" s="140"/>
      <c r="AU2330" s="140"/>
      <c r="AV2330" s="140"/>
      <c r="AW2330" s="140"/>
      <c r="AX2330" s="140"/>
      <c r="AY2330" s="140"/>
      <c r="AZ2330" s="140"/>
      <c r="BA2330" s="140"/>
      <c r="BB2330" s="140"/>
      <c r="BC2330" s="140"/>
      <c r="BD2330" s="140"/>
      <c r="BE2330" s="140"/>
      <c r="BF2330" s="140"/>
      <c r="BG2330" s="140"/>
      <c r="BH2330" s="140"/>
      <c r="BI2330" s="140"/>
      <c r="BJ2330" s="140"/>
    </row>
    <row r="2331" spans="20:62">
      <c r="T2331" s="140"/>
      <c r="U2331" s="140"/>
      <c r="V2331" s="140"/>
      <c r="W2331" s="140"/>
      <c r="X2331" s="140"/>
      <c r="Y2331" s="140"/>
      <c r="Z2331" s="140"/>
      <c r="AA2331" s="140"/>
      <c r="AB2331" s="140"/>
      <c r="AC2331" s="140"/>
      <c r="AD2331" s="140"/>
      <c r="AE2331" s="140"/>
      <c r="AF2331" s="140"/>
      <c r="AG2331" s="140"/>
      <c r="AH2331" s="140"/>
      <c r="AI2331" s="140"/>
      <c r="AJ2331" s="140"/>
      <c r="AK2331" s="140"/>
      <c r="AL2331" s="140"/>
      <c r="AM2331" s="140"/>
      <c r="AN2331" s="140"/>
      <c r="AO2331" s="140"/>
      <c r="AP2331" s="140"/>
      <c r="AQ2331" s="140"/>
      <c r="AR2331" s="140"/>
      <c r="AS2331" s="140"/>
      <c r="AT2331" s="140"/>
      <c r="AU2331" s="140"/>
      <c r="AV2331" s="140"/>
      <c r="AW2331" s="140"/>
      <c r="AX2331" s="140"/>
      <c r="AY2331" s="140"/>
      <c r="AZ2331" s="140"/>
      <c r="BA2331" s="140"/>
      <c r="BB2331" s="140"/>
      <c r="BC2331" s="140"/>
      <c r="BD2331" s="140"/>
      <c r="BE2331" s="140"/>
      <c r="BF2331" s="140"/>
      <c r="BG2331" s="140"/>
      <c r="BH2331" s="140"/>
      <c r="BI2331" s="140"/>
      <c r="BJ2331" s="140"/>
    </row>
    <row r="2332" spans="20:62">
      <c r="T2332" s="140"/>
      <c r="U2332" s="140"/>
      <c r="V2332" s="140"/>
      <c r="W2332" s="140"/>
      <c r="X2332" s="140"/>
      <c r="Y2332" s="140"/>
      <c r="Z2332" s="140"/>
      <c r="AA2332" s="140"/>
      <c r="AB2332" s="140"/>
      <c r="AC2332" s="140"/>
      <c r="AD2332" s="140"/>
      <c r="AE2332" s="140"/>
      <c r="AF2332" s="140"/>
      <c r="AG2332" s="140"/>
      <c r="AH2332" s="140"/>
      <c r="AI2332" s="140"/>
      <c r="AJ2332" s="140"/>
      <c r="AK2332" s="140"/>
      <c r="AL2332" s="140"/>
      <c r="AM2332" s="140"/>
      <c r="AN2332" s="140"/>
      <c r="AO2332" s="140"/>
      <c r="AP2332" s="140"/>
      <c r="AQ2332" s="140"/>
      <c r="AR2332" s="140"/>
      <c r="AS2332" s="140"/>
      <c r="AT2332" s="140"/>
      <c r="AU2332" s="140"/>
      <c r="AV2332" s="140"/>
      <c r="AW2332" s="140"/>
      <c r="AX2332" s="140"/>
      <c r="AY2332" s="140"/>
      <c r="AZ2332" s="140"/>
      <c r="BA2332" s="140"/>
      <c r="BB2332" s="140"/>
      <c r="BC2332" s="140"/>
      <c r="BD2332" s="140"/>
      <c r="BE2332" s="140"/>
      <c r="BF2332" s="140"/>
      <c r="BG2332" s="140"/>
      <c r="BH2332" s="140"/>
      <c r="BI2332" s="140"/>
      <c r="BJ2332" s="140"/>
    </row>
    <row r="2333" spans="20:62">
      <c r="T2333" s="140"/>
      <c r="U2333" s="140"/>
      <c r="V2333" s="140"/>
      <c r="W2333" s="140"/>
      <c r="X2333" s="140"/>
      <c r="Y2333" s="140"/>
      <c r="Z2333" s="140"/>
      <c r="AA2333" s="140"/>
      <c r="AB2333" s="140"/>
      <c r="AC2333" s="140"/>
      <c r="AD2333" s="140"/>
      <c r="AE2333" s="140"/>
      <c r="AF2333" s="140"/>
      <c r="AG2333" s="140"/>
      <c r="AH2333" s="140"/>
      <c r="AI2333" s="140"/>
      <c r="AJ2333" s="140"/>
      <c r="AK2333" s="140"/>
      <c r="AL2333" s="140"/>
      <c r="AM2333" s="140"/>
      <c r="AN2333" s="140"/>
      <c r="AO2333" s="140"/>
      <c r="AP2333" s="140"/>
      <c r="AQ2333" s="140"/>
      <c r="AR2333" s="140"/>
      <c r="AS2333" s="140"/>
      <c r="AT2333" s="140"/>
      <c r="AU2333" s="140"/>
      <c r="AV2333" s="140"/>
      <c r="AW2333" s="140"/>
      <c r="AX2333" s="140"/>
      <c r="AY2333" s="140"/>
      <c r="AZ2333" s="140"/>
      <c r="BA2333" s="140"/>
      <c r="BB2333" s="140"/>
      <c r="BC2333" s="140"/>
      <c r="BD2333" s="140"/>
      <c r="BE2333" s="140"/>
      <c r="BF2333" s="140"/>
      <c r="BG2333" s="140"/>
      <c r="BH2333" s="140"/>
      <c r="BI2333" s="140"/>
      <c r="BJ2333" s="140"/>
    </row>
    <row r="2334" spans="20:62">
      <c r="T2334" s="140"/>
      <c r="U2334" s="140"/>
      <c r="V2334" s="140"/>
      <c r="W2334" s="140"/>
      <c r="X2334" s="140"/>
      <c r="Y2334" s="140"/>
      <c r="Z2334" s="140"/>
      <c r="AA2334" s="140"/>
      <c r="AB2334" s="140"/>
      <c r="AC2334" s="140"/>
      <c r="AD2334" s="140"/>
      <c r="AE2334" s="140"/>
      <c r="AF2334" s="140"/>
      <c r="AG2334" s="140"/>
      <c r="AH2334" s="140"/>
      <c r="AI2334" s="140"/>
      <c r="AJ2334" s="140"/>
      <c r="AK2334" s="140"/>
      <c r="AL2334" s="140"/>
      <c r="AM2334" s="140"/>
      <c r="AN2334" s="140"/>
      <c r="AO2334" s="140"/>
      <c r="AP2334" s="140"/>
      <c r="AQ2334" s="140"/>
      <c r="AR2334" s="140"/>
      <c r="AS2334" s="140"/>
      <c r="AT2334" s="140"/>
      <c r="AU2334" s="140"/>
      <c r="AV2334" s="140"/>
      <c r="AW2334" s="140"/>
      <c r="AX2334" s="140"/>
      <c r="AY2334" s="140"/>
      <c r="AZ2334" s="140"/>
      <c r="BA2334" s="140"/>
      <c r="BB2334" s="140"/>
      <c r="BC2334" s="140"/>
      <c r="BD2334" s="140"/>
      <c r="BE2334" s="140"/>
      <c r="BF2334" s="140"/>
      <c r="BG2334" s="140"/>
      <c r="BH2334" s="140"/>
      <c r="BI2334" s="140"/>
      <c r="BJ2334" s="140"/>
    </row>
    <row r="2335" spans="20:62">
      <c r="T2335" s="140"/>
      <c r="U2335" s="140"/>
      <c r="V2335" s="140"/>
      <c r="W2335" s="140"/>
      <c r="X2335" s="140"/>
      <c r="Y2335" s="140"/>
      <c r="Z2335" s="140"/>
      <c r="AA2335" s="140"/>
      <c r="AB2335" s="140"/>
      <c r="AC2335" s="140"/>
      <c r="AD2335" s="140"/>
      <c r="AE2335" s="140"/>
      <c r="AF2335" s="140"/>
      <c r="AG2335" s="140"/>
      <c r="AH2335" s="140"/>
      <c r="AI2335" s="140"/>
      <c r="AJ2335" s="140"/>
      <c r="AK2335" s="140"/>
      <c r="AL2335" s="140"/>
      <c r="AM2335" s="140"/>
      <c r="AN2335" s="140"/>
      <c r="AO2335" s="140"/>
      <c r="AP2335" s="140"/>
      <c r="AQ2335" s="140"/>
      <c r="AR2335" s="140"/>
      <c r="AS2335" s="140"/>
      <c r="AT2335" s="140"/>
      <c r="AU2335" s="140"/>
      <c r="AV2335" s="140"/>
      <c r="AW2335" s="140"/>
      <c r="AX2335" s="140"/>
      <c r="AY2335" s="140"/>
      <c r="AZ2335" s="140"/>
      <c r="BA2335" s="140"/>
      <c r="BB2335" s="140"/>
      <c r="BC2335" s="140"/>
      <c r="BD2335" s="140"/>
      <c r="BE2335" s="140"/>
      <c r="BF2335" s="140"/>
      <c r="BG2335" s="140"/>
      <c r="BH2335" s="140"/>
      <c r="BI2335" s="140"/>
      <c r="BJ2335" s="140"/>
    </row>
    <row r="2336" spans="20:62">
      <c r="T2336" s="140"/>
      <c r="U2336" s="140"/>
      <c r="V2336" s="140"/>
      <c r="W2336" s="140"/>
      <c r="X2336" s="140"/>
      <c r="Y2336" s="140"/>
      <c r="Z2336" s="140"/>
      <c r="AA2336" s="140"/>
      <c r="AB2336" s="140"/>
      <c r="AC2336" s="140"/>
      <c r="AD2336" s="140"/>
      <c r="AE2336" s="140"/>
      <c r="AF2336" s="140"/>
      <c r="AG2336" s="140"/>
      <c r="AH2336" s="140"/>
      <c r="AI2336" s="140"/>
      <c r="AJ2336" s="140"/>
      <c r="AK2336" s="140"/>
      <c r="AL2336" s="140"/>
      <c r="AM2336" s="140"/>
      <c r="AN2336" s="140"/>
      <c r="AO2336" s="140"/>
      <c r="AP2336" s="140"/>
      <c r="AQ2336" s="140"/>
      <c r="AR2336" s="140"/>
      <c r="AS2336" s="140"/>
      <c r="AT2336" s="140"/>
      <c r="AU2336" s="140"/>
      <c r="AV2336" s="140"/>
      <c r="AW2336" s="140"/>
      <c r="AX2336" s="140"/>
      <c r="AY2336" s="140"/>
      <c r="AZ2336" s="140"/>
      <c r="BA2336" s="140"/>
      <c r="BB2336" s="140"/>
      <c r="BC2336" s="140"/>
      <c r="BD2336" s="140"/>
      <c r="BE2336" s="140"/>
      <c r="BF2336" s="140"/>
      <c r="BG2336" s="140"/>
      <c r="BH2336" s="140"/>
      <c r="BI2336" s="140"/>
      <c r="BJ2336" s="140"/>
    </row>
    <row r="2337" spans="20:62">
      <c r="T2337" s="140"/>
      <c r="U2337" s="140"/>
      <c r="V2337" s="140"/>
      <c r="W2337" s="140"/>
      <c r="X2337" s="140"/>
      <c r="Y2337" s="140"/>
      <c r="Z2337" s="140"/>
      <c r="AA2337" s="140"/>
      <c r="AB2337" s="140"/>
      <c r="AC2337" s="140"/>
      <c r="AD2337" s="140"/>
      <c r="AE2337" s="140"/>
      <c r="AF2337" s="140"/>
      <c r="AG2337" s="140"/>
      <c r="AH2337" s="140"/>
      <c r="AI2337" s="140"/>
      <c r="AJ2337" s="140"/>
      <c r="AK2337" s="140"/>
      <c r="AL2337" s="140"/>
      <c r="AM2337" s="140"/>
      <c r="AN2337" s="140"/>
      <c r="AO2337" s="140"/>
      <c r="AP2337" s="140"/>
      <c r="AQ2337" s="140"/>
      <c r="AR2337" s="140"/>
      <c r="AS2337" s="140"/>
      <c r="AT2337" s="140"/>
      <c r="AU2337" s="140"/>
      <c r="AV2337" s="140"/>
      <c r="AW2337" s="140"/>
      <c r="AX2337" s="140"/>
      <c r="AY2337" s="140"/>
      <c r="AZ2337" s="140"/>
      <c r="BA2337" s="140"/>
      <c r="BB2337" s="140"/>
      <c r="BC2337" s="140"/>
      <c r="BD2337" s="140"/>
      <c r="BE2337" s="140"/>
      <c r="BF2337" s="140"/>
      <c r="BG2337" s="140"/>
      <c r="BH2337" s="140"/>
      <c r="BI2337" s="140"/>
      <c r="BJ2337" s="140"/>
    </row>
    <row r="2338" spans="20:62">
      <c r="T2338" s="140"/>
      <c r="U2338" s="140"/>
      <c r="V2338" s="140"/>
      <c r="W2338" s="140"/>
      <c r="X2338" s="140"/>
      <c r="Y2338" s="140"/>
      <c r="Z2338" s="140"/>
      <c r="AA2338" s="140"/>
      <c r="AB2338" s="140"/>
      <c r="AC2338" s="140"/>
      <c r="AD2338" s="140"/>
      <c r="AE2338" s="140"/>
      <c r="AF2338" s="140"/>
      <c r="AG2338" s="140"/>
      <c r="AH2338" s="140"/>
      <c r="AI2338" s="140"/>
      <c r="AJ2338" s="140"/>
      <c r="AK2338" s="140"/>
      <c r="AL2338" s="140"/>
      <c r="AM2338" s="140"/>
      <c r="AN2338" s="140"/>
      <c r="AO2338" s="140"/>
      <c r="AP2338" s="140"/>
      <c r="AQ2338" s="140"/>
      <c r="AR2338" s="140"/>
      <c r="AS2338" s="140"/>
      <c r="AT2338" s="140"/>
      <c r="AU2338" s="140"/>
      <c r="AV2338" s="140"/>
      <c r="AW2338" s="140"/>
      <c r="AX2338" s="140"/>
      <c r="AY2338" s="140"/>
      <c r="AZ2338" s="140"/>
      <c r="BA2338" s="140"/>
      <c r="BB2338" s="140"/>
      <c r="BC2338" s="140"/>
      <c r="BD2338" s="140"/>
      <c r="BE2338" s="140"/>
      <c r="BF2338" s="140"/>
      <c r="BG2338" s="140"/>
      <c r="BH2338" s="140"/>
      <c r="BI2338" s="140"/>
      <c r="BJ2338" s="140"/>
    </row>
    <row r="2339" spans="20:62">
      <c r="T2339" s="140"/>
      <c r="U2339" s="140"/>
      <c r="V2339" s="140"/>
      <c r="W2339" s="140"/>
      <c r="X2339" s="140"/>
      <c r="Y2339" s="140"/>
      <c r="Z2339" s="140"/>
      <c r="AA2339" s="140"/>
      <c r="AB2339" s="140"/>
      <c r="AC2339" s="140"/>
      <c r="AD2339" s="140"/>
      <c r="AE2339" s="140"/>
      <c r="AF2339" s="140"/>
      <c r="AG2339" s="140"/>
      <c r="AH2339" s="140"/>
      <c r="AI2339" s="140"/>
      <c r="AJ2339" s="140"/>
      <c r="AK2339" s="140"/>
      <c r="AL2339" s="140"/>
      <c r="AM2339" s="140"/>
      <c r="AN2339" s="140"/>
      <c r="AO2339" s="140"/>
      <c r="AP2339" s="140"/>
      <c r="AQ2339" s="140"/>
      <c r="AR2339" s="140"/>
      <c r="AS2339" s="140"/>
      <c r="AT2339" s="140"/>
      <c r="AU2339" s="140"/>
      <c r="AV2339" s="140"/>
      <c r="AW2339" s="140"/>
      <c r="AX2339" s="140"/>
      <c r="AY2339" s="140"/>
      <c r="AZ2339" s="140"/>
      <c r="BA2339" s="140"/>
      <c r="BB2339" s="140"/>
      <c r="BC2339" s="140"/>
      <c r="BD2339" s="140"/>
      <c r="BE2339" s="140"/>
      <c r="BF2339" s="140"/>
      <c r="BG2339" s="140"/>
      <c r="BH2339" s="140"/>
      <c r="BI2339" s="140"/>
      <c r="BJ2339" s="140"/>
    </row>
    <row r="2340" spans="20:62">
      <c r="T2340" s="140"/>
      <c r="U2340" s="140"/>
      <c r="V2340" s="140"/>
      <c r="W2340" s="140"/>
      <c r="X2340" s="140"/>
      <c r="Y2340" s="140"/>
      <c r="Z2340" s="140"/>
      <c r="AA2340" s="140"/>
      <c r="AB2340" s="140"/>
      <c r="AC2340" s="140"/>
      <c r="AD2340" s="140"/>
      <c r="AE2340" s="140"/>
      <c r="AF2340" s="140"/>
      <c r="AG2340" s="140"/>
      <c r="AH2340" s="140"/>
      <c r="AI2340" s="140"/>
      <c r="AJ2340" s="140"/>
      <c r="AK2340" s="140"/>
      <c r="AL2340" s="140"/>
      <c r="AM2340" s="140"/>
      <c r="AN2340" s="140"/>
      <c r="AO2340" s="140"/>
      <c r="AP2340" s="140"/>
      <c r="AQ2340" s="140"/>
      <c r="AR2340" s="140"/>
      <c r="AS2340" s="140"/>
      <c r="AT2340" s="140"/>
      <c r="AU2340" s="140"/>
      <c r="AV2340" s="140"/>
      <c r="AW2340" s="140"/>
      <c r="AX2340" s="140"/>
      <c r="AY2340" s="140"/>
      <c r="AZ2340" s="140"/>
      <c r="BA2340" s="140"/>
      <c r="BB2340" s="140"/>
      <c r="BC2340" s="140"/>
      <c r="BD2340" s="140"/>
      <c r="BE2340" s="140"/>
      <c r="BF2340" s="140"/>
      <c r="BG2340" s="140"/>
      <c r="BH2340" s="140"/>
      <c r="BI2340" s="140"/>
      <c r="BJ2340" s="140"/>
    </row>
    <row r="2341" spans="20:62">
      <c r="T2341" s="140"/>
      <c r="U2341" s="140"/>
      <c r="V2341" s="140"/>
      <c r="W2341" s="140"/>
      <c r="X2341" s="140"/>
      <c r="Y2341" s="140"/>
      <c r="Z2341" s="140"/>
      <c r="AA2341" s="140"/>
      <c r="AB2341" s="140"/>
      <c r="AC2341" s="140"/>
      <c r="AD2341" s="140"/>
      <c r="AE2341" s="140"/>
      <c r="AF2341" s="140"/>
      <c r="AG2341" s="140"/>
      <c r="AH2341" s="140"/>
      <c r="AI2341" s="140"/>
      <c r="AJ2341" s="140"/>
      <c r="AK2341" s="140"/>
      <c r="AL2341" s="140"/>
      <c r="AM2341" s="140"/>
      <c r="AN2341" s="140"/>
      <c r="AO2341" s="140"/>
      <c r="AP2341" s="140"/>
      <c r="AQ2341" s="140"/>
      <c r="AR2341" s="140"/>
      <c r="AS2341" s="140"/>
      <c r="AT2341" s="140"/>
      <c r="AU2341" s="140"/>
      <c r="AV2341" s="140"/>
      <c r="AW2341" s="140"/>
      <c r="AX2341" s="140"/>
      <c r="AY2341" s="140"/>
      <c r="AZ2341" s="140"/>
      <c r="BA2341" s="140"/>
      <c r="BB2341" s="140"/>
      <c r="BC2341" s="140"/>
      <c r="BD2341" s="140"/>
      <c r="BE2341" s="140"/>
      <c r="BF2341" s="140"/>
      <c r="BG2341" s="140"/>
      <c r="BH2341" s="140"/>
      <c r="BI2341" s="140"/>
      <c r="BJ2341" s="140"/>
    </row>
    <row r="2342" spans="20:62">
      <c r="T2342" s="140"/>
      <c r="U2342" s="140"/>
      <c r="V2342" s="140"/>
      <c r="W2342" s="140"/>
      <c r="X2342" s="140"/>
      <c r="Y2342" s="140"/>
      <c r="Z2342" s="140"/>
      <c r="AA2342" s="140"/>
      <c r="AB2342" s="140"/>
      <c r="AC2342" s="140"/>
      <c r="AD2342" s="140"/>
      <c r="AE2342" s="140"/>
      <c r="AF2342" s="140"/>
      <c r="AG2342" s="140"/>
      <c r="AH2342" s="140"/>
      <c r="AI2342" s="140"/>
      <c r="AJ2342" s="140"/>
      <c r="AK2342" s="140"/>
      <c r="AL2342" s="140"/>
      <c r="AM2342" s="140"/>
      <c r="AN2342" s="140"/>
      <c r="AO2342" s="140"/>
      <c r="AP2342" s="140"/>
      <c r="AQ2342" s="140"/>
      <c r="AR2342" s="140"/>
      <c r="AS2342" s="140"/>
      <c r="AT2342" s="140"/>
      <c r="AU2342" s="140"/>
      <c r="AV2342" s="140"/>
      <c r="AW2342" s="140"/>
      <c r="AX2342" s="140"/>
      <c r="AY2342" s="140"/>
      <c r="AZ2342" s="140"/>
      <c r="BA2342" s="140"/>
      <c r="BB2342" s="140"/>
      <c r="BC2342" s="140"/>
      <c r="BD2342" s="140"/>
      <c r="BE2342" s="140"/>
      <c r="BF2342" s="140"/>
      <c r="BG2342" s="140"/>
      <c r="BH2342" s="140"/>
      <c r="BI2342" s="140"/>
      <c r="BJ2342" s="140"/>
    </row>
    <row r="2343" spans="20:62">
      <c r="T2343" s="140"/>
      <c r="U2343" s="140"/>
      <c r="V2343" s="140"/>
      <c r="W2343" s="140"/>
      <c r="X2343" s="140"/>
      <c r="Y2343" s="140"/>
      <c r="Z2343" s="140"/>
      <c r="AA2343" s="140"/>
      <c r="AB2343" s="140"/>
      <c r="AC2343" s="140"/>
      <c r="AD2343" s="140"/>
      <c r="AE2343" s="140"/>
      <c r="AF2343" s="140"/>
      <c r="AG2343" s="140"/>
      <c r="AH2343" s="140"/>
      <c r="AI2343" s="140"/>
      <c r="AJ2343" s="140"/>
      <c r="AK2343" s="140"/>
      <c r="AL2343" s="140"/>
      <c r="AM2343" s="140"/>
      <c r="AN2343" s="140"/>
      <c r="AO2343" s="140"/>
      <c r="AP2343" s="140"/>
      <c r="AQ2343" s="140"/>
      <c r="AR2343" s="140"/>
      <c r="AS2343" s="140"/>
      <c r="AT2343" s="140"/>
      <c r="AU2343" s="140"/>
      <c r="AV2343" s="140"/>
      <c r="AW2343" s="140"/>
      <c r="AX2343" s="140"/>
      <c r="AY2343" s="140"/>
      <c r="AZ2343" s="140"/>
      <c r="BA2343" s="140"/>
      <c r="BB2343" s="140"/>
      <c r="BC2343" s="140"/>
      <c r="BD2343" s="140"/>
      <c r="BE2343" s="140"/>
      <c r="BF2343" s="140"/>
      <c r="BG2343" s="140"/>
      <c r="BH2343" s="140"/>
      <c r="BI2343" s="140"/>
      <c r="BJ2343" s="140"/>
    </row>
    <row r="2344" spans="20:62">
      <c r="T2344" s="140"/>
      <c r="U2344" s="140"/>
      <c r="V2344" s="140"/>
      <c r="W2344" s="140"/>
      <c r="X2344" s="140"/>
      <c r="Y2344" s="140"/>
      <c r="Z2344" s="140"/>
      <c r="AA2344" s="140"/>
      <c r="AB2344" s="140"/>
      <c r="AC2344" s="140"/>
      <c r="AD2344" s="140"/>
      <c r="AE2344" s="140"/>
      <c r="AF2344" s="140"/>
      <c r="AG2344" s="140"/>
      <c r="AH2344" s="140"/>
      <c r="AI2344" s="140"/>
      <c r="AJ2344" s="140"/>
      <c r="AK2344" s="140"/>
      <c r="AL2344" s="140"/>
      <c r="AM2344" s="140"/>
      <c r="AN2344" s="140"/>
      <c r="AO2344" s="140"/>
      <c r="AP2344" s="140"/>
      <c r="AQ2344" s="140"/>
      <c r="AR2344" s="140"/>
      <c r="AS2344" s="140"/>
      <c r="AT2344" s="140"/>
      <c r="AU2344" s="140"/>
      <c r="AV2344" s="140"/>
      <c r="AW2344" s="140"/>
      <c r="AX2344" s="140"/>
      <c r="AY2344" s="140"/>
      <c r="AZ2344" s="140"/>
      <c r="BA2344" s="140"/>
      <c r="BB2344" s="140"/>
      <c r="BC2344" s="140"/>
      <c r="BD2344" s="140"/>
      <c r="BE2344" s="140"/>
      <c r="BF2344" s="140"/>
      <c r="BG2344" s="140"/>
      <c r="BH2344" s="140"/>
      <c r="BI2344" s="140"/>
      <c r="BJ2344" s="140"/>
    </row>
    <row r="2345" spans="20:62">
      <c r="T2345" s="140"/>
      <c r="U2345" s="140"/>
      <c r="V2345" s="140"/>
      <c r="W2345" s="140"/>
      <c r="X2345" s="140"/>
      <c r="Y2345" s="140"/>
      <c r="Z2345" s="140"/>
      <c r="AA2345" s="140"/>
      <c r="AB2345" s="140"/>
      <c r="AC2345" s="140"/>
      <c r="AD2345" s="140"/>
      <c r="AE2345" s="140"/>
      <c r="AF2345" s="140"/>
      <c r="AG2345" s="140"/>
      <c r="AH2345" s="140"/>
      <c r="AI2345" s="140"/>
      <c r="AJ2345" s="140"/>
      <c r="AK2345" s="140"/>
      <c r="AL2345" s="140"/>
      <c r="AM2345" s="140"/>
      <c r="AN2345" s="140"/>
      <c r="AO2345" s="140"/>
      <c r="AP2345" s="140"/>
      <c r="AQ2345" s="140"/>
      <c r="AR2345" s="140"/>
      <c r="AS2345" s="140"/>
      <c r="AT2345" s="140"/>
      <c r="AU2345" s="140"/>
      <c r="AV2345" s="140"/>
      <c r="AW2345" s="140"/>
      <c r="AX2345" s="140"/>
      <c r="AY2345" s="140"/>
      <c r="AZ2345" s="140"/>
      <c r="BA2345" s="140"/>
      <c r="BB2345" s="140"/>
      <c r="BC2345" s="140"/>
      <c r="BD2345" s="140"/>
      <c r="BE2345" s="140"/>
      <c r="BF2345" s="140"/>
      <c r="BG2345" s="140"/>
      <c r="BH2345" s="140"/>
      <c r="BI2345" s="140"/>
      <c r="BJ2345" s="140"/>
    </row>
    <row r="2346" spans="20:62">
      <c r="T2346" s="140"/>
      <c r="U2346" s="140"/>
      <c r="V2346" s="140"/>
      <c r="W2346" s="140"/>
      <c r="X2346" s="140"/>
      <c r="Y2346" s="140"/>
      <c r="Z2346" s="140"/>
      <c r="AA2346" s="140"/>
      <c r="AB2346" s="140"/>
      <c r="AC2346" s="140"/>
      <c r="AD2346" s="140"/>
      <c r="AE2346" s="140"/>
      <c r="AF2346" s="140"/>
      <c r="AG2346" s="140"/>
      <c r="AH2346" s="140"/>
      <c r="AI2346" s="140"/>
      <c r="AJ2346" s="140"/>
      <c r="AK2346" s="140"/>
      <c r="AL2346" s="140"/>
      <c r="AM2346" s="140"/>
      <c r="AN2346" s="140"/>
      <c r="AO2346" s="140"/>
      <c r="AP2346" s="140"/>
      <c r="AQ2346" s="140"/>
      <c r="AR2346" s="140"/>
      <c r="AS2346" s="140"/>
      <c r="AT2346" s="140"/>
      <c r="AU2346" s="140"/>
      <c r="AV2346" s="140"/>
      <c r="AW2346" s="140"/>
      <c r="AX2346" s="140"/>
      <c r="AY2346" s="140"/>
      <c r="AZ2346" s="140"/>
      <c r="BA2346" s="140"/>
      <c r="BB2346" s="140"/>
      <c r="BC2346" s="140"/>
      <c r="BD2346" s="140"/>
      <c r="BE2346" s="140"/>
      <c r="BF2346" s="140"/>
      <c r="BG2346" s="140"/>
      <c r="BH2346" s="140"/>
      <c r="BI2346" s="140"/>
      <c r="BJ2346" s="140"/>
    </row>
    <row r="2347" spans="20:62">
      <c r="T2347" s="140"/>
      <c r="U2347" s="140"/>
      <c r="V2347" s="140"/>
      <c r="W2347" s="140"/>
      <c r="X2347" s="140"/>
      <c r="Y2347" s="140"/>
      <c r="Z2347" s="140"/>
      <c r="AA2347" s="140"/>
      <c r="AB2347" s="140"/>
      <c r="AC2347" s="140"/>
      <c r="AD2347" s="140"/>
      <c r="AE2347" s="140"/>
      <c r="AF2347" s="140"/>
      <c r="AG2347" s="140"/>
      <c r="AH2347" s="140"/>
      <c r="AI2347" s="140"/>
      <c r="AJ2347" s="140"/>
      <c r="AK2347" s="140"/>
      <c r="AL2347" s="140"/>
      <c r="AM2347" s="140"/>
      <c r="AN2347" s="140"/>
      <c r="AO2347" s="140"/>
      <c r="AP2347" s="140"/>
      <c r="AQ2347" s="140"/>
      <c r="AR2347" s="140"/>
      <c r="AS2347" s="140"/>
      <c r="AT2347" s="140"/>
      <c r="AU2347" s="140"/>
      <c r="AV2347" s="140"/>
      <c r="AW2347" s="140"/>
      <c r="AX2347" s="140"/>
      <c r="AY2347" s="140"/>
      <c r="AZ2347" s="140"/>
      <c r="BA2347" s="140"/>
      <c r="BB2347" s="140"/>
      <c r="BC2347" s="140"/>
      <c r="BD2347" s="140"/>
      <c r="BE2347" s="140"/>
      <c r="BF2347" s="140"/>
      <c r="BG2347" s="140"/>
      <c r="BH2347" s="140"/>
      <c r="BI2347" s="140"/>
      <c r="BJ2347" s="140"/>
    </row>
    <row r="2348" spans="20:62">
      <c r="T2348" s="140"/>
      <c r="U2348" s="140"/>
      <c r="V2348" s="140"/>
      <c r="W2348" s="140"/>
      <c r="X2348" s="140"/>
      <c r="Y2348" s="140"/>
      <c r="Z2348" s="140"/>
      <c r="AA2348" s="140"/>
      <c r="AB2348" s="140"/>
      <c r="AC2348" s="140"/>
      <c r="AD2348" s="140"/>
      <c r="AE2348" s="140"/>
      <c r="AF2348" s="140"/>
      <c r="AG2348" s="140"/>
      <c r="AH2348" s="140"/>
      <c r="AI2348" s="140"/>
      <c r="AJ2348" s="140"/>
      <c r="AK2348" s="140"/>
      <c r="AL2348" s="140"/>
      <c r="AM2348" s="140"/>
      <c r="AN2348" s="140"/>
      <c r="AO2348" s="140"/>
      <c r="AP2348" s="140"/>
      <c r="AQ2348" s="140"/>
      <c r="AR2348" s="140"/>
      <c r="AS2348" s="140"/>
      <c r="AT2348" s="140"/>
      <c r="AU2348" s="140"/>
      <c r="AV2348" s="140"/>
      <c r="AW2348" s="140"/>
      <c r="AX2348" s="140"/>
      <c r="AY2348" s="140"/>
      <c r="AZ2348" s="140"/>
      <c r="BA2348" s="140"/>
      <c r="BB2348" s="140"/>
      <c r="BC2348" s="140"/>
      <c r="BD2348" s="140"/>
      <c r="BE2348" s="140"/>
      <c r="BF2348" s="140"/>
      <c r="BG2348" s="140"/>
      <c r="BH2348" s="140"/>
      <c r="BI2348" s="140"/>
      <c r="BJ2348" s="140"/>
    </row>
    <row r="2349" spans="20:62">
      <c r="T2349" s="140"/>
      <c r="U2349" s="140"/>
      <c r="V2349" s="140"/>
      <c r="W2349" s="140"/>
      <c r="X2349" s="140"/>
      <c r="Y2349" s="140"/>
      <c r="Z2349" s="140"/>
      <c r="AA2349" s="140"/>
      <c r="AB2349" s="140"/>
      <c r="AC2349" s="140"/>
      <c r="AD2349" s="140"/>
      <c r="AE2349" s="140"/>
      <c r="AF2349" s="140"/>
      <c r="AG2349" s="140"/>
      <c r="AH2349" s="140"/>
      <c r="AI2349" s="140"/>
      <c r="AJ2349" s="140"/>
      <c r="AK2349" s="140"/>
      <c r="AL2349" s="140"/>
      <c r="AM2349" s="140"/>
      <c r="AN2349" s="140"/>
      <c r="AO2349" s="140"/>
      <c r="AP2349" s="140"/>
      <c r="AQ2349" s="140"/>
      <c r="AR2349" s="140"/>
      <c r="AS2349" s="140"/>
      <c r="AT2349" s="140"/>
      <c r="AU2349" s="140"/>
      <c r="AV2349" s="140"/>
      <c r="AW2349" s="140"/>
      <c r="AX2349" s="140"/>
      <c r="AY2349" s="140"/>
      <c r="AZ2349" s="140"/>
      <c r="BA2349" s="140"/>
      <c r="BB2349" s="140"/>
      <c r="BC2349" s="140"/>
      <c r="BD2349" s="140"/>
      <c r="BE2349" s="140"/>
      <c r="BF2349" s="140"/>
      <c r="BG2349" s="140"/>
      <c r="BH2349" s="140"/>
      <c r="BI2349" s="140"/>
      <c r="BJ2349" s="140"/>
    </row>
    <row r="2350" spans="20:62">
      <c r="T2350" s="140"/>
      <c r="U2350" s="140"/>
      <c r="V2350" s="140"/>
      <c r="W2350" s="140"/>
      <c r="X2350" s="140"/>
      <c r="Y2350" s="140"/>
      <c r="Z2350" s="140"/>
      <c r="AA2350" s="140"/>
      <c r="AB2350" s="140"/>
      <c r="AC2350" s="140"/>
      <c r="AD2350" s="140"/>
      <c r="AE2350" s="140"/>
      <c r="AF2350" s="140"/>
      <c r="AG2350" s="140"/>
      <c r="AH2350" s="140"/>
      <c r="AI2350" s="140"/>
      <c r="AJ2350" s="140"/>
      <c r="AK2350" s="140"/>
      <c r="AL2350" s="140"/>
      <c r="AM2350" s="140"/>
      <c r="AN2350" s="140"/>
      <c r="AO2350" s="140"/>
      <c r="AP2350" s="140"/>
      <c r="AQ2350" s="140"/>
      <c r="AR2350" s="140"/>
      <c r="AS2350" s="140"/>
      <c r="AT2350" s="140"/>
      <c r="AU2350" s="140"/>
      <c r="AV2350" s="140"/>
      <c r="AW2350" s="140"/>
      <c r="AX2350" s="140"/>
      <c r="AY2350" s="140"/>
      <c r="AZ2350" s="140"/>
      <c r="BA2350" s="140"/>
      <c r="BB2350" s="140"/>
      <c r="BC2350" s="140"/>
      <c r="BD2350" s="140"/>
      <c r="BE2350" s="140"/>
      <c r="BF2350" s="140"/>
      <c r="BG2350" s="140"/>
      <c r="BH2350" s="140"/>
      <c r="BI2350" s="140"/>
      <c r="BJ2350" s="140"/>
    </row>
    <row r="2351" spans="20:62">
      <c r="T2351" s="140"/>
      <c r="U2351" s="140"/>
      <c r="V2351" s="140"/>
      <c r="W2351" s="140"/>
      <c r="X2351" s="140"/>
      <c r="Y2351" s="140"/>
      <c r="Z2351" s="140"/>
      <c r="AA2351" s="140"/>
      <c r="AB2351" s="140"/>
      <c r="AC2351" s="140"/>
      <c r="AD2351" s="140"/>
      <c r="AE2351" s="140"/>
      <c r="AF2351" s="140"/>
      <c r="AG2351" s="140"/>
      <c r="AH2351" s="140"/>
      <c r="AI2351" s="140"/>
      <c r="AJ2351" s="140"/>
      <c r="AK2351" s="140"/>
      <c r="AL2351" s="140"/>
      <c r="AM2351" s="140"/>
      <c r="AN2351" s="140"/>
      <c r="AO2351" s="140"/>
      <c r="AP2351" s="140"/>
      <c r="AQ2351" s="140"/>
      <c r="AR2351" s="140"/>
      <c r="AS2351" s="140"/>
      <c r="AT2351" s="140"/>
      <c r="AU2351" s="140"/>
      <c r="AV2351" s="140"/>
      <c r="AW2351" s="140"/>
      <c r="AX2351" s="140"/>
      <c r="AY2351" s="140"/>
      <c r="AZ2351" s="140"/>
      <c r="BA2351" s="140"/>
      <c r="BB2351" s="140"/>
      <c r="BC2351" s="140"/>
      <c r="BD2351" s="140"/>
      <c r="BE2351" s="140"/>
      <c r="BF2351" s="140"/>
      <c r="BG2351" s="140"/>
      <c r="BH2351" s="140"/>
      <c r="BI2351" s="140"/>
      <c r="BJ2351" s="140"/>
    </row>
    <row r="2352" spans="20:62">
      <c r="T2352" s="140"/>
      <c r="U2352" s="140"/>
      <c r="V2352" s="140"/>
      <c r="W2352" s="140"/>
      <c r="X2352" s="140"/>
      <c r="Y2352" s="140"/>
      <c r="Z2352" s="140"/>
      <c r="AA2352" s="140"/>
      <c r="AB2352" s="140"/>
      <c r="AC2352" s="140"/>
      <c r="AD2352" s="140"/>
      <c r="AE2352" s="140"/>
      <c r="AF2352" s="140"/>
      <c r="AG2352" s="140"/>
      <c r="AH2352" s="140"/>
      <c r="AI2352" s="140"/>
      <c r="AJ2352" s="140"/>
      <c r="AK2352" s="140"/>
      <c r="AL2352" s="140"/>
      <c r="AM2352" s="140"/>
      <c r="AN2352" s="140"/>
      <c r="AO2352" s="140"/>
      <c r="AP2352" s="140"/>
      <c r="AQ2352" s="140"/>
      <c r="AR2352" s="140"/>
      <c r="AS2352" s="140"/>
      <c r="AT2352" s="140"/>
      <c r="AU2352" s="140"/>
      <c r="AV2352" s="140"/>
      <c r="AW2352" s="140"/>
      <c r="AX2352" s="140"/>
      <c r="AY2352" s="140"/>
      <c r="AZ2352" s="140"/>
      <c r="BA2352" s="140"/>
      <c r="BB2352" s="140"/>
      <c r="BC2352" s="140"/>
      <c r="BD2352" s="140"/>
      <c r="BE2352" s="140"/>
      <c r="BF2352" s="140"/>
      <c r="BG2352" s="140"/>
      <c r="BH2352" s="140"/>
      <c r="BI2352" s="140"/>
      <c r="BJ2352" s="140"/>
    </row>
    <row r="2353" spans="20:62">
      <c r="T2353" s="140"/>
      <c r="U2353" s="140"/>
      <c r="V2353" s="140"/>
      <c r="W2353" s="140"/>
      <c r="X2353" s="140"/>
      <c r="Y2353" s="140"/>
      <c r="Z2353" s="140"/>
      <c r="AA2353" s="140"/>
      <c r="AB2353" s="140"/>
      <c r="AC2353" s="140"/>
      <c r="AD2353" s="140"/>
      <c r="AE2353" s="140"/>
      <c r="AF2353" s="140"/>
      <c r="AG2353" s="140"/>
      <c r="AH2353" s="140"/>
      <c r="AI2353" s="140"/>
      <c r="AJ2353" s="140"/>
      <c r="AK2353" s="140"/>
      <c r="AL2353" s="140"/>
      <c r="AM2353" s="140"/>
      <c r="AN2353" s="140"/>
      <c r="AO2353" s="140"/>
      <c r="AP2353" s="140"/>
      <c r="AQ2353" s="140"/>
      <c r="AR2353" s="140"/>
      <c r="AS2353" s="140"/>
      <c r="AT2353" s="140"/>
      <c r="AU2353" s="140"/>
      <c r="AV2353" s="140"/>
      <c r="AW2353" s="140"/>
      <c r="AX2353" s="140"/>
      <c r="AY2353" s="140"/>
      <c r="AZ2353" s="140"/>
      <c r="BA2353" s="140"/>
      <c r="BB2353" s="140"/>
      <c r="BC2353" s="140"/>
      <c r="BD2353" s="140"/>
      <c r="BE2353" s="140"/>
      <c r="BF2353" s="140"/>
      <c r="BG2353" s="140"/>
      <c r="BH2353" s="140"/>
      <c r="BI2353" s="140"/>
      <c r="BJ2353" s="140"/>
    </row>
    <row r="2354" spans="20:62">
      <c r="T2354" s="140"/>
      <c r="U2354" s="140"/>
      <c r="V2354" s="140"/>
      <c r="W2354" s="140"/>
      <c r="X2354" s="140"/>
      <c r="Y2354" s="140"/>
      <c r="Z2354" s="140"/>
      <c r="AA2354" s="140"/>
      <c r="AB2354" s="140"/>
      <c r="AC2354" s="140"/>
      <c r="AD2354" s="140"/>
      <c r="AE2354" s="140"/>
      <c r="AF2354" s="140"/>
      <c r="AG2354" s="140"/>
      <c r="AH2354" s="140"/>
      <c r="AI2354" s="140"/>
      <c r="AJ2354" s="140"/>
      <c r="AK2354" s="140"/>
      <c r="AL2354" s="140"/>
      <c r="AM2354" s="140"/>
      <c r="AN2354" s="140"/>
      <c r="AO2354" s="140"/>
      <c r="AP2354" s="140"/>
      <c r="AQ2354" s="140"/>
      <c r="AR2354" s="140"/>
      <c r="AS2354" s="140"/>
      <c r="AT2354" s="140"/>
      <c r="AU2354" s="140"/>
      <c r="AV2354" s="140"/>
      <c r="AW2354" s="140"/>
      <c r="AX2354" s="140"/>
      <c r="AY2354" s="140"/>
      <c r="AZ2354" s="140"/>
      <c r="BA2354" s="140"/>
      <c r="BB2354" s="140"/>
      <c r="BC2354" s="140"/>
      <c r="BD2354" s="140"/>
      <c r="BE2354" s="140"/>
      <c r="BF2354" s="140"/>
      <c r="BG2354" s="140"/>
      <c r="BH2354" s="140"/>
      <c r="BI2354" s="140"/>
      <c r="BJ2354" s="140"/>
    </row>
    <row r="2355" spans="20:62">
      <c r="T2355" s="140"/>
      <c r="U2355" s="140"/>
      <c r="V2355" s="140"/>
      <c r="W2355" s="140"/>
      <c r="X2355" s="140"/>
      <c r="Y2355" s="140"/>
      <c r="Z2355" s="140"/>
      <c r="AA2355" s="140"/>
      <c r="AB2355" s="140"/>
      <c r="AC2355" s="140"/>
      <c r="AD2355" s="140"/>
      <c r="AE2355" s="140"/>
      <c r="AF2355" s="140"/>
      <c r="AG2355" s="140"/>
      <c r="AH2355" s="140"/>
      <c r="AI2355" s="140"/>
      <c r="AJ2355" s="140"/>
      <c r="AK2355" s="140"/>
      <c r="AL2355" s="140"/>
      <c r="AM2355" s="140"/>
      <c r="AN2355" s="140"/>
      <c r="AO2355" s="140"/>
      <c r="AP2355" s="140"/>
      <c r="AQ2355" s="140"/>
      <c r="AR2355" s="140"/>
      <c r="AS2355" s="140"/>
      <c r="AT2355" s="140"/>
      <c r="AU2355" s="140"/>
      <c r="AV2355" s="140"/>
      <c r="AW2355" s="140"/>
      <c r="AX2355" s="140"/>
      <c r="AY2355" s="140"/>
      <c r="AZ2355" s="140"/>
      <c r="BA2355" s="140"/>
      <c r="BB2355" s="140"/>
      <c r="BC2355" s="140"/>
      <c r="BD2355" s="140"/>
      <c r="BE2355" s="140"/>
      <c r="BF2355" s="140"/>
      <c r="BG2355" s="140"/>
      <c r="BH2355" s="140"/>
      <c r="BI2355" s="140"/>
      <c r="BJ2355" s="140"/>
    </row>
    <row r="2356" spans="20:62">
      <c r="T2356" s="140"/>
      <c r="U2356" s="140"/>
      <c r="V2356" s="140"/>
      <c r="W2356" s="140"/>
      <c r="X2356" s="140"/>
      <c r="Y2356" s="140"/>
      <c r="Z2356" s="140"/>
      <c r="AA2356" s="140"/>
      <c r="AB2356" s="140"/>
      <c r="AC2356" s="140"/>
      <c r="AD2356" s="140"/>
      <c r="AE2356" s="140"/>
      <c r="AF2356" s="140"/>
      <c r="AG2356" s="140"/>
      <c r="AH2356" s="140"/>
      <c r="AI2356" s="140"/>
      <c r="AJ2356" s="140"/>
      <c r="AK2356" s="140"/>
      <c r="AL2356" s="140"/>
      <c r="AM2356" s="140"/>
      <c r="AN2356" s="140"/>
      <c r="AO2356" s="140"/>
      <c r="AP2356" s="140"/>
      <c r="AQ2356" s="140"/>
      <c r="AR2356" s="140"/>
      <c r="AS2356" s="140"/>
      <c r="AT2356" s="140"/>
      <c r="AU2356" s="140"/>
      <c r="AV2356" s="140"/>
      <c r="AW2356" s="140"/>
      <c r="AX2356" s="140"/>
      <c r="AY2356" s="140"/>
      <c r="AZ2356" s="140"/>
      <c r="BA2356" s="140"/>
      <c r="BB2356" s="140"/>
      <c r="BC2356" s="140"/>
      <c r="BD2356" s="140"/>
      <c r="BE2356" s="140"/>
      <c r="BF2356" s="140"/>
      <c r="BG2356" s="140"/>
      <c r="BH2356" s="140"/>
      <c r="BI2356" s="140"/>
      <c r="BJ2356" s="140"/>
    </row>
    <row r="2357" spans="20:62">
      <c r="T2357" s="140"/>
      <c r="U2357" s="140"/>
      <c r="V2357" s="140"/>
      <c r="W2357" s="140"/>
      <c r="X2357" s="140"/>
      <c r="Y2357" s="140"/>
      <c r="Z2357" s="140"/>
      <c r="AA2357" s="140"/>
      <c r="AB2357" s="140"/>
      <c r="AC2357" s="140"/>
      <c r="AD2357" s="140"/>
      <c r="AE2357" s="140"/>
      <c r="AF2357" s="140"/>
      <c r="AG2357" s="140"/>
      <c r="AH2357" s="140"/>
      <c r="AI2357" s="140"/>
      <c r="AJ2357" s="140"/>
      <c r="AK2357" s="140"/>
      <c r="AL2357" s="140"/>
      <c r="AM2357" s="140"/>
      <c r="AN2357" s="140"/>
      <c r="AO2357" s="140"/>
      <c r="AP2357" s="140"/>
      <c r="AQ2357" s="140"/>
      <c r="AR2357" s="140"/>
      <c r="AS2357" s="140"/>
      <c r="AT2357" s="140"/>
      <c r="AU2357" s="140"/>
      <c r="AV2357" s="140"/>
      <c r="AW2357" s="140"/>
      <c r="AX2357" s="140"/>
      <c r="AY2357" s="140"/>
      <c r="AZ2357" s="140"/>
      <c r="BA2357" s="140"/>
      <c r="BB2357" s="140"/>
      <c r="BC2357" s="140"/>
      <c r="BD2357" s="140"/>
      <c r="BE2357" s="140"/>
      <c r="BF2357" s="140"/>
      <c r="BG2357" s="140"/>
      <c r="BH2357" s="140"/>
      <c r="BI2357" s="140"/>
      <c r="BJ2357" s="140"/>
    </row>
    <row r="2358" spans="20:62">
      <c r="T2358" s="140"/>
      <c r="U2358" s="140"/>
      <c r="V2358" s="140"/>
      <c r="W2358" s="140"/>
      <c r="X2358" s="140"/>
      <c r="Y2358" s="140"/>
      <c r="Z2358" s="140"/>
      <c r="AA2358" s="140"/>
      <c r="AB2358" s="140"/>
      <c r="AC2358" s="140"/>
      <c r="AD2358" s="140"/>
      <c r="AE2358" s="140"/>
      <c r="AF2358" s="140"/>
      <c r="AG2358" s="140"/>
      <c r="AH2358" s="140"/>
      <c r="AI2358" s="140"/>
      <c r="AJ2358" s="140"/>
      <c r="AK2358" s="140"/>
      <c r="AL2358" s="140"/>
      <c r="AM2358" s="140"/>
      <c r="AN2358" s="140"/>
      <c r="AO2358" s="140"/>
      <c r="AP2358" s="140"/>
      <c r="AQ2358" s="140"/>
      <c r="AR2358" s="140"/>
      <c r="AS2358" s="140"/>
      <c r="AT2358" s="140"/>
      <c r="AU2358" s="140"/>
      <c r="AV2358" s="140"/>
      <c r="AW2358" s="140"/>
      <c r="AX2358" s="140"/>
      <c r="AY2358" s="140"/>
      <c r="AZ2358" s="140"/>
      <c r="BA2358" s="140"/>
      <c r="BB2358" s="140"/>
      <c r="BC2358" s="140"/>
      <c r="BD2358" s="140"/>
      <c r="BE2358" s="140"/>
      <c r="BF2358" s="140"/>
      <c r="BG2358" s="140"/>
      <c r="BH2358" s="140"/>
      <c r="BI2358" s="140"/>
      <c r="BJ2358" s="140"/>
    </row>
    <row r="2359" spans="20:62">
      <c r="T2359" s="140"/>
      <c r="U2359" s="140"/>
      <c r="V2359" s="140"/>
      <c r="W2359" s="140"/>
      <c r="X2359" s="140"/>
      <c r="Y2359" s="140"/>
      <c r="Z2359" s="140"/>
      <c r="AA2359" s="140"/>
      <c r="AB2359" s="140"/>
      <c r="AC2359" s="140"/>
      <c r="AD2359" s="140"/>
      <c r="AE2359" s="140"/>
      <c r="AF2359" s="140"/>
      <c r="AG2359" s="140"/>
      <c r="AH2359" s="140"/>
      <c r="AI2359" s="140"/>
      <c r="AJ2359" s="140"/>
      <c r="AK2359" s="140"/>
      <c r="AL2359" s="140"/>
      <c r="AM2359" s="140"/>
      <c r="AN2359" s="140"/>
      <c r="AO2359" s="140"/>
      <c r="AP2359" s="140"/>
      <c r="AQ2359" s="140"/>
      <c r="AR2359" s="140"/>
      <c r="AS2359" s="140"/>
      <c r="AT2359" s="140"/>
      <c r="AU2359" s="140"/>
      <c r="AV2359" s="140"/>
      <c r="AW2359" s="140"/>
      <c r="AX2359" s="140"/>
      <c r="AY2359" s="140"/>
      <c r="AZ2359" s="140"/>
      <c r="BA2359" s="140"/>
      <c r="BB2359" s="140"/>
      <c r="BC2359" s="140"/>
      <c r="BD2359" s="140"/>
      <c r="BE2359" s="140"/>
      <c r="BF2359" s="140"/>
      <c r="BG2359" s="140"/>
      <c r="BH2359" s="140"/>
      <c r="BI2359" s="140"/>
      <c r="BJ2359" s="140"/>
    </row>
    <row r="2360" spans="20:62">
      <c r="T2360" s="140"/>
      <c r="U2360" s="140"/>
      <c r="V2360" s="140"/>
      <c r="W2360" s="140"/>
      <c r="X2360" s="140"/>
      <c r="Y2360" s="140"/>
      <c r="Z2360" s="140"/>
      <c r="AA2360" s="140"/>
      <c r="AB2360" s="140"/>
      <c r="AC2360" s="140"/>
      <c r="AD2360" s="140"/>
      <c r="AE2360" s="140"/>
      <c r="AF2360" s="140"/>
      <c r="AG2360" s="140"/>
      <c r="AH2360" s="140"/>
      <c r="AI2360" s="140"/>
      <c r="AJ2360" s="140"/>
      <c r="AK2360" s="140"/>
      <c r="AL2360" s="140"/>
      <c r="AM2360" s="140"/>
      <c r="AN2360" s="140"/>
      <c r="AO2360" s="140"/>
      <c r="AP2360" s="140"/>
      <c r="AQ2360" s="140"/>
      <c r="AR2360" s="140"/>
      <c r="AS2360" s="140"/>
      <c r="AT2360" s="140"/>
      <c r="AU2360" s="140"/>
      <c r="AV2360" s="140"/>
      <c r="AW2360" s="140"/>
      <c r="AX2360" s="140"/>
      <c r="AY2360" s="140"/>
      <c r="AZ2360" s="140"/>
      <c r="BA2360" s="140"/>
      <c r="BB2360" s="140"/>
      <c r="BC2360" s="140"/>
      <c r="BD2360" s="140"/>
      <c r="BE2360" s="140"/>
      <c r="BF2360" s="140"/>
      <c r="BG2360" s="140"/>
      <c r="BH2360" s="140"/>
      <c r="BI2360" s="140"/>
      <c r="BJ2360" s="140"/>
    </row>
    <row r="2361" spans="20:62">
      <c r="T2361" s="140"/>
      <c r="U2361" s="140"/>
      <c r="V2361" s="140"/>
      <c r="W2361" s="140"/>
      <c r="X2361" s="140"/>
      <c r="Y2361" s="140"/>
      <c r="Z2361" s="140"/>
      <c r="AA2361" s="140"/>
      <c r="AB2361" s="140"/>
      <c r="AC2361" s="140"/>
      <c r="AD2361" s="140"/>
      <c r="AE2361" s="140"/>
      <c r="AF2361" s="140"/>
      <c r="AG2361" s="140"/>
      <c r="AH2361" s="140"/>
      <c r="AI2361" s="140"/>
      <c r="AJ2361" s="140"/>
      <c r="AK2361" s="140"/>
      <c r="AL2361" s="140"/>
      <c r="AM2361" s="140"/>
      <c r="AN2361" s="140"/>
      <c r="AO2361" s="140"/>
      <c r="AP2361" s="140"/>
      <c r="AQ2361" s="140"/>
      <c r="AR2361" s="140"/>
      <c r="AS2361" s="140"/>
      <c r="AT2361" s="140"/>
      <c r="AU2361" s="140"/>
      <c r="AV2361" s="140"/>
      <c r="AW2361" s="140"/>
      <c r="AX2361" s="140"/>
      <c r="AY2361" s="140"/>
      <c r="AZ2361" s="140"/>
      <c r="BA2361" s="140"/>
      <c r="BB2361" s="140"/>
      <c r="BC2361" s="140"/>
      <c r="BD2361" s="140"/>
      <c r="BE2361" s="140"/>
      <c r="BF2361" s="140"/>
      <c r="BG2361" s="140"/>
      <c r="BH2361" s="140"/>
      <c r="BI2361" s="140"/>
      <c r="BJ2361" s="140"/>
    </row>
    <row r="2362" spans="20:62">
      <c r="T2362" s="140"/>
      <c r="U2362" s="140"/>
      <c r="V2362" s="140"/>
      <c r="W2362" s="140"/>
      <c r="X2362" s="140"/>
      <c r="Y2362" s="140"/>
      <c r="Z2362" s="140"/>
      <c r="AA2362" s="140"/>
      <c r="AB2362" s="140"/>
      <c r="AC2362" s="140"/>
      <c r="AD2362" s="140"/>
      <c r="AE2362" s="140"/>
      <c r="AF2362" s="140"/>
      <c r="AG2362" s="140"/>
      <c r="AH2362" s="140"/>
      <c r="AI2362" s="140"/>
      <c r="AJ2362" s="140"/>
      <c r="AK2362" s="140"/>
      <c r="AL2362" s="140"/>
      <c r="AM2362" s="140"/>
      <c r="AN2362" s="140"/>
      <c r="AO2362" s="140"/>
      <c r="AP2362" s="140"/>
      <c r="AQ2362" s="140"/>
      <c r="AR2362" s="140"/>
      <c r="AS2362" s="140"/>
      <c r="AT2362" s="140"/>
      <c r="AU2362" s="140"/>
      <c r="AV2362" s="140"/>
      <c r="AW2362" s="140"/>
      <c r="AX2362" s="140"/>
      <c r="AY2362" s="140"/>
      <c r="AZ2362" s="140"/>
      <c r="BA2362" s="140"/>
      <c r="BB2362" s="140"/>
      <c r="BC2362" s="140"/>
      <c r="BD2362" s="140"/>
      <c r="BE2362" s="140"/>
      <c r="BF2362" s="140"/>
      <c r="BG2362" s="140"/>
      <c r="BH2362" s="140"/>
      <c r="BI2362" s="140"/>
      <c r="BJ2362" s="140"/>
    </row>
    <row r="2363" spans="20:62">
      <c r="T2363" s="140"/>
      <c r="U2363" s="140"/>
      <c r="V2363" s="140"/>
      <c r="W2363" s="140"/>
      <c r="X2363" s="140"/>
      <c r="Y2363" s="140"/>
      <c r="Z2363" s="140"/>
      <c r="AA2363" s="140"/>
      <c r="AB2363" s="140"/>
      <c r="AC2363" s="140"/>
      <c r="AD2363" s="140"/>
      <c r="AE2363" s="140"/>
      <c r="AF2363" s="140"/>
      <c r="AG2363" s="140"/>
      <c r="AH2363" s="140"/>
      <c r="AI2363" s="140"/>
      <c r="AJ2363" s="140"/>
      <c r="AK2363" s="140"/>
      <c r="AL2363" s="140"/>
      <c r="AM2363" s="140"/>
      <c r="AN2363" s="140"/>
      <c r="AO2363" s="140"/>
      <c r="AP2363" s="140"/>
      <c r="AQ2363" s="140"/>
      <c r="AR2363" s="140"/>
      <c r="AS2363" s="140"/>
      <c r="AT2363" s="140"/>
      <c r="AU2363" s="140"/>
      <c r="AV2363" s="140"/>
      <c r="AW2363" s="140"/>
      <c r="AX2363" s="140"/>
      <c r="AY2363" s="140"/>
      <c r="AZ2363" s="140"/>
      <c r="BA2363" s="140"/>
      <c r="BB2363" s="140"/>
      <c r="BC2363" s="140"/>
      <c r="BD2363" s="140"/>
      <c r="BE2363" s="140"/>
      <c r="BF2363" s="140"/>
      <c r="BG2363" s="140"/>
      <c r="BH2363" s="140"/>
      <c r="BI2363" s="140"/>
      <c r="BJ2363" s="140"/>
    </row>
    <row r="2364" spans="20:62">
      <c r="T2364" s="140"/>
      <c r="U2364" s="140"/>
      <c r="V2364" s="140"/>
      <c r="W2364" s="140"/>
      <c r="X2364" s="140"/>
      <c r="Y2364" s="140"/>
      <c r="Z2364" s="140"/>
      <c r="AA2364" s="140"/>
      <c r="AB2364" s="140"/>
      <c r="AC2364" s="140"/>
      <c r="AD2364" s="140"/>
      <c r="AE2364" s="140"/>
      <c r="AF2364" s="140"/>
      <c r="AG2364" s="140"/>
      <c r="AH2364" s="140"/>
      <c r="AI2364" s="140"/>
      <c r="AJ2364" s="140"/>
      <c r="AK2364" s="140"/>
      <c r="AL2364" s="140"/>
      <c r="AM2364" s="140"/>
      <c r="AN2364" s="140"/>
      <c r="AO2364" s="140"/>
      <c r="AP2364" s="140"/>
      <c r="AQ2364" s="140"/>
      <c r="AR2364" s="140"/>
      <c r="AS2364" s="140"/>
      <c r="AT2364" s="140"/>
      <c r="AU2364" s="140"/>
      <c r="AV2364" s="140"/>
      <c r="AW2364" s="140"/>
      <c r="AX2364" s="140"/>
      <c r="AY2364" s="140"/>
      <c r="AZ2364" s="140"/>
      <c r="BA2364" s="140"/>
      <c r="BB2364" s="140"/>
      <c r="BC2364" s="140"/>
      <c r="BD2364" s="140"/>
      <c r="BE2364" s="140"/>
      <c r="BF2364" s="140"/>
      <c r="BG2364" s="140"/>
      <c r="BH2364" s="140"/>
      <c r="BI2364" s="140"/>
      <c r="BJ2364" s="140"/>
    </row>
    <row r="2365" spans="20:62">
      <c r="T2365" s="140"/>
      <c r="U2365" s="140"/>
      <c r="V2365" s="140"/>
      <c r="W2365" s="140"/>
      <c r="X2365" s="140"/>
      <c r="Y2365" s="140"/>
      <c r="Z2365" s="140"/>
      <c r="AA2365" s="140"/>
      <c r="AB2365" s="140"/>
      <c r="AC2365" s="140"/>
      <c r="AD2365" s="140"/>
      <c r="AE2365" s="140"/>
      <c r="AF2365" s="140"/>
      <c r="AG2365" s="140"/>
      <c r="AH2365" s="140"/>
      <c r="AI2365" s="140"/>
      <c r="AJ2365" s="140"/>
      <c r="AK2365" s="140"/>
      <c r="AL2365" s="140"/>
      <c r="AM2365" s="140"/>
      <c r="AN2365" s="140"/>
      <c r="AO2365" s="140"/>
      <c r="AP2365" s="140"/>
      <c r="AQ2365" s="140"/>
      <c r="AR2365" s="140"/>
      <c r="AS2365" s="140"/>
      <c r="AT2365" s="140"/>
      <c r="AU2365" s="140"/>
      <c r="AV2365" s="140"/>
      <c r="AW2365" s="140"/>
      <c r="AX2365" s="140"/>
      <c r="AY2365" s="140"/>
      <c r="AZ2365" s="140"/>
      <c r="BA2365" s="140"/>
      <c r="BB2365" s="140"/>
      <c r="BC2365" s="140"/>
      <c r="BD2365" s="140"/>
      <c r="BE2365" s="140"/>
      <c r="BF2365" s="140"/>
      <c r="BG2365" s="140"/>
      <c r="BH2365" s="140"/>
      <c r="BI2365" s="140"/>
      <c r="BJ2365" s="140"/>
    </row>
    <row r="2366" spans="20:62">
      <c r="T2366" s="140"/>
      <c r="U2366" s="140"/>
      <c r="V2366" s="140"/>
      <c r="W2366" s="140"/>
      <c r="X2366" s="140"/>
      <c r="Y2366" s="140"/>
      <c r="Z2366" s="140"/>
      <c r="AA2366" s="140"/>
      <c r="AB2366" s="140"/>
      <c r="AC2366" s="140"/>
      <c r="AD2366" s="140"/>
      <c r="AE2366" s="140"/>
      <c r="AF2366" s="140"/>
      <c r="AG2366" s="140"/>
      <c r="AH2366" s="140"/>
      <c r="AI2366" s="140"/>
      <c r="AJ2366" s="140"/>
      <c r="AK2366" s="140"/>
      <c r="AL2366" s="140"/>
      <c r="AM2366" s="140"/>
      <c r="AN2366" s="140"/>
      <c r="AO2366" s="140"/>
      <c r="AP2366" s="140"/>
      <c r="AQ2366" s="140"/>
      <c r="AR2366" s="140"/>
      <c r="AS2366" s="140"/>
      <c r="AT2366" s="140"/>
      <c r="AU2366" s="140"/>
      <c r="AV2366" s="140"/>
      <c r="AW2366" s="140"/>
      <c r="AX2366" s="140"/>
      <c r="AY2366" s="140"/>
      <c r="AZ2366" s="140"/>
      <c r="BA2366" s="140"/>
      <c r="BB2366" s="140"/>
      <c r="BC2366" s="140"/>
      <c r="BD2366" s="140"/>
      <c r="BE2366" s="140"/>
      <c r="BF2366" s="140"/>
      <c r="BG2366" s="140"/>
      <c r="BH2366" s="140"/>
      <c r="BI2366" s="140"/>
      <c r="BJ2366" s="140"/>
    </row>
    <row r="2367" spans="20:62">
      <c r="T2367" s="140"/>
      <c r="U2367" s="140"/>
      <c r="V2367" s="140"/>
      <c r="W2367" s="140"/>
      <c r="X2367" s="140"/>
      <c r="Y2367" s="140"/>
      <c r="Z2367" s="140"/>
      <c r="AA2367" s="140"/>
      <c r="AB2367" s="140"/>
      <c r="AC2367" s="140"/>
      <c r="AD2367" s="140"/>
      <c r="AE2367" s="140"/>
      <c r="AF2367" s="140"/>
      <c r="AG2367" s="140"/>
      <c r="AH2367" s="140"/>
      <c r="AI2367" s="140"/>
      <c r="AJ2367" s="140"/>
      <c r="AK2367" s="140"/>
      <c r="AL2367" s="140"/>
      <c r="AM2367" s="140"/>
      <c r="AN2367" s="140"/>
      <c r="AO2367" s="140"/>
      <c r="AP2367" s="140"/>
      <c r="AQ2367" s="140"/>
      <c r="AR2367" s="140"/>
      <c r="AS2367" s="140"/>
      <c r="AT2367" s="140"/>
      <c r="AU2367" s="140"/>
      <c r="AV2367" s="140"/>
      <c r="AW2367" s="140"/>
      <c r="AX2367" s="140"/>
      <c r="AY2367" s="140"/>
      <c r="AZ2367" s="140"/>
      <c r="BA2367" s="140"/>
      <c r="BB2367" s="140"/>
      <c r="BC2367" s="140"/>
      <c r="BD2367" s="140"/>
      <c r="BE2367" s="140"/>
      <c r="BF2367" s="140"/>
      <c r="BG2367" s="140"/>
      <c r="BH2367" s="140"/>
      <c r="BI2367" s="140"/>
      <c r="BJ2367" s="140"/>
    </row>
    <row r="2368" spans="20:62">
      <c r="T2368" s="140"/>
      <c r="U2368" s="140"/>
      <c r="V2368" s="140"/>
      <c r="W2368" s="140"/>
      <c r="X2368" s="140"/>
      <c r="Y2368" s="140"/>
      <c r="Z2368" s="140"/>
      <c r="AA2368" s="140"/>
      <c r="AB2368" s="140"/>
      <c r="AC2368" s="140"/>
      <c r="AD2368" s="140"/>
      <c r="AE2368" s="140"/>
      <c r="AF2368" s="140"/>
      <c r="AG2368" s="140"/>
      <c r="AH2368" s="140"/>
      <c r="AI2368" s="140"/>
      <c r="AJ2368" s="140"/>
      <c r="AK2368" s="140"/>
      <c r="AL2368" s="140"/>
      <c r="AM2368" s="140"/>
      <c r="AN2368" s="140"/>
      <c r="AO2368" s="140"/>
      <c r="AP2368" s="140"/>
      <c r="AQ2368" s="140"/>
      <c r="AR2368" s="140"/>
      <c r="AS2368" s="140"/>
      <c r="AT2368" s="140"/>
      <c r="AU2368" s="140"/>
      <c r="AV2368" s="140"/>
      <c r="AW2368" s="140"/>
      <c r="AX2368" s="140"/>
      <c r="AY2368" s="140"/>
      <c r="AZ2368" s="140"/>
      <c r="BA2368" s="140"/>
      <c r="BB2368" s="140"/>
      <c r="BC2368" s="140"/>
      <c r="BD2368" s="140"/>
      <c r="BE2368" s="140"/>
      <c r="BF2368" s="140"/>
      <c r="BG2368" s="140"/>
      <c r="BH2368" s="140"/>
      <c r="BI2368" s="140"/>
      <c r="BJ2368" s="140"/>
    </row>
    <row r="2369" spans="20:62">
      <c r="T2369" s="140"/>
      <c r="U2369" s="140"/>
      <c r="V2369" s="140"/>
      <c r="W2369" s="140"/>
      <c r="X2369" s="140"/>
      <c r="Y2369" s="140"/>
      <c r="Z2369" s="140"/>
      <c r="AA2369" s="140"/>
      <c r="AB2369" s="140"/>
      <c r="AC2369" s="140"/>
      <c r="AD2369" s="140"/>
      <c r="AE2369" s="140"/>
      <c r="AF2369" s="140"/>
      <c r="AG2369" s="140"/>
      <c r="AH2369" s="140"/>
      <c r="AI2369" s="140"/>
      <c r="AJ2369" s="140"/>
      <c r="AK2369" s="140"/>
      <c r="AL2369" s="140"/>
      <c r="AM2369" s="140"/>
      <c r="AN2369" s="140"/>
      <c r="AO2369" s="140"/>
      <c r="AP2369" s="140"/>
      <c r="AQ2369" s="140"/>
      <c r="AR2369" s="140"/>
      <c r="AS2369" s="140"/>
      <c r="AT2369" s="140"/>
      <c r="AU2369" s="140"/>
      <c r="AV2369" s="140"/>
      <c r="AW2369" s="140"/>
      <c r="AX2369" s="140"/>
      <c r="AY2369" s="140"/>
      <c r="AZ2369" s="140"/>
      <c r="BA2369" s="140"/>
      <c r="BB2369" s="140"/>
      <c r="BC2369" s="140"/>
      <c r="BD2369" s="140"/>
      <c r="BE2369" s="140"/>
      <c r="BF2369" s="140"/>
      <c r="BG2369" s="140"/>
      <c r="BH2369" s="140"/>
      <c r="BI2369" s="140"/>
      <c r="BJ2369" s="140"/>
    </row>
    <row r="2370" spans="20:62">
      <c r="T2370" s="140"/>
      <c r="U2370" s="140"/>
      <c r="V2370" s="140"/>
      <c r="W2370" s="140"/>
      <c r="X2370" s="140"/>
      <c r="Y2370" s="140"/>
      <c r="Z2370" s="140"/>
      <c r="AA2370" s="140"/>
      <c r="AB2370" s="140"/>
      <c r="AC2370" s="140"/>
      <c r="AD2370" s="140"/>
      <c r="AE2370" s="140"/>
      <c r="AF2370" s="140"/>
      <c r="AG2370" s="140"/>
      <c r="AH2370" s="140"/>
      <c r="AI2370" s="140"/>
      <c r="AJ2370" s="140"/>
      <c r="AK2370" s="140"/>
      <c r="AL2370" s="140"/>
      <c r="AM2370" s="140"/>
      <c r="AN2370" s="140"/>
      <c r="AO2370" s="140"/>
      <c r="AP2370" s="140"/>
      <c r="AQ2370" s="140"/>
      <c r="AR2370" s="140"/>
      <c r="AS2370" s="140"/>
      <c r="AT2370" s="140"/>
      <c r="AU2370" s="140"/>
      <c r="AV2370" s="140"/>
      <c r="AW2370" s="140"/>
      <c r="AX2370" s="140"/>
      <c r="AY2370" s="140"/>
      <c r="AZ2370" s="140"/>
      <c r="BA2370" s="140"/>
      <c r="BB2370" s="140"/>
      <c r="BC2370" s="140"/>
      <c r="BD2370" s="140"/>
      <c r="BE2370" s="140"/>
      <c r="BF2370" s="140"/>
      <c r="BG2370" s="140"/>
      <c r="BH2370" s="140"/>
      <c r="BI2370" s="140"/>
      <c r="BJ2370" s="140"/>
    </row>
    <row r="2371" spans="20:62">
      <c r="T2371" s="140"/>
      <c r="U2371" s="140"/>
      <c r="V2371" s="140"/>
      <c r="W2371" s="140"/>
      <c r="X2371" s="140"/>
      <c r="Y2371" s="140"/>
      <c r="Z2371" s="140"/>
      <c r="AA2371" s="140"/>
      <c r="AB2371" s="140"/>
      <c r="AC2371" s="140"/>
      <c r="AD2371" s="140"/>
      <c r="AE2371" s="140"/>
      <c r="AF2371" s="140"/>
      <c r="AG2371" s="140"/>
      <c r="AH2371" s="140"/>
      <c r="AI2371" s="140"/>
      <c r="AJ2371" s="140"/>
      <c r="AK2371" s="140"/>
      <c r="AL2371" s="140"/>
      <c r="AM2371" s="140"/>
      <c r="AN2371" s="140"/>
      <c r="AO2371" s="140"/>
      <c r="AP2371" s="140"/>
      <c r="AQ2371" s="140"/>
      <c r="AR2371" s="140"/>
      <c r="AS2371" s="140"/>
      <c r="AT2371" s="140"/>
      <c r="AU2371" s="140"/>
      <c r="AV2371" s="140"/>
      <c r="AW2371" s="140"/>
      <c r="AX2371" s="140"/>
      <c r="AY2371" s="140"/>
      <c r="AZ2371" s="140"/>
      <c r="BA2371" s="140"/>
      <c r="BB2371" s="140"/>
      <c r="BC2371" s="140"/>
      <c r="BD2371" s="140"/>
      <c r="BE2371" s="140"/>
      <c r="BF2371" s="140"/>
      <c r="BG2371" s="140"/>
      <c r="BH2371" s="140"/>
      <c r="BI2371" s="140"/>
      <c r="BJ2371" s="140"/>
    </row>
    <row r="2372" spans="20:62">
      <c r="T2372" s="140"/>
      <c r="U2372" s="140"/>
      <c r="V2372" s="140"/>
      <c r="W2372" s="140"/>
      <c r="X2372" s="140"/>
      <c r="Y2372" s="140"/>
      <c r="Z2372" s="140"/>
      <c r="AA2372" s="140"/>
      <c r="AB2372" s="140"/>
      <c r="AC2372" s="140"/>
      <c r="AD2372" s="140"/>
      <c r="AE2372" s="140"/>
      <c r="AF2372" s="140"/>
      <c r="AG2372" s="140"/>
      <c r="AH2372" s="140"/>
      <c r="AI2372" s="140"/>
      <c r="AJ2372" s="140"/>
      <c r="AK2372" s="140"/>
      <c r="AL2372" s="140"/>
      <c r="AM2372" s="140"/>
      <c r="AN2372" s="140"/>
      <c r="AO2372" s="140"/>
      <c r="AP2372" s="140"/>
      <c r="AQ2372" s="140"/>
      <c r="AR2372" s="140"/>
      <c r="AS2372" s="140"/>
      <c r="AT2372" s="140"/>
      <c r="AU2372" s="140"/>
      <c r="AV2372" s="140"/>
      <c r="AW2372" s="140"/>
      <c r="AX2372" s="140"/>
      <c r="AY2372" s="140"/>
      <c r="AZ2372" s="140"/>
      <c r="BA2372" s="140"/>
      <c r="BB2372" s="140"/>
      <c r="BC2372" s="140"/>
      <c r="BD2372" s="140"/>
      <c r="BE2372" s="140"/>
      <c r="BF2372" s="140"/>
      <c r="BG2372" s="140"/>
      <c r="BH2372" s="140"/>
      <c r="BI2372" s="140"/>
      <c r="BJ2372" s="140"/>
    </row>
    <row r="2373" spans="20:62">
      <c r="T2373" s="140"/>
      <c r="U2373" s="140"/>
      <c r="V2373" s="140"/>
      <c r="W2373" s="140"/>
      <c r="X2373" s="140"/>
      <c r="Y2373" s="140"/>
      <c r="Z2373" s="140"/>
      <c r="AA2373" s="140"/>
      <c r="AB2373" s="140"/>
      <c r="AC2373" s="140"/>
      <c r="AD2373" s="140"/>
      <c r="AE2373" s="140"/>
      <c r="AF2373" s="140"/>
      <c r="AG2373" s="140"/>
      <c r="AH2373" s="140"/>
      <c r="AI2373" s="140"/>
      <c r="AJ2373" s="140"/>
      <c r="AK2373" s="140"/>
      <c r="AL2373" s="140"/>
      <c r="AM2373" s="140"/>
      <c r="AN2373" s="140"/>
      <c r="AO2373" s="140"/>
      <c r="AP2373" s="140"/>
      <c r="AQ2373" s="140"/>
      <c r="AR2373" s="140"/>
      <c r="AS2373" s="140"/>
      <c r="AT2373" s="140"/>
      <c r="AU2373" s="140"/>
      <c r="AV2373" s="140"/>
      <c r="AW2373" s="140"/>
      <c r="AX2373" s="140"/>
      <c r="AY2373" s="140"/>
      <c r="AZ2373" s="140"/>
      <c r="BA2373" s="140"/>
      <c r="BB2373" s="140"/>
      <c r="BC2373" s="140"/>
      <c r="BD2373" s="140"/>
      <c r="BE2373" s="140"/>
      <c r="BF2373" s="140"/>
      <c r="BG2373" s="140"/>
      <c r="BH2373" s="140"/>
      <c r="BI2373" s="140"/>
      <c r="BJ2373" s="140"/>
    </row>
    <row r="2374" spans="20:62">
      <c r="T2374" s="140"/>
      <c r="U2374" s="140"/>
      <c r="V2374" s="140"/>
      <c r="W2374" s="140"/>
      <c r="X2374" s="140"/>
      <c r="Y2374" s="140"/>
      <c r="Z2374" s="140"/>
      <c r="AA2374" s="140"/>
      <c r="AB2374" s="140"/>
      <c r="AC2374" s="140"/>
      <c r="AD2374" s="140"/>
      <c r="AE2374" s="140"/>
      <c r="AF2374" s="140"/>
      <c r="AG2374" s="140"/>
      <c r="AH2374" s="140"/>
      <c r="AI2374" s="140"/>
      <c r="AJ2374" s="140"/>
      <c r="AK2374" s="140"/>
      <c r="AL2374" s="140"/>
      <c r="AM2374" s="140"/>
      <c r="AN2374" s="140"/>
      <c r="AO2374" s="140"/>
      <c r="AP2374" s="140"/>
      <c r="AQ2374" s="140"/>
      <c r="AR2374" s="140"/>
      <c r="AS2374" s="140"/>
      <c r="AT2374" s="140"/>
      <c r="AU2374" s="140"/>
      <c r="AV2374" s="140"/>
      <c r="AW2374" s="140"/>
      <c r="AX2374" s="140"/>
      <c r="AY2374" s="140"/>
      <c r="AZ2374" s="140"/>
      <c r="BA2374" s="140"/>
      <c r="BB2374" s="140"/>
      <c r="BC2374" s="140"/>
      <c r="BD2374" s="140"/>
      <c r="BE2374" s="140"/>
      <c r="BF2374" s="140"/>
      <c r="BG2374" s="140"/>
      <c r="BH2374" s="140"/>
      <c r="BI2374" s="140"/>
      <c r="BJ2374" s="140"/>
    </row>
    <row r="2375" spans="20:62">
      <c r="T2375" s="140"/>
      <c r="U2375" s="140"/>
      <c r="V2375" s="140"/>
      <c r="W2375" s="140"/>
      <c r="X2375" s="140"/>
      <c r="Y2375" s="140"/>
      <c r="Z2375" s="140"/>
      <c r="AA2375" s="140"/>
      <c r="AB2375" s="140"/>
      <c r="AC2375" s="140"/>
      <c r="AD2375" s="140"/>
      <c r="AE2375" s="140"/>
      <c r="AF2375" s="140"/>
      <c r="AG2375" s="140"/>
      <c r="AH2375" s="140"/>
      <c r="AI2375" s="140"/>
      <c r="AJ2375" s="140"/>
      <c r="AK2375" s="140"/>
      <c r="AL2375" s="140"/>
      <c r="AM2375" s="140"/>
      <c r="AN2375" s="140"/>
      <c r="AO2375" s="140"/>
      <c r="AP2375" s="140"/>
      <c r="AQ2375" s="140"/>
      <c r="AR2375" s="140"/>
      <c r="AS2375" s="140"/>
      <c r="AT2375" s="140"/>
      <c r="AU2375" s="140"/>
      <c r="AV2375" s="140"/>
      <c r="AW2375" s="140"/>
      <c r="AX2375" s="140"/>
      <c r="AY2375" s="140"/>
      <c r="AZ2375" s="140"/>
      <c r="BA2375" s="140"/>
      <c r="BB2375" s="140"/>
      <c r="BC2375" s="140"/>
      <c r="BD2375" s="140"/>
      <c r="BE2375" s="140"/>
      <c r="BF2375" s="140"/>
      <c r="BG2375" s="140"/>
      <c r="BH2375" s="140"/>
      <c r="BI2375" s="140"/>
      <c r="BJ2375" s="140"/>
    </row>
    <row r="2376" spans="20:62">
      <c r="T2376" s="140"/>
      <c r="U2376" s="140"/>
      <c r="V2376" s="140"/>
      <c r="W2376" s="140"/>
      <c r="X2376" s="140"/>
      <c r="Y2376" s="140"/>
      <c r="Z2376" s="140"/>
      <c r="AA2376" s="140"/>
      <c r="AB2376" s="140"/>
      <c r="AC2376" s="140"/>
      <c r="AD2376" s="140"/>
      <c r="AE2376" s="140"/>
      <c r="AF2376" s="140"/>
      <c r="AG2376" s="140"/>
      <c r="AH2376" s="140"/>
      <c r="AI2376" s="140"/>
      <c r="AJ2376" s="140"/>
      <c r="AK2376" s="140"/>
      <c r="AL2376" s="140"/>
      <c r="AM2376" s="140"/>
      <c r="AN2376" s="140"/>
      <c r="AO2376" s="140"/>
      <c r="AP2376" s="140"/>
      <c r="AQ2376" s="140"/>
      <c r="AR2376" s="140"/>
      <c r="AS2376" s="140"/>
      <c r="AT2376" s="140"/>
      <c r="AU2376" s="140"/>
      <c r="AV2376" s="140"/>
      <c r="AW2376" s="140"/>
      <c r="AX2376" s="140"/>
      <c r="AY2376" s="140"/>
      <c r="AZ2376" s="140"/>
      <c r="BA2376" s="140"/>
      <c r="BB2376" s="140"/>
      <c r="BC2376" s="140"/>
      <c r="BD2376" s="140"/>
      <c r="BE2376" s="140"/>
      <c r="BF2376" s="140"/>
      <c r="BG2376" s="140"/>
      <c r="BH2376" s="140"/>
      <c r="BI2376" s="140"/>
      <c r="BJ2376" s="140"/>
    </row>
    <row r="2377" spans="20:62">
      <c r="T2377" s="140"/>
      <c r="U2377" s="140"/>
      <c r="V2377" s="140"/>
      <c r="W2377" s="140"/>
      <c r="X2377" s="140"/>
      <c r="Y2377" s="140"/>
      <c r="Z2377" s="140"/>
      <c r="AA2377" s="140"/>
      <c r="AB2377" s="140"/>
      <c r="AC2377" s="140"/>
      <c r="AD2377" s="140"/>
      <c r="AE2377" s="140"/>
      <c r="AF2377" s="140"/>
      <c r="AG2377" s="140"/>
      <c r="AH2377" s="140"/>
      <c r="AI2377" s="140"/>
      <c r="AJ2377" s="140"/>
      <c r="AK2377" s="140"/>
      <c r="AL2377" s="140"/>
      <c r="AM2377" s="140"/>
      <c r="AN2377" s="140"/>
      <c r="AO2377" s="140"/>
      <c r="AP2377" s="140"/>
      <c r="AQ2377" s="140"/>
      <c r="AR2377" s="140"/>
      <c r="AS2377" s="140"/>
      <c r="AT2377" s="140"/>
      <c r="AU2377" s="140"/>
      <c r="AV2377" s="140"/>
      <c r="AW2377" s="140"/>
      <c r="AX2377" s="140"/>
      <c r="AY2377" s="140"/>
      <c r="AZ2377" s="140"/>
      <c r="BA2377" s="140"/>
      <c r="BB2377" s="140"/>
      <c r="BC2377" s="140"/>
      <c r="BD2377" s="140"/>
      <c r="BE2377" s="140"/>
      <c r="BF2377" s="140"/>
      <c r="BG2377" s="140"/>
      <c r="BH2377" s="140"/>
      <c r="BI2377" s="140"/>
      <c r="BJ2377" s="140"/>
    </row>
    <row r="2378" spans="20:62">
      <c r="T2378" s="140"/>
      <c r="U2378" s="140"/>
      <c r="V2378" s="140"/>
      <c r="W2378" s="140"/>
      <c r="X2378" s="140"/>
      <c r="Y2378" s="140"/>
      <c r="Z2378" s="140"/>
      <c r="AA2378" s="140"/>
      <c r="AB2378" s="140"/>
      <c r="AC2378" s="140"/>
      <c r="AD2378" s="140"/>
      <c r="AE2378" s="140"/>
      <c r="AF2378" s="140"/>
      <c r="AG2378" s="140"/>
      <c r="AH2378" s="140"/>
      <c r="AI2378" s="140"/>
      <c r="AJ2378" s="140"/>
      <c r="AK2378" s="140"/>
      <c r="AL2378" s="140"/>
      <c r="AM2378" s="140"/>
      <c r="AN2378" s="140"/>
      <c r="AO2378" s="140"/>
      <c r="AP2378" s="140"/>
      <c r="AQ2378" s="140"/>
      <c r="AR2378" s="140"/>
      <c r="AS2378" s="140"/>
      <c r="AT2378" s="140"/>
      <c r="AU2378" s="140"/>
      <c r="AV2378" s="140"/>
      <c r="AW2378" s="140"/>
      <c r="AX2378" s="140"/>
      <c r="AY2378" s="140"/>
      <c r="AZ2378" s="140"/>
      <c r="BA2378" s="140"/>
      <c r="BB2378" s="140"/>
      <c r="BC2378" s="140"/>
      <c r="BD2378" s="140"/>
      <c r="BE2378" s="140"/>
      <c r="BF2378" s="140"/>
      <c r="BG2378" s="140"/>
      <c r="BH2378" s="140"/>
      <c r="BI2378" s="140"/>
      <c r="BJ2378" s="140"/>
    </row>
    <row r="2379" spans="20:62">
      <c r="T2379" s="140"/>
      <c r="U2379" s="140"/>
      <c r="V2379" s="140"/>
      <c r="W2379" s="140"/>
      <c r="X2379" s="140"/>
      <c r="Y2379" s="140"/>
      <c r="Z2379" s="140"/>
      <c r="AA2379" s="140"/>
      <c r="AB2379" s="140"/>
      <c r="AC2379" s="140"/>
      <c r="AD2379" s="140"/>
      <c r="AE2379" s="140"/>
      <c r="AF2379" s="140"/>
      <c r="AG2379" s="140"/>
      <c r="AH2379" s="140"/>
      <c r="AI2379" s="140"/>
      <c r="AJ2379" s="140"/>
      <c r="AK2379" s="140"/>
      <c r="AL2379" s="140"/>
      <c r="AM2379" s="140"/>
      <c r="AN2379" s="140"/>
      <c r="AO2379" s="140"/>
      <c r="AP2379" s="140"/>
      <c r="AQ2379" s="140"/>
      <c r="AR2379" s="140"/>
      <c r="AS2379" s="140"/>
      <c r="AT2379" s="140"/>
      <c r="AU2379" s="140"/>
      <c r="AV2379" s="140"/>
      <c r="AW2379" s="140"/>
      <c r="AX2379" s="140"/>
      <c r="AY2379" s="140"/>
      <c r="AZ2379" s="140"/>
      <c r="BA2379" s="140"/>
      <c r="BB2379" s="140"/>
      <c r="BC2379" s="140"/>
      <c r="BD2379" s="140"/>
      <c r="BE2379" s="140"/>
      <c r="BF2379" s="140"/>
      <c r="BG2379" s="140"/>
      <c r="BH2379" s="140"/>
      <c r="BI2379" s="140"/>
      <c r="BJ2379" s="140"/>
    </row>
    <row r="2380" spans="20:62">
      <c r="T2380" s="140"/>
      <c r="U2380" s="140"/>
      <c r="V2380" s="140"/>
      <c r="W2380" s="140"/>
      <c r="X2380" s="140"/>
      <c r="Y2380" s="140"/>
      <c r="Z2380" s="140"/>
      <c r="AA2380" s="140"/>
      <c r="AB2380" s="140"/>
      <c r="AC2380" s="140"/>
      <c r="AD2380" s="140"/>
      <c r="AE2380" s="140"/>
      <c r="AF2380" s="140"/>
      <c r="AG2380" s="140"/>
      <c r="AH2380" s="140"/>
      <c r="AI2380" s="140"/>
      <c r="AJ2380" s="140"/>
      <c r="AK2380" s="140"/>
      <c r="AL2380" s="140"/>
      <c r="AM2380" s="140"/>
      <c r="AN2380" s="140"/>
      <c r="AO2380" s="140"/>
      <c r="AP2380" s="140"/>
      <c r="AQ2380" s="140"/>
      <c r="AR2380" s="140"/>
      <c r="AS2380" s="140"/>
      <c r="AT2380" s="140"/>
      <c r="AU2380" s="140"/>
      <c r="AV2380" s="140"/>
      <c r="AW2380" s="140"/>
      <c r="AX2380" s="140"/>
      <c r="AY2380" s="140"/>
      <c r="AZ2380" s="140"/>
      <c r="BA2380" s="140"/>
      <c r="BB2380" s="140"/>
      <c r="BC2380" s="140"/>
      <c r="BD2380" s="140"/>
      <c r="BE2380" s="140"/>
      <c r="BF2380" s="140"/>
      <c r="BG2380" s="140"/>
      <c r="BH2380" s="140"/>
      <c r="BI2380" s="140"/>
      <c r="BJ2380" s="140"/>
    </row>
    <row r="2381" spans="20:62">
      <c r="T2381" s="140"/>
      <c r="U2381" s="140"/>
      <c r="V2381" s="140"/>
      <c r="W2381" s="140"/>
      <c r="X2381" s="140"/>
      <c r="Y2381" s="140"/>
      <c r="Z2381" s="140"/>
      <c r="AA2381" s="140"/>
      <c r="AB2381" s="140"/>
      <c r="AC2381" s="140"/>
      <c r="AD2381" s="140"/>
      <c r="AE2381" s="140"/>
      <c r="AF2381" s="140"/>
      <c r="AG2381" s="140"/>
      <c r="AH2381" s="140"/>
      <c r="AI2381" s="140"/>
      <c r="AJ2381" s="140"/>
      <c r="AK2381" s="140"/>
      <c r="AL2381" s="140"/>
      <c r="AM2381" s="140"/>
      <c r="AN2381" s="140"/>
      <c r="AO2381" s="140"/>
      <c r="AP2381" s="140"/>
      <c r="AQ2381" s="140"/>
      <c r="AR2381" s="140"/>
      <c r="AS2381" s="140"/>
      <c r="AT2381" s="140"/>
      <c r="AU2381" s="140"/>
      <c r="AV2381" s="140"/>
      <c r="AW2381" s="140"/>
      <c r="AX2381" s="140"/>
      <c r="AY2381" s="140"/>
      <c r="AZ2381" s="140"/>
      <c r="BA2381" s="140"/>
      <c r="BB2381" s="140"/>
      <c r="BC2381" s="140"/>
      <c r="BD2381" s="140"/>
      <c r="BE2381" s="140"/>
      <c r="BF2381" s="140"/>
      <c r="BG2381" s="140"/>
      <c r="BH2381" s="140"/>
      <c r="BI2381" s="140"/>
      <c r="BJ2381" s="140"/>
    </row>
    <row r="2382" spans="20:62">
      <c r="T2382" s="140"/>
      <c r="U2382" s="140"/>
      <c r="V2382" s="140"/>
      <c r="W2382" s="140"/>
      <c r="X2382" s="140"/>
      <c r="Y2382" s="140"/>
      <c r="Z2382" s="140"/>
      <c r="AA2382" s="140"/>
      <c r="AB2382" s="140"/>
      <c r="AC2382" s="140"/>
      <c r="AD2382" s="140"/>
      <c r="AE2382" s="140"/>
      <c r="AF2382" s="140"/>
      <c r="AG2382" s="140"/>
      <c r="AH2382" s="140"/>
      <c r="AI2382" s="140"/>
      <c r="AJ2382" s="140"/>
      <c r="AK2382" s="140"/>
      <c r="AL2382" s="140"/>
      <c r="AM2382" s="140"/>
      <c r="AN2382" s="140"/>
      <c r="AO2382" s="140"/>
      <c r="AP2382" s="140"/>
      <c r="AQ2382" s="140"/>
      <c r="AR2382" s="140"/>
      <c r="AS2382" s="140"/>
      <c r="AT2382" s="140"/>
      <c r="AU2382" s="140"/>
      <c r="AV2382" s="140"/>
      <c r="AW2382" s="140"/>
      <c r="AX2382" s="140"/>
      <c r="AY2382" s="140"/>
      <c r="AZ2382" s="140"/>
      <c r="BA2382" s="140"/>
      <c r="BB2382" s="140"/>
      <c r="BC2382" s="140"/>
      <c r="BD2382" s="140"/>
      <c r="BE2382" s="140"/>
      <c r="BF2382" s="140"/>
      <c r="BG2382" s="140"/>
      <c r="BH2382" s="140"/>
      <c r="BI2382" s="140"/>
      <c r="BJ2382" s="140"/>
    </row>
    <row r="2383" spans="20:62">
      <c r="T2383" s="140"/>
      <c r="U2383" s="140"/>
      <c r="V2383" s="140"/>
      <c r="W2383" s="140"/>
      <c r="X2383" s="140"/>
      <c r="Y2383" s="140"/>
      <c r="Z2383" s="140"/>
      <c r="AA2383" s="140"/>
      <c r="AB2383" s="140"/>
      <c r="AC2383" s="140"/>
      <c r="AD2383" s="140"/>
      <c r="AE2383" s="140"/>
      <c r="AF2383" s="140"/>
      <c r="AG2383" s="140"/>
      <c r="AH2383" s="140"/>
      <c r="AI2383" s="140"/>
      <c r="AJ2383" s="140"/>
      <c r="AK2383" s="140"/>
      <c r="AL2383" s="140"/>
      <c r="AM2383" s="140"/>
      <c r="AN2383" s="140"/>
      <c r="AO2383" s="140"/>
      <c r="AP2383" s="140"/>
      <c r="AQ2383" s="140"/>
      <c r="AR2383" s="140"/>
      <c r="AS2383" s="140"/>
      <c r="AT2383" s="140"/>
      <c r="AU2383" s="140"/>
      <c r="AV2383" s="140"/>
      <c r="AW2383" s="140"/>
      <c r="AX2383" s="140"/>
      <c r="AY2383" s="140"/>
      <c r="AZ2383" s="140"/>
      <c r="BA2383" s="140"/>
      <c r="BB2383" s="140"/>
      <c r="BC2383" s="140"/>
      <c r="BD2383" s="140"/>
      <c r="BE2383" s="140"/>
      <c r="BF2383" s="140"/>
      <c r="BG2383" s="140"/>
      <c r="BH2383" s="140"/>
      <c r="BI2383" s="140"/>
      <c r="BJ2383" s="140"/>
    </row>
    <row r="2384" spans="20:62">
      <c r="T2384" s="140"/>
      <c r="U2384" s="140"/>
      <c r="V2384" s="140"/>
      <c r="W2384" s="140"/>
      <c r="X2384" s="140"/>
      <c r="Y2384" s="140"/>
      <c r="Z2384" s="140"/>
      <c r="AA2384" s="140"/>
      <c r="AB2384" s="140"/>
      <c r="AC2384" s="140"/>
      <c r="AD2384" s="140"/>
      <c r="AE2384" s="140"/>
      <c r="AF2384" s="140"/>
      <c r="AG2384" s="140"/>
      <c r="AH2384" s="140"/>
      <c r="AI2384" s="140"/>
      <c r="AJ2384" s="140"/>
      <c r="AK2384" s="140"/>
      <c r="AL2384" s="140"/>
      <c r="AM2384" s="140"/>
      <c r="AN2384" s="140"/>
      <c r="AO2384" s="140"/>
      <c r="AP2384" s="140"/>
      <c r="AQ2384" s="140"/>
      <c r="AR2384" s="140"/>
      <c r="AS2384" s="140"/>
      <c r="AT2384" s="140"/>
      <c r="AU2384" s="140"/>
      <c r="AV2384" s="140"/>
      <c r="AW2384" s="140"/>
      <c r="AX2384" s="140"/>
      <c r="AY2384" s="140"/>
      <c r="AZ2384" s="140"/>
      <c r="BA2384" s="140"/>
      <c r="BB2384" s="140"/>
      <c r="BC2384" s="140"/>
      <c r="BD2384" s="140"/>
      <c r="BE2384" s="140"/>
      <c r="BF2384" s="140"/>
      <c r="BG2384" s="140"/>
      <c r="BH2384" s="140"/>
      <c r="BI2384" s="140"/>
      <c r="BJ2384" s="140"/>
    </row>
    <row r="2385" spans="20:62">
      <c r="T2385" s="140"/>
      <c r="U2385" s="140"/>
      <c r="V2385" s="140"/>
      <c r="W2385" s="140"/>
      <c r="X2385" s="140"/>
      <c r="Y2385" s="140"/>
      <c r="Z2385" s="140"/>
      <c r="AA2385" s="140"/>
      <c r="AB2385" s="140"/>
      <c r="AC2385" s="140"/>
      <c r="AD2385" s="140"/>
      <c r="AE2385" s="140"/>
      <c r="AF2385" s="140"/>
      <c r="AG2385" s="140"/>
      <c r="AH2385" s="140"/>
      <c r="AI2385" s="140"/>
      <c r="AJ2385" s="140"/>
      <c r="AK2385" s="140"/>
      <c r="AL2385" s="140"/>
      <c r="AM2385" s="140"/>
      <c r="AN2385" s="140"/>
      <c r="AO2385" s="140"/>
      <c r="AP2385" s="140"/>
      <c r="AQ2385" s="140"/>
      <c r="AR2385" s="140"/>
      <c r="AS2385" s="140"/>
      <c r="AT2385" s="140"/>
      <c r="AU2385" s="140"/>
      <c r="AV2385" s="140"/>
      <c r="AW2385" s="140"/>
      <c r="AX2385" s="140"/>
      <c r="AY2385" s="140"/>
      <c r="AZ2385" s="140"/>
      <c r="BA2385" s="140"/>
      <c r="BB2385" s="140"/>
      <c r="BC2385" s="140"/>
      <c r="BD2385" s="140"/>
      <c r="BE2385" s="140"/>
      <c r="BF2385" s="140"/>
      <c r="BG2385" s="140"/>
      <c r="BH2385" s="140"/>
      <c r="BI2385" s="140"/>
      <c r="BJ2385" s="140"/>
    </row>
    <row r="2386" spans="20:62">
      <c r="T2386" s="140"/>
      <c r="U2386" s="140"/>
      <c r="V2386" s="140"/>
      <c r="W2386" s="140"/>
      <c r="X2386" s="140"/>
      <c r="Y2386" s="140"/>
      <c r="Z2386" s="140"/>
      <c r="AA2386" s="140"/>
      <c r="AB2386" s="140"/>
      <c r="AC2386" s="140"/>
      <c r="AD2386" s="140"/>
      <c r="AE2386" s="140"/>
      <c r="AF2386" s="140"/>
      <c r="AG2386" s="140"/>
      <c r="AH2386" s="140"/>
      <c r="AI2386" s="140"/>
      <c r="AJ2386" s="140"/>
      <c r="AK2386" s="140"/>
      <c r="AL2386" s="140"/>
      <c r="AM2386" s="140"/>
      <c r="AN2386" s="140"/>
      <c r="AO2386" s="140"/>
      <c r="AP2386" s="140"/>
      <c r="AQ2386" s="140"/>
      <c r="AR2386" s="140"/>
      <c r="AS2386" s="140"/>
      <c r="AT2386" s="140"/>
      <c r="AU2386" s="140"/>
      <c r="AV2386" s="140"/>
      <c r="AW2386" s="140"/>
      <c r="AX2386" s="140"/>
      <c r="AY2386" s="140"/>
      <c r="AZ2386" s="140"/>
      <c r="BA2386" s="140"/>
      <c r="BB2386" s="140"/>
      <c r="BC2386" s="140"/>
      <c r="BD2386" s="140"/>
      <c r="BE2386" s="140"/>
      <c r="BF2386" s="140"/>
      <c r="BG2386" s="140"/>
      <c r="BH2386" s="140"/>
      <c r="BI2386" s="140"/>
      <c r="BJ2386" s="140"/>
    </row>
    <row r="2387" spans="20:62">
      <c r="T2387" s="140"/>
      <c r="U2387" s="140"/>
      <c r="V2387" s="140"/>
      <c r="W2387" s="140"/>
      <c r="X2387" s="140"/>
      <c r="Y2387" s="140"/>
      <c r="Z2387" s="140"/>
      <c r="AA2387" s="140"/>
      <c r="AB2387" s="140"/>
      <c r="AC2387" s="140"/>
      <c r="AD2387" s="140"/>
      <c r="AE2387" s="140"/>
      <c r="AF2387" s="140"/>
      <c r="AG2387" s="140"/>
      <c r="AH2387" s="140"/>
      <c r="AI2387" s="140"/>
      <c r="AJ2387" s="140"/>
      <c r="AK2387" s="140"/>
      <c r="AL2387" s="140"/>
      <c r="AM2387" s="140"/>
      <c r="AN2387" s="140"/>
      <c r="AO2387" s="140"/>
      <c r="AP2387" s="140"/>
      <c r="AQ2387" s="140"/>
      <c r="AR2387" s="140"/>
      <c r="AS2387" s="140"/>
      <c r="AT2387" s="140"/>
      <c r="AU2387" s="140"/>
      <c r="AV2387" s="140"/>
      <c r="AW2387" s="140"/>
      <c r="AX2387" s="140"/>
      <c r="AY2387" s="140"/>
      <c r="AZ2387" s="140"/>
      <c r="BA2387" s="140"/>
      <c r="BB2387" s="140"/>
      <c r="BC2387" s="140"/>
      <c r="BD2387" s="140"/>
      <c r="BE2387" s="140"/>
      <c r="BF2387" s="140"/>
      <c r="BG2387" s="140"/>
      <c r="BH2387" s="140"/>
      <c r="BI2387" s="140"/>
      <c r="BJ2387" s="140"/>
    </row>
    <row r="2388" spans="20:62">
      <c r="T2388" s="140"/>
      <c r="U2388" s="140"/>
      <c r="V2388" s="140"/>
      <c r="W2388" s="140"/>
      <c r="X2388" s="140"/>
      <c r="Y2388" s="140"/>
      <c r="Z2388" s="140"/>
      <c r="AA2388" s="140"/>
      <c r="AB2388" s="140"/>
      <c r="AC2388" s="140"/>
      <c r="AD2388" s="140"/>
      <c r="AE2388" s="140"/>
      <c r="AF2388" s="140"/>
      <c r="AG2388" s="140"/>
      <c r="AH2388" s="140"/>
      <c r="AI2388" s="140"/>
      <c r="AJ2388" s="140"/>
      <c r="AK2388" s="140"/>
      <c r="AL2388" s="140"/>
      <c r="AM2388" s="140"/>
      <c r="AN2388" s="140"/>
      <c r="AO2388" s="140"/>
      <c r="AP2388" s="140"/>
      <c r="AQ2388" s="140"/>
      <c r="AR2388" s="140"/>
      <c r="AS2388" s="140"/>
      <c r="AT2388" s="140"/>
      <c r="AU2388" s="140"/>
      <c r="AV2388" s="140"/>
      <c r="AW2388" s="140"/>
      <c r="AX2388" s="140"/>
      <c r="AY2388" s="140"/>
      <c r="AZ2388" s="140"/>
      <c r="BA2388" s="140"/>
      <c r="BB2388" s="140"/>
      <c r="BC2388" s="140"/>
      <c r="BD2388" s="140"/>
      <c r="BE2388" s="140"/>
      <c r="BF2388" s="140"/>
      <c r="BG2388" s="140"/>
      <c r="BH2388" s="140"/>
      <c r="BI2388" s="140"/>
      <c r="BJ2388" s="140"/>
    </row>
    <row r="2389" spans="20:62">
      <c r="T2389" s="140"/>
      <c r="U2389" s="140"/>
      <c r="V2389" s="140"/>
      <c r="W2389" s="140"/>
      <c r="X2389" s="140"/>
      <c r="Y2389" s="140"/>
      <c r="Z2389" s="140"/>
      <c r="AA2389" s="140"/>
      <c r="AB2389" s="140"/>
      <c r="AC2389" s="140"/>
      <c r="AD2389" s="140"/>
      <c r="AE2389" s="140"/>
      <c r="AF2389" s="140"/>
      <c r="AG2389" s="140"/>
      <c r="AH2389" s="140"/>
      <c r="AI2389" s="140"/>
      <c r="AJ2389" s="140"/>
      <c r="AK2389" s="140"/>
      <c r="AL2389" s="140"/>
      <c r="AM2389" s="140"/>
      <c r="AN2389" s="140"/>
      <c r="AO2389" s="140"/>
      <c r="AP2389" s="140"/>
      <c r="AQ2389" s="140"/>
      <c r="AR2389" s="140"/>
      <c r="AS2389" s="140"/>
      <c r="AT2389" s="140"/>
      <c r="AU2389" s="140"/>
      <c r="AV2389" s="140"/>
      <c r="AW2389" s="140"/>
      <c r="AX2389" s="140"/>
      <c r="AY2389" s="140"/>
      <c r="AZ2389" s="140"/>
      <c r="BA2389" s="140"/>
      <c r="BB2389" s="140"/>
      <c r="BC2389" s="140"/>
      <c r="BD2389" s="140"/>
      <c r="BE2389" s="140"/>
      <c r="BF2389" s="140"/>
      <c r="BG2389" s="140"/>
      <c r="BH2389" s="140"/>
      <c r="BI2389" s="140"/>
      <c r="BJ2389" s="140"/>
    </row>
    <row r="2390" spans="20:62">
      <c r="T2390" s="140"/>
      <c r="U2390" s="140"/>
      <c r="V2390" s="140"/>
      <c r="W2390" s="140"/>
      <c r="X2390" s="140"/>
      <c r="Y2390" s="140"/>
      <c r="Z2390" s="140"/>
      <c r="AA2390" s="140"/>
      <c r="AB2390" s="140"/>
      <c r="AC2390" s="140"/>
      <c r="AD2390" s="140"/>
      <c r="AE2390" s="140"/>
      <c r="AF2390" s="140"/>
      <c r="AG2390" s="140"/>
      <c r="AH2390" s="140"/>
      <c r="AI2390" s="140"/>
      <c r="AJ2390" s="140"/>
      <c r="AK2390" s="140"/>
      <c r="AL2390" s="140"/>
      <c r="AM2390" s="140"/>
      <c r="AN2390" s="140"/>
      <c r="AO2390" s="140"/>
      <c r="AP2390" s="140"/>
      <c r="AQ2390" s="140"/>
      <c r="AR2390" s="140"/>
      <c r="AS2390" s="140"/>
      <c r="AT2390" s="140"/>
      <c r="AU2390" s="140"/>
      <c r="AV2390" s="140"/>
      <c r="AW2390" s="140"/>
      <c r="AX2390" s="140"/>
      <c r="AY2390" s="140"/>
      <c r="AZ2390" s="140"/>
      <c r="BA2390" s="140"/>
      <c r="BB2390" s="140"/>
      <c r="BC2390" s="140"/>
      <c r="BD2390" s="140"/>
      <c r="BE2390" s="140"/>
      <c r="BF2390" s="140"/>
      <c r="BG2390" s="140"/>
      <c r="BH2390" s="140"/>
      <c r="BI2390" s="140"/>
      <c r="BJ2390" s="140"/>
    </row>
    <row r="2391" spans="20:62">
      <c r="T2391" s="140"/>
      <c r="U2391" s="140"/>
      <c r="V2391" s="140"/>
      <c r="W2391" s="140"/>
      <c r="X2391" s="140"/>
      <c r="Y2391" s="140"/>
      <c r="Z2391" s="140"/>
      <c r="AA2391" s="140"/>
      <c r="AB2391" s="140"/>
      <c r="AC2391" s="140"/>
      <c r="AD2391" s="140"/>
      <c r="AE2391" s="140"/>
      <c r="AF2391" s="140"/>
      <c r="AG2391" s="140"/>
      <c r="AH2391" s="140"/>
      <c r="AI2391" s="140"/>
      <c r="AJ2391" s="140"/>
      <c r="AK2391" s="140"/>
      <c r="AL2391" s="140"/>
      <c r="AM2391" s="140"/>
      <c r="AN2391" s="140"/>
      <c r="AO2391" s="140"/>
      <c r="AP2391" s="140"/>
      <c r="AQ2391" s="140"/>
      <c r="AR2391" s="140"/>
      <c r="AS2391" s="140"/>
      <c r="AT2391" s="140"/>
      <c r="AU2391" s="140"/>
      <c r="AV2391" s="140"/>
      <c r="AW2391" s="140"/>
      <c r="AX2391" s="140"/>
      <c r="AY2391" s="140"/>
      <c r="AZ2391" s="140"/>
      <c r="BA2391" s="140"/>
      <c r="BB2391" s="140"/>
      <c r="BC2391" s="140"/>
      <c r="BD2391" s="140"/>
      <c r="BE2391" s="140"/>
      <c r="BF2391" s="140"/>
      <c r="BG2391" s="140"/>
      <c r="BH2391" s="140"/>
      <c r="BI2391" s="140"/>
      <c r="BJ2391" s="140"/>
    </row>
    <row r="2392" spans="20:62">
      <c r="T2392" s="140"/>
      <c r="U2392" s="140"/>
      <c r="V2392" s="140"/>
      <c r="W2392" s="140"/>
      <c r="X2392" s="140"/>
      <c r="Y2392" s="140"/>
      <c r="Z2392" s="140"/>
      <c r="AA2392" s="140"/>
      <c r="AB2392" s="140"/>
      <c r="AC2392" s="140"/>
      <c r="AD2392" s="140"/>
      <c r="AE2392" s="140"/>
      <c r="AF2392" s="140"/>
      <c r="AG2392" s="140"/>
      <c r="AH2392" s="140"/>
      <c r="AI2392" s="140"/>
      <c r="AJ2392" s="140"/>
      <c r="AK2392" s="140"/>
      <c r="AL2392" s="140"/>
      <c r="AM2392" s="140"/>
      <c r="AN2392" s="140"/>
      <c r="AO2392" s="140"/>
      <c r="AP2392" s="140"/>
      <c r="AQ2392" s="140"/>
      <c r="AR2392" s="140"/>
      <c r="AS2392" s="140"/>
      <c r="AT2392" s="140"/>
      <c r="AU2392" s="140"/>
      <c r="AV2392" s="140"/>
      <c r="AW2392" s="140"/>
      <c r="AX2392" s="140"/>
      <c r="AY2392" s="140"/>
      <c r="AZ2392" s="140"/>
      <c r="BA2392" s="140"/>
      <c r="BB2392" s="140"/>
      <c r="BC2392" s="140"/>
      <c r="BD2392" s="140"/>
      <c r="BE2392" s="140"/>
      <c r="BF2392" s="140"/>
      <c r="BG2392" s="140"/>
      <c r="BH2392" s="140"/>
      <c r="BI2392" s="140"/>
      <c r="BJ2392" s="140"/>
    </row>
    <row r="2393" spans="20:62">
      <c r="T2393" s="140"/>
      <c r="U2393" s="140"/>
      <c r="V2393" s="140"/>
      <c r="W2393" s="140"/>
      <c r="X2393" s="140"/>
      <c r="Y2393" s="140"/>
      <c r="Z2393" s="140"/>
      <c r="AA2393" s="140"/>
      <c r="AB2393" s="140"/>
      <c r="AC2393" s="140"/>
      <c r="AD2393" s="140"/>
      <c r="AE2393" s="140"/>
      <c r="AF2393" s="140"/>
      <c r="AG2393" s="140"/>
      <c r="AH2393" s="140"/>
      <c r="AI2393" s="140"/>
      <c r="AJ2393" s="140"/>
      <c r="AK2393" s="140"/>
      <c r="AL2393" s="140"/>
      <c r="AM2393" s="140"/>
      <c r="AN2393" s="140"/>
      <c r="AO2393" s="140"/>
      <c r="AP2393" s="140"/>
      <c r="AQ2393" s="140"/>
      <c r="AR2393" s="140"/>
      <c r="AS2393" s="140"/>
      <c r="AT2393" s="140"/>
      <c r="AU2393" s="140"/>
      <c r="AV2393" s="140"/>
      <c r="AW2393" s="140"/>
      <c r="AX2393" s="140"/>
      <c r="AY2393" s="140"/>
      <c r="AZ2393" s="140"/>
      <c r="BA2393" s="140"/>
      <c r="BB2393" s="140"/>
      <c r="BC2393" s="140"/>
      <c r="BD2393" s="140"/>
      <c r="BE2393" s="140"/>
      <c r="BF2393" s="140"/>
      <c r="BG2393" s="140"/>
      <c r="BH2393" s="140"/>
      <c r="BI2393" s="140"/>
      <c r="BJ2393" s="140"/>
    </row>
    <row r="2394" spans="20:62">
      <c r="T2394" s="140"/>
      <c r="U2394" s="140"/>
      <c r="V2394" s="140"/>
      <c r="W2394" s="140"/>
      <c r="X2394" s="140"/>
      <c r="Y2394" s="140"/>
      <c r="Z2394" s="140"/>
      <c r="AA2394" s="140"/>
      <c r="AB2394" s="140"/>
      <c r="AC2394" s="140"/>
      <c r="AD2394" s="140"/>
      <c r="AE2394" s="140"/>
      <c r="AF2394" s="140"/>
      <c r="AG2394" s="140"/>
      <c r="AH2394" s="140"/>
      <c r="AI2394" s="140"/>
      <c r="AJ2394" s="140"/>
      <c r="AK2394" s="140"/>
      <c r="AL2394" s="140"/>
      <c r="AM2394" s="140"/>
      <c r="AN2394" s="140"/>
      <c r="AO2394" s="140"/>
      <c r="AP2394" s="140"/>
      <c r="AQ2394" s="140"/>
      <c r="AR2394" s="140"/>
      <c r="AS2394" s="140"/>
      <c r="AT2394" s="140"/>
      <c r="AU2394" s="140"/>
      <c r="AV2394" s="140"/>
      <c r="AW2394" s="140"/>
      <c r="AX2394" s="140"/>
      <c r="AY2394" s="140"/>
      <c r="AZ2394" s="140"/>
      <c r="BA2394" s="140"/>
      <c r="BB2394" s="140"/>
      <c r="BC2394" s="140"/>
      <c r="BD2394" s="140"/>
      <c r="BE2394" s="140"/>
      <c r="BF2394" s="140"/>
      <c r="BG2394" s="140"/>
      <c r="BH2394" s="140"/>
      <c r="BI2394" s="140"/>
      <c r="BJ2394" s="140"/>
    </row>
    <row r="2395" spans="20:62">
      <c r="T2395" s="140"/>
      <c r="U2395" s="140"/>
      <c r="V2395" s="140"/>
      <c r="W2395" s="140"/>
      <c r="X2395" s="140"/>
      <c r="Y2395" s="140"/>
      <c r="Z2395" s="140"/>
      <c r="AA2395" s="140"/>
      <c r="AB2395" s="140"/>
      <c r="AC2395" s="140"/>
      <c r="AD2395" s="140"/>
      <c r="AE2395" s="140"/>
      <c r="AF2395" s="140"/>
      <c r="AG2395" s="140"/>
      <c r="AH2395" s="140"/>
      <c r="AI2395" s="140"/>
      <c r="AJ2395" s="140"/>
      <c r="AK2395" s="140"/>
      <c r="AL2395" s="140"/>
      <c r="AM2395" s="140"/>
      <c r="AN2395" s="140"/>
      <c r="AO2395" s="140"/>
      <c r="AP2395" s="140"/>
      <c r="AQ2395" s="140"/>
      <c r="AR2395" s="140"/>
      <c r="AS2395" s="140"/>
      <c r="AT2395" s="140"/>
      <c r="AU2395" s="140"/>
      <c r="AV2395" s="140"/>
      <c r="AW2395" s="140"/>
      <c r="AX2395" s="140"/>
      <c r="AY2395" s="140"/>
      <c r="AZ2395" s="140"/>
      <c r="BA2395" s="140"/>
      <c r="BB2395" s="140"/>
      <c r="BC2395" s="140"/>
      <c r="BD2395" s="140"/>
      <c r="BE2395" s="140"/>
      <c r="BF2395" s="140"/>
      <c r="BG2395" s="140"/>
      <c r="BH2395" s="140"/>
      <c r="BI2395" s="140"/>
      <c r="BJ2395" s="140"/>
    </row>
    <row r="2396" spans="20:62">
      <c r="T2396" s="140"/>
      <c r="U2396" s="140"/>
      <c r="V2396" s="140"/>
      <c r="W2396" s="140"/>
      <c r="X2396" s="140"/>
      <c r="Y2396" s="140"/>
      <c r="Z2396" s="140"/>
      <c r="AA2396" s="140"/>
      <c r="AB2396" s="140"/>
      <c r="AC2396" s="140"/>
      <c r="AD2396" s="140"/>
      <c r="AE2396" s="140"/>
      <c r="AF2396" s="140"/>
      <c r="AG2396" s="140"/>
      <c r="AH2396" s="140"/>
      <c r="AI2396" s="140"/>
      <c r="AJ2396" s="140"/>
      <c r="AK2396" s="140"/>
      <c r="AL2396" s="140"/>
      <c r="AM2396" s="140"/>
      <c r="AN2396" s="140"/>
      <c r="AO2396" s="140"/>
      <c r="AP2396" s="140"/>
      <c r="AQ2396" s="140"/>
      <c r="AR2396" s="140"/>
      <c r="AS2396" s="140"/>
      <c r="AT2396" s="140"/>
      <c r="AU2396" s="140"/>
      <c r="AV2396" s="140"/>
      <c r="AW2396" s="140"/>
      <c r="AX2396" s="140"/>
      <c r="AY2396" s="140"/>
      <c r="AZ2396" s="140"/>
      <c r="BA2396" s="140"/>
      <c r="BB2396" s="140"/>
      <c r="BC2396" s="140"/>
      <c r="BD2396" s="140"/>
      <c r="BE2396" s="140"/>
      <c r="BF2396" s="140"/>
      <c r="BG2396" s="140"/>
      <c r="BH2396" s="140"/>
      <c r="BI2396" s="140"/>
      <c r="BJ2396" s="140"/>
    </row>
    <row r="2397" spans="20:62">
      <c r="T2397" s="140"/>
      <c r="U2397" s="140"/>
      <c r="V2397" s="140"/>
      <c r="W2397" s="140"/>
      <c r="X2397" s="140"/>
      <c r="Y2397" s="140"/>
      <c r="Z2397" s="140"/>
      <c r="AA2397" s="140"/>
      <c r="AB2397" s="140"/>
      <c r="AC2397" s="140"/>
      <c r="AD2397" s="140"/>
      <c r="AE2397" s="140"/>
      <c r="AF2397" s="140"/>
      <c r="AG2397" s="140"/>
      <c r="AH2397" s="140"/>
      <c r="AI2397" s="140"/>
      <c r="AJ2397" s="140"/>
      <c r="AK2397" s="140"/>
      <c r="AL2397" s="140"/>
      <c r="AM2397" s="140"/>
      <c r="AN2397" s="140"/>
      <c r="AO2397" s="140"/>
      <c r="AP2397" s="140"/>
      <c r="AQ2397" s="140"/>
      <c r="AR2397" s="140"/>
      <c r="AS2397" s="140"/>
      <c r="AT2397" s="140"/>
      <c r="AU2397" s="140"/>
      <c r="AV2397" s="140"/>
      <c r="AW2397" s="140"/>
      <c r="AX2397" s="140"/>
      <c r="AY2397" s="140"/>
      <c r="AZ2397" s="140"/>
      <c r="BA2397" s="140"/>
      <c r="BB2397" s="140"/>
      <c r="BC2397" s="140"/>
      <c r="BD2397" s="140"/>
      <c r="BE2397" s="140"/>
      <c r="BF2397" s="140"/>
      <c r="BG2397" s="140"/>
      <c r="BH2397" s="140"/>
      <c r="BI2397" s="140"/>
      <c r="BJ2397" s="140"/>
    </row>
    <row r="2398" spans="20:62">
      <c r="T2398" s="140"/>
      <c r="U2398" s="140"/>
      <c r="V2398" s="140"/>
      <c r="W2398" s="140"/>
      <c r="X2398" s="140"/>
      <c r="Y2398" s="140"/>
      <c r="Z2398" s="140"/>
      <c r="AA2398" s="140"/>
      <c r="AB2398" s="140"/>
      <c r="AC2398" s="140"/>
      <c r="AD2398" s="140"/>
      <c r="AE2398" s="140"/>
      <c r="AF2398" s="140"/>
      <c r="AG2398" s="140"/>
      <c r="AH2398" s="140"/>
      <c r="AI2398" s="140"/>
      <c r="AJ2398" s="140"/>
      <c r="AK2398" s="140"/>
      <c r="AL2398" s="140"/>
      <c r="AM2398" s="140"/>
      <c r="AN2398" s="140"/>
      <c r="AO2398" s="140"/>
      <c r="AP2398" s="140"/>
      <c r="AQ2398" s="140"/>
      <c r="AR2398" s="140"/>
      <c r="AS2398" s="140"/>
      <c r="AT2398" s="140"/>
      <c r="AU2398" s="140"/>
      <c r="AV2398" s="140"/>
      <c r="AW2398" s="140"/>
      <c r="AX2398" s="140"/>
      <c r="AY2398" s="140"/>
      <c r="AZ2398" s="140"/>
      <c r="BA2398" s="140"/>
      <c r="BB2398" s="140"/>
      <c r="BC2398" s="140"/>
      <c r="BD2398" s="140"/>
      <c r="BE2398" s="140"/>
      <c r="BF2398" s="140"/>
      <c r="BG2398" s="140"/>
      <c r="BH2398" s="140"/>
      <c r="BI2398" s="140"/>
      <c r="BJ2398" s="140"/>
    </row>
    <row r="2399" spans="20:62">
      <c r="T2399" s="140"/>
      <c r="U2399" s="140"/>
      <c r="V2399" s="140"/>
      <c r="W2399" s="140"/>
      <c r="X2399" s="140"/>
      <c r="Y2399" s="140"/>
      <c r="Z2399" s="140"/>
      <c r="AA2399" s="140"/>
      <c r="AB2399" s="140"/>
      <c r="AC2399" s="140"/>
      <c r="AD2399" s="140"/>
      <c r="AE2399" s="140"/>
      <c r="AF2399" s="140"/>
      <c r="AG2399" s="140"/>
      <c r="AH2399" s="140"/>
      <c r="AI2399" s="140"/>
      <c r="AJ2399" s="140"/>
      <c r="AK2399" s="140"/>
      <c r="AL2399" s="140"/>
      <c r="AM2399" s="140"/>
      <c r="AN2399" s="140"/>
      <c r="AO2399" s="140"/>
      <c r="AP2399" s="140"/>
      <c r="AQ2399" s="140"/>
      <c r="AR2399" s="140"/>
      <c r="AS2399" s="140"/>
      <c r="AT2399" s="140"/>
      <c r="AU2399" s="140"/>
      <c r="AV2399" s="140"/>
      <c r="AW2399" s="140"/>
      <c r="AX2399" s="140"/>
      <c r="AY2399" s="140"/>
      <c r="AZ2399" s="140"/>
      <c r="BA2399" s="140"/>
      <c r="BB2399" s="140"/>
      <c r="BC2399" s="140"/>
      <c r="BD2399" s="140"/>
      <c r="BE2399" s="140"/>
      <c r="BF2399" s="140"/>
      <c r="BG2399" s="140"/>
      <c r="BH2399" s="140"/>
      <c r="BI2399" s="140"/>
      <c r="BJ2399" s="140"/>
    </row>
    <row r="2400" spans="20:62">
      <c r="T2400" s="140"/>
      <c r="U2400" s="140"/>
      <c r="V2400" s="140"/>
      <c r="W2400" s="140"/>
      <c r="X2400" s="140"/>
      <c r="Y2400" s="140"/>
      <c r="Z2400" s="140"/>
      <c r="AA2400" s="140"/>
      <c r="AB2400" s="140"/>
      <c r="AC2400" s="140"/>
      <c r="AD2400" s="140"/>
      <c r="AE2400" s="140"/>
      <c r="AF2400" s="140"/>
      <c r="AG2400" s="140"/>
      <c r="AH2400" s="140"/>
      <c r="AI2400" s="140"/>
      <c r="AJ2400" s="140"/>
      <c r="AK2400" s="140"/>
      <c r="AL2400" s="140"/>
      <c r="AM2400" s="140"/>
      <c r="AN2400" s="140"/>
      <c r="AO2400" s="140"/>
      <c r="AP2400" s="140"/>
      <c r="AQ2400" s="140"/>
      <c r="AR2400" s="140"/>
      <c r="AS2400" s="140"/>
      <c r="AT2400" s="140"/>
      <c r="AU2400" s="140"/>
      <c r="AV2400" s="140"/>
      <c r="AW2400" s="140"/>
      <c r="AX2400" s="140"/>
      <c r="AY2400" s="140"/>
      <c r="AZ2400" s="140"/>
      <c r="BA2400" s="140"/>
      <c r="BB2400" s="140"/>
      <c r="BC2400" s="140"/>
      <c r="BD2400" s="140"/>
      <c r="BE2400" s="140"/>
      <c r="BF2400" s="140"/>
      <c r="BG2400" s="140"/>
      <c r="BH2400" s="140"/>
      <c r="BI2400" s="140"/>
      <c r="BJ2400" s="140"/>
    </row>
    <row r="2401" spans="20:62">
      <c r="T2401" s="140"/>
      <c r="U2401" s="140"/>
      <c r="V2401" s="140"/>
      <c r="W2401" s="140"/>
      <c r="X2401" s="140"/>
      <c r="Y2401" s="140"/>
      <c r="Z2401" s="140"/>
      <c r="AA2401" s="140"/>
      <c r="AB2401" s="140"/>
      <c r="AC2401" s="140"/>
      <c r="AD2401" s="140"/>
      <c r="AE2401" s="140"/>
      <c r="AF2401" s="140"/>
      <c r="AG2401" s="140"/>
      <c r="AH2401" s="140"/>
      <c r="AI2401" s="140"/>
      <c r="AJ2401" s="140"/>
      <c r="AK2401" s="140"/>
      <c r="AL2401" s="140"/>
      <c r="AM2401" s="140"/>
      <c r="AN2401" s="140"/>
      <c r="AO2401" s="140"/>
      <c r="AP2401" s="140"/>
      <c r="AQ2401" s="140"/>
      <c r="AR2401" s="140"/>
      <c r="AS2401" s="140"/>
      <c r="AT2401" s="140"/>
      <c r="AU2401" s="140"/>
      <c r="AV2401" s="140"/>
      <c r="AW2401" s="140"/>
      <c r="AX2401" s="140"/>
      <c r="AY2401" s="140"/>
      <c r="AZ2401" s="140"/>
      <c r="BA2401" s="140"/>
      <c r="BB2401" s="140"/>
      <c r="BC2401" s="140"/>
      <c r="BD2401" s="140"/>
      <c r="BE2401" s="140"/>
      <c r="BF2401" s="140"/>
      <c r="BG2401" s="140"/>
      <c r="BH2401" s="140"/>
      <c r="BI2401" s="140"/>
      <c r="BJ2401" s="140"/>
    </row>
    <row r="2402" spans="20:62">
      <c r="T2402" s="140"/>
      <c r="U2402" s="140"/>
      <c r="V2402" s="140"/>
      <c r="W2402" s="140"/>
      <c r="X2402" s="140"/>
      <c r="Y2402" s="140"/>
      <c r="Z2402" s="140"/>
      <c r="AA2402" s="140"/>
      <c r="AB2402" s="140"/>
      <c r="AC2402" s="140"/>
      <c r="AD2402" s="140"/>
      <c r="AE2402" s="140"/>
      <c r="AF2402" s="140"/>
      <c r="AG2402" s="140"/>
      <c r="AH2402" s="140"/>
      <c r="AI2402" s="140"/>
      <c r="AJ2402" s="140"/>
      <c r="AK2402" s="140"/>
      <c r="AL2402" s="140"/>
      <c r="AM2402" s="140"/>
      <c r="AN2402" s="140"/>
      <c r="AO2402" s="140"/>
      <c r="AP2402" s="140"/>
      <c r="AQ2402" s="140"/>
      <c r="AR2402" s="140"/>
      <c r="AS2402" s="140"/>
      <c r="AT2402" s="140"/>
      <c r="AU2402" s="140"/>
      <c r="AV2402" s="140"/>
      <c r="AW2402" s="140"/>
      <c r="AX2402" s="140"/>
      <c r="AY2402" s="140"/>
      <c r="AZ2402" s="140"/>
      <c r="BA2402" s="140"/>
      <c r="BB2402" s="140"/>
      <c r="BC2402" s="140"/>
      <c r="BD2402" s="140"/>
      <c r="BE2402" s="140"/>
      <c r="BF2402" s="140"/>
      <c r="BG2402" s="140"/>
      <c r="BH2402" s="140"/>
      <c r="BI2402" s="140"/>
      <c r="BJ2402" s="140"/>
    </row>
    <row r="2403" spans="20:62">
      <c r="T2403" s="140"/>
      <c r="U2403" s="140"/>
      <c r="V2403" s="140"/>
      <c r="W2403" s="140"/>
      <c r="X2403" s="140"/>
      <c r="Y2403" s="140"/>
      <c r="Z2403" s="140"/>
      <c r="AA2403" s="140"/>
      <c r="AB2403" s="140"/>
      <c r="AC2403" s="140"/>
      <c r="AD2403" s="140"/>
      <c r="AE2403" s="140"/>
      <c r="AF2403" s="140"/>
      <c r="AG2403" s="140"/>
      <c r="AH2403" s="140"/>
      <c r="AI2403" s="140"/>
      <c r="AJ2403" s="140"/>
      <c r="AK2403" s="140"/>
      <c r="AL2403" s="140"/>
      <c r="AM2403" s="140"/>
      <c r="AN2403" s="140"/>
      <c r="AO2403" s="140"/>
      <c r="AP2403" s="140"/>
      <c r="AQ2403" s="140"/>
      <c r="AR2403" s="140"/>
      <c r="AS2403" s="140"/>
      <c r="AT2403" s="140"/>
      <c r="AU2403" s="140"/>
      <c r="AV2403" s="140"/>
      <c r="AW2403" s="140"/>
      <c r="AX2403" s="140"/>
      <c r="AY2403" s="140"/>
      <c r="AZ2403" s="140"/>
      <c r="BA2403" s="140"/>
      <c r="BB2403" s="140"/>
      <c r="BC2403" s="140"/>
      <c r="BD2403" s="140"/>
      <c r="BE2403" s="140"/>
      <c r="BF2403" s="140"/>
      <c r="BG2403" s="140"/>
      <c r="BH2403" s="140"/>
      <c r="BI2403" s="140"/>
      <c r="BJ2403" s="140"/>
    </row>
    <row r="2404" spans="20:62">
      <c r="T2404" s="140"/>
      <c r="U2404" s="140"/>
      <c r="V2404" s="140"/>
      <c r="W2404" s="140"/>
      <c r="X2404" s="140"/>
      <c r="Y2404" s="140"/>
      <c r="Z2404" s="140"/>
      <c r="AA2404" s="140"/>
      <c r="AB2404" s="140"/>
      <c r="AC2404" s="140"/>
      <c r="AD2404" s="140"/>
      <c r="AE2404" s="140"/>
      <c r="AF2404" s="140"/>
      <c r="AG2404" s="140"/>
      <c r="AH2404" s="140"/>
      <c r="AI2404" s="140"/>
      <c r="AJ2404" s="140"/>
      <c r="AK2404" s="140"/>
      <c r="AL2404" s="140"/>
      <c r="AM2404" s="140"/>
      <c r="AN2404" s="140"/>
      <c r="AO2404" s="140"/>
      <c r="AP2404" s="140"/>
      <c r="AQ2404" s="140"/>
      <c r="AR2404" s="140"/>
      <c r="AS2404" s="140"/>
      <c r="AT2404" s="140"/>
      <c r="AU2404" s="140"/>
      <c r="AV2404" s="140"/>
      <c r="AW2404" s="140"/>
      <c r="AX2404" s="140"/>
      <c r="AY2404" s="140"/>
      <c r="AZ2404" s="140"/>
      <c r="BA2404" s="140"/>
      <c r="BB2404" s="140"/>
      <c r="BC2404" s="140"/>
      <c r="BD2404" s="140"/>
      <c r="BE2404" s="140"/>
      <c r="BF2404" s="140"/>
      <c r="BG2404" s="140"/>
      <c r="BH2404" s="140"/>
      <c r="BI2404" s="140"/>
      <c r="BJ2404" s="140"/>
    </row>
    <row r="2405" spans="20:62">
      <c r="T2405" s="140"/>
      <c r="U2405" s="140"/>
      <c r="V2405" s="140"/>
      <c r="W2405" s="140"/>
      <c r="X2405" s="140"/>
      <c r="Y2405" s="140"/>
      <c r="Z2405" s="140"/>
      <c r="AA2405" s="140"/>
      <c r="AB2405" s="140"/>
      <c r="AC2405" s="140"/>
      <c r="AD2405" s="140"/>
      <c r="AE2405" s="140"/>
      <c r="AF2405" s="140"/>
      <c r="AG2405" s="140"/>
      <c r="AH2405" s="140"/>
      <c r="AI2405" s="140"/>
      <c r="AJ2405" s="140"/>
      <c r="AK2405" s="140"/>
      <c r="AL2405" s="140"/>
      <c r="AM2405" s="140"/>
      <c r="AN2405" s="140"/>
      <c r="AO2405" s="140"/>
      <c r="AP2405" s="140"/>
      <c r="AQ2405" s="140"/>
      <c r="AR2405" s="140"/>
      <c r="AS2405" s="140"/>
      <c r="AT2405" s="140"/>
      <c r="AU2405" s="140"/>
      <c r="AV2405" s="140"/>
      <c r="AW2405" s="140"/>
      <c r="AX2405" s="140"/>
      <c r="AY2405" s="140"/>
      <c r="AZ2405" s="140"/>
      <c r="BA2405" s="140"/>
      <c r="BB2405" s="140"/>
      <c r="BC2405" s="140"/>
      <c r="BD2405" s="140"/>
      <c r="BE2405" s="140"/>
      <c r="BF2405" s="140"/>
      <c r="BG2405" s="140"/>
      <c r="BH2405" s="140"/>
      <c r="BI2405" s="140"/>
      <c r="BJ2405" s="140"/>
    </row>
    <row r="2406" spans="20:62">
      <c r="T2406" s="140"/>
      <c r="U2406" s="140"/>
      <c r="V2406" s="140"/>
      <c r="W2406" s="140"/>
      <c r="X2406" s="140"/>
      <c r="Y2406" s="140"/>
      <c r="Z2406" s="140"/>
      <c r="AA2406" s="140"/>
      <c r="AB2406" s="140"/>
      <c r="AC2406" s="140"/>
      <c r="AD2406" s="140"/>
      <c r="AE2406" s="140"/>
      <c r="AF2406" s="140"/>
      <c r="AG2406" s="140"/>
      <c r="AH2406" s="140"/>
      <c r="AI2406" s="140"/>
      <c r="AJ2406" s="140"/>
      <c r="AK2406" s="140"/>
      <c r="AL2406" s="140"/>
      <c r="AM2406" s="140"/>
      <c r="AN2406" s="140"/>
      <c r="AO2406" s="140"/>
      <c r="AP2406" s="140"/>
      <c r="AQ2406" s="140"/>
      <c r="AR2406" s="140"/>
      <c r="AS2406" s="140"/>
      <c r="AT2406" s="140"/>
      <c r="AU2406" s="140"/>
      <c r="AV2406" s="140"/>
      <c r="AW2406" s="140"/>
      <c r="AX2406" s="140"/>
      <c r="AY2406" s="140"/>
      <c r="AZ2406" s="140"/>
      <c r="BA2406" s="140"/>
      <c r="BB2406" s="140"/>
      <c r="BC2406" s="140"/>
      <c r="BD2406" s="140"/>
      <c r="BE2406" s="140"/>
      <c r="BF2406" s="140"/>
      <c r="BG2406" s="140"/>
      <c r="BH2406" s="140"/>
      <c r="BI2406" s="140"/>
      <c r="BJ2406" s="140"/>
    </row>
    <row r="2407" spans="20:62">
      <c r="T2407" s="140"/>
      <c r="U2407" s="140"/>
      <c r="V2407" s="140"/>
      <c r="W2407" s="140"/>
      <c r="X2407" s="140"/>
      <c r="Y2407" s="140"/>
      <c r="Z2407" s="140"/>
      <c r="AA2407" s="140"/>
      <c r="AB2407" s="140"/>
      <c r="AC2407" s="140"/>
      <c r="AD2407" s="140"/>
      <c r="AE2407" s="140"/>
      <c r="AF2407" s="140"/>
      <c r="AG2407" s="140"/>
      <c r="AH2407" s="140"/>
      <c r="AI2407" s="140"/>
      <c r="AJ2407" s="140"/>
      <c r="AK2407" s="140"/>
      <c r="AL2407" s="140"/>
      <c r="AM2407" s="140"/>
      <c r="AN2407" s="140"/>
      <c r="AO2407" s="140"/>
      <c r="AP2407" s="140"/>
      <c r="AQ2407" s="140"/>
      <c r="AR2407" s="140"/>
      <c r="AS2407" s="140"/>
      <c r="AT2407" s="140"/>
      <c r="AU2407" s="140"/>
      <c r="AV2407" s="140"/>
      <c r="AW2407" s="140"/>
      <c r="AX2407" s="140"/>
      <c r="AY2407" s="140"/>
      <c r="AZ2407" s="140"/>
      <c r="BA2407" s="140"/>
      <c r="BB2407" s="140"/>
      <c r="BC2407" s="140"/>
      <c r="BD2407" s="140"/>
      <c r="BE2407" s="140"/>
      <c r="BF2407" s="140"/>
      <c r="BG2407" s="140"/>
      <c r="BH2407" s="140"/>
      <c r="BI2407" s="140"/>
      <c r="BJ2407" s="140"/>
    </row>
    <row r="2408" spans="20:62">
      <c r="T2408" s="140"/>
      <c r="U2408" s="140"/>
      <c r="V2408" s="140"/>
      <c r="W2408" s="140"/>
      <c r="X2408" s="140"/>
      <c r="Y2408" s="140"/>
      <c r="Z2408" s="140"/>
      <c r="AA2408" s="140"/>
      <c r="AB2408" s="140"/>
      <c r="AC2408" s="140"/>
      <c r="AD2408" s="140"/>
      <c r="AE2408" s="140"/>
      <c r="AF2408" s="140"/>
      <c r="AG2408" s="140"/>
      <c r="AH2408" s="140"/>
      <c r="AI2408" s="140"/>
      <c r="AJ2408" s="140"/>
      <c r="AK2408" s="140"/>
      <c r="AL2408" s="140"/>
      <c r="AM2408" s="140"/>
      <c r="AN2408" s="140"/>
      <c r="AO2408" s="140"/>
      <c r="AP2408" s="140"/>
      <c r="AQ2408" s="140"/>
      <c r="AR2408" s="140"/>
      <c r="AS2408" s="140"/>
      <c r="AT2408" s="140"/>
      <c r="AU2408" s="140"/>
      <c r="AV2408" s="140"/>
      <c r="AW2408" s="140"/>
      <c r="AX2408" s="140"/>
      <c r="AY2408" s="140"/>
      <c r="AZ2408" s="140"/>
      <c r="BA2408" s="140"/>
      <c r="BB2408" s="140"/>
      <c r="BC2408" s="140"/>
      <c r="BD2408" s="140"/>
      <c r="BE2408" s="140"/>
      <c r="BF2408" s="140"/>
      <c r="BG2408" s="140"/>
      <c r="BH2408" s="140"/>
      <c r="BI2408" s="140"/>
      <c r="BJ2408" s="140"/>
    </row>
    <row r="2409" spans="20:62">
      <c r="T2409" s="140"/>
      <c r="U2409" s="140"/>
      <c r="V2409" s="140"/>
      <c r="W2409" s="140"/>
      <c r="X2409" s="140"/>
      <c r="Y2409" s="140"/>
      <c r="Z2409" s="140"/>
      <c r="AA2409" s="140"/>
      <c r="AB2409" s="140"/>
      <c r="AC2409" s="140"/>
      <c r="AD2409" s="140"/>
      <c r="AE2409" s="140"/>
      <c r="AF2409" s="140"/>
      <c r="AG2409" s="140"/>
      <c r="AH2409" s="140"/>
      <c r="AI2409" s="140"/>
      <c r="AJ2409" s="140"/>
      <c r="AK2409" s="140"/>
      <c r="AL2409" s="140"/>
      <c r="AM2409" s="140"/>
      <c r="AN2409" s="140"/>
      <c r="AO2409" s="140"/>
      <c r="AP2409" s="140"/>
      <c r="AQ2409" s="140"/>
      <c r="AR2409" s="140"/>
      <c r="AS2409" s="140"/>
      <c r="AT2409" s="140"/>
      <c r="AU2409" s="140"/>
      <c r="AV2409" s="140"/>
      <c r="AW2409" s="140"/>
      <c r="AX2409" s="140"/>
      <c r="AY2409" s="140"/>
      <c r="AZ2409" s="140"/>
      <c r="BA2409" s="140"/>
      <c r="BB2409" s="140"/>
      <c r="BC2409" s="140"/>
      <c r="BD2409" s="140"/>
      <c r="BE2409" s="140"/>
      <c r="BF2409" s="140"/>
      <c r="BG2409" s="140"/>
      <c r="BH2409" s="140"/>
      <c r="BI2409" s="140"/>
      <c r="BJ2409" s="140"/>
    </row>
    <row r="2410" spans="20:62">
      <c r="T2410" s="140"/>
      <c r="U2410" s="140"/>
      <c r="V2410" s="140"/>
      <c r="W2410" s="140"/>
      <c r="X2410" s="140"/>
      <c r="Y2410" s="140"/>
      <c r="Z2410" s="140"/>
      <c r="AA2410" s="140"/>
      <c r="AB2410" s="140"/>
      <c r="AC2410" s="140"/>
      <c r="AD2410" s="140"/>
      <c r="AE2410" s="140"/>
      <c r="AF2410" s="140"/>
      <c r="AG2410" s="140"/>
      <c r="AH2410" s="140"/>
      <c r="AI2410" s="140"/>
      <c r="AJ2410" s="140"/>
      <c r="AK2410" s="140"/>
      <c r="AL2410" s="140"/>
      <c r="AM2410" s="140"/>
      <c r="AN2410" s="140"/>
      <c r="AO2410" s="140"/>
      <c r="AP2410" s="140"/>
      <c r="AQ2410" s="140"/>
      <c r="AR2410" s="140"/>
      <c r="AS2410" s="140"/>
      <c r="AT2410" s="140"/>
      <c r="AU2410" s="140"/>
      <c r="AV2410" s="140"/>
      <c r="AW2410" s="140"/>
      <c r="AX2410" s="140"/>
      <c r="AY2410" s="140"/>
      <c r="AZ2410" s="140"/>
      <c r="BA2410" s="140"/>
      <c r="BB2410" s="140"/>
      <c r="BC2410" s="140"/>
      <c r="BD2410" s="140"/>
      <c r="BE2410" s="140"/>
      <c r="BF2410" s="140"/>
      <c r="BG2410" s="140"/>
      <c r="BH2410" s="140"/>
      <c r="BI2410" s="140"/>
      <c r="BJ2410" s="140"/>
    </row>
    <row r="2411" spans="20:62">
      <c r="T2411" s="140"/>
      <c r="U2411" s="140"/>
      <c r="V2411" s="140"/>
      <c r="W2411" s="140"/>
      <c r="X2411" s="140"/>
      <c r="Y2411" s="140"/>
      <c r="Z2411" s="140"/>
      <c r="AA2411" s="140"/>
      <c r="AB2411" s="140"/>
      <c r="AC2411" s="140"/>
      <c r="AD2411" s="140"/>
      <c r="AE2411" s="140"/>
      <c r="AF2411" s="140"/>
      <c r="AG2411" s="140"/>
      <c r="AH2411" s="140"/>
      <c r="AI2411" s="140"/>
      <c r="AJ2411" s="140"/>
      <c r="AK2411" s="140"/>
      <c r="AL2411" s="140"/>
      <c r="AM2411" s="140"/>
      <c r="AN2411" s="140"/>
      <c r="AO2411" s="140"/>
      <c r="AP2411" s="140"/>
      <c r="AQ2411" s="140"/>
      <c r="AR2411" s="140"/>
      <c r="AS2411" s="140"/>
      <c r="AT2411" s="140"/>
      <c r="AU2411" s="140"/>
      <c r="AV2411" s="140"/>
      <c r="AW2411" s="140"/>
      <c r="AX2411" s="140"/>
      <c r="AY2411" s="140"/>
      <c r="AZ2411" s="140"/>
      <c r="BA2411" s="140"/>
      <c r="BB2411" s="140"/>
      <c r="BC2411" s="140"/>
      <c r="BD2411" s="140"/>
      <c r="BE2411" s="140"/>
      <c r="BF2411" s="140"/>
      <c r="BG2411" s="140"/>
      <c r="BH2411" s="140"/>
      <c r="BI2411" s="140"/>
      <c r="BJ2411" s="140"/>
    </row>
    <row r="2412" spans="20:62">
      <c r="T2412" s="140"/>
      <c r="U2412" s="140"/>
      <c r="V2412" s="140"/>
      <c r="W2412" s="140"/>
      <c r="X2412" s="140"/>
      <c r="Y2412" s="140"/>
      <c r="Z2412" s="140"/>
      <c r="AA2412" s="140"/>
      <c r="AB2412" s="140"/>
      <c r="AC2412" s="140"/>
      <c r="AD2412" s="140"/>
      <c r="AE2412" s="140"/>
      <c r="AF2412" s="140"/>
      <c r="AG2412" s="140"/>
      <c r="AH2412" s="140"/>
      <c r="AI2412" s="140"/>
      <c r="AJ2412" s="140"/>
      <c r="AK2412" s="140"/>
      <c r="AL2412" s="140"/>
      <c r="AM2412" s="140"/>
      <c r="AN2412" s="140"/>
      <c r="AO2412" s="140"/>
      <c r="AP2412" s="140"/>
      <c r="AQ2412" s="140"/>
      <c r="AR2412" s="140"/>
      <c r="AS2412" s="140"/>
      <c r="AT2412" s="140"/>
      <c r="AU2412" s="140"/>
      <c r="AV2412" s="140"/>
      <c r="AW2412" s="140"/>
      <c r="AX2412" s="140"/>
      <c r="AY2412" s="140"/>
      <c r="AZ2412" s="140"/>
      <c r="BA2412" s="140"/>
      <c r="BB2412" s="140"/>
      <c r="BC2412" s="140"/>
      <c r="BD2412" s="140"/>
      <c r="BE2412" s="140"/>
      <c r="BF2412" s="140"/>
      <c r="BG2412" s="140"/>
      <c r="BH2412" s="140"/>
      <c r="BI2412" s="140"/>
      <c r="BJ2412" s="140"/>
    </row>
  </sheetData>
  <mergeCells count="118">
    <mergeCell ref="B579:B596"/>
    <mergeCell ref="C603:H603"/>
    <mergeCell ref="C612:H612"/>
    <mergeCell ref="B612:B628"/>
    <mergeCell ref="G677:H678"/>
    <mergeCell ref="I677:J678"/>
    <mergeCell ref="K677:L678"/>
    <mergeCell ref="C561:C568"/>
    <mergeCell ref="D561:E561"/>
    <mergeCell ref="D562:E562"/>
    <mergeCell ref="D563:E563"/>
    <mergeCell ref="D564:E564"/>
    <mergeCell ref="D573:E573"/>
    <mergeCell ref="D572:E572"/>
    <mergeCell ref="D571:E571"/>
    <mergeCell ref="D570:E570"/>
    <mergeCell ref="D567:E567"/>
    <mergeCell ref="D568:E568"/>
    <mergeCell ref="H580:K580"/>
    <mergeCell ref="D580:G580"/>
    <mergeCell ref="C630:D630"/>
    <mergeCell ref="C736:C744"/>
    <mergeCell ref="C574:C575"/>
    <mergeCell ref="D574:E574"/>
    <mergeCell ref="D575:E575"/>
    <mergeCell ref="C552:C560"/>
    <mergeCell ref="D552:E552"/>
    <mergeCell ref="R287:U287"/>
    <mergeCell ref="L94:M94"/>
    <mergeCell ref="J550:K550"/>
    <mergeCell ref="C317:H317"/>
    <mergeCell ref="D560:E560"/>
    <mergeCell ref="D559:E559"/>
    <mergeCell ref="D558:E558"/>
    <mergeCell ref="D557:E557"/>
    <mergeCell ref="D556:E556"/>
    <mergeCell ref="C384:D384"/>
    <mergeCell ref="C383:D383"/>
    <mergeCell ref="C480:K480"/>
    <mergeCell ref="C569:C573"/>
    <mergeCell ref="D569:E569"/>
    <mergeCell ref="F434:J434"/>
    <mergeCell ref="D553:E553"/>
    <mergeCell ref="G309:H309"/>
    <mergeCell ref="C486:K486"/>
    <mergeCell ref="C386:D386"/>
    <mergeCell ref="C385:D385"/>
    <mergeCell ref="K531:M531"/>
    <mergeCell ref="D554:E554"/>
    <mergeCell ref="D555:E555"/>
    <mergeCell ref="D565:E565"/>
    <mergeCell ref="D566:E566"/>
    <mergeCell ref="C312:H312"/>
    <mergeCell ref="D313:H313"/>
    <mergeCell ref="D306:E306"/>
    <mergeCell ref="E309:F309"/>
    <mergeCell ref="C76:D76"/>
    <mergeCell ref="C70:D70"/>
    <mergeCell ref="C71:D71"/>
    <mergeCell ref="C72:D72"/>
    <mergeCell ref="C73:D73"/>
    <mergeCell ref="C74:D74"/>
    <mergeCell ref="C75:D75"/>
    <mergeCell ref="D257:E257"/>
    <mergeCell ref="C48:C49"/>
    <mergeCell ref="D48:D49"/>
    <mergeCell ref="C50:C51"/>
    <mergeCell ref="D50:D51"/>
    <mergeCell ref="C65:D65"/>
    <mergeCell ref="C55:C59"/>
    <mergeCell ref="C64:D64"/>
    <mergeCell ref="I192:J192"/>
    <mergeCell ref="C192:C193"/>
    <mergeCell ref="D192:G192"/>
    <mergeCell ref="C66:D66"/>
    <mergeCell ref="C67:D67"/>
    <mergeCell ref="C68:D68"/>
    <mergeCell ref="E55:E59"/>
    <mergeCell ref="C62:D62"/>
    <mergeCell ref="C63:D63"/>
    <mergeCell ref="D24:E24"/>
    <mergeCell ref="D25:E25"/>
    <mergeCell ref="D26:E26"/>
    <mergeCell ref="C46:C47"/>
    <mergeCell ref="D46:D47"/>
    <mergeCell ref="C42:D42"/>
    <mergeCell ref="D23:E23"/>
    <mergeCell ref="D27:E27"/>
    <mergeCell ref="D20:E20"/>
    <mergeCell ref="D21:E21"/>
    <mergeCell ref="D22:E22"/>
    <mergeCell ref="D29:E29"/>
    <mergeCell ref="D28:E28"/>
    <mergeCell ref="C32:D32"/>
    <mergeCell ref="D16:E16"/>
    <mergeCell ref="C509:C510"/>
    <mergeCell ref="D509:D510"/>
    <mergeCell ref="E509:E510"/>
    <mergeCell ref="F509:H509"/>
    <mergeCell ref="D17:E17"/>
    <mergeCell ref="B371:B378"/>
    <mergeCell ref="B16:B30"/>
    <mergeCell ref="B317:B328"/>
    <mergeCell ref="B33:B42"/>
    <mergeCell ref="B95:B128"/>
    <mergeCell ref="B131:B154"/>
    <mergeCell ref="B160:B188"/>
    <mergeCell ref="B192:B200"/>
    <mergeCell ref="B206:B256"/>
    <mergeCell ref="B272:B283"/>
    <mergeCell ref="B288:B297"/>
    <mergeCell ref="B54:B59"/>
    <mergeCell ref="B312:B314"/>
    <mergeCell ref="B80:B91"/>
    <mergeCell ref="B499:B549"/>
    <mergeCell ref="C69:D69"/>
    <mergeCell ref="D18:E18"/>
    <mergeCell ref="D19:E19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1F4-14F9-439E-A2B5-F0165881A1DB}">
  <sheetPr>
    <tabColor theme="0" tint="-0.499984740745262"/>
  </sheetPr>
  <dimension ref="A2:F5"/>
  <sheetViews>
    <sheetView workbookViewId="0">
      <selection activeCell="H19" sqref="H19"/>
    </sheetView>
  </sheetViews>
  <sheetFormatPr defaultRowHeight="14.5"/>
  <cols>
    <col min="1" max="1" width="11.1796875" bestFit="1" customWidth="1"/>
    <col min="2" max="2" width="7.08984375" bestFit="1" customWidth="1"/>
    <col min="3" max="3" width="13.90625" bestFit="1" customWidth="1"/>
    <col min="4" max="4" width="12.36328125" bestFit="1" customWidth="1"/>
    <col min="5" max="5" width="4.81640625" bestFit="1" customWidth="1"/>
    <col min="6" max="6" width="6.7265625" bestFit="1" customWidth="1"/>
  </cols>
  <sheetData>
    <row r="2" spans="1:6">
      <c r="A2" s="2" t="s">
        <v>331</v>
      </c>
      <c r="B2" s="2" t="s">
        <v>332</v>
      </c>
      <c r="C2" s="2" t="s">
        <v>333</v>
      </c>
      <c r="D2" s="2" t="s">
        <v>334</v>
      </c>
      <c r="E2" s="2" t="s">
        <v>335</v>
      </c>
      <c r="F2" s="2" t="s">
        <v>336</v>
      </c>
    </row>
    <row r="3" spans="1:6">
      <c r="A3" s="1"/>
      <c r="B3" s="1"/>
      <c r="C3" s="1"/>
      <c r="D3" s="54"/>
      <c r="E3" s="54"/>
      <c r="F3" s="54"/>
    </row>
    <row r="4" spans="1:6">
      <c r="A4" s="1"/>
      <c r="B4" s="1"/>
      <c r="C4" s="1"/>
      <c r="D4" s="54"/>
      <c r="E4" s="54"/>
      <c r="F4" s="54"/>
    </row>
    <row r="5" spans="1:6">
      <c r="A5" s="1"/>
      <c r="B5" s="1"/>
      <c r="C5" s="1"/>
      <c r="D5" s="54"/>
      <c r="E5" s="54"/>
      <c r="F5" s="54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6D9-102A-4E61-BDE6-2B9DBE8ECD84}">
  <sheetPr>
    <tabColor rgb="FF92D050"/>
  </sheetPr>
  <dimension ref="A1:Y8"/>
  <sheetViews>
    <sheetView workbookViewId="0">
      <selection activeCell="B8" sqref="B8"/>
    </sheetView>
  </sheetViews>
  <sheetFormatPr defaultRowHeight="14.5"/>
  <cols>
    <col min="1" max="1" width="11.6328125" customWidth="1"/>
    <col min="2" max="2" width="11.6328125" bestFit="1" customWidth="1"/>
    <col min="3" max="3" width="7.6328125" customWidth="1"/>
    <col min="4" max="4" width="10.36328125" style="34" customWidth="1"/>
    <col min="5" max="6" width="9.36328125" style="34" customWidth="1"/>
    <col min="7" max="7" width="17.7265625" style="34" bestFit="1" customWidth="1"/>
    <col min="8" max="8" width="18.6328125" style="34" bestFit="1" customWidth="1"/>
    <col min="9" max="9" width="17.08984375" bestFit="1" customWidth="1"/>
    <col min="10" max="10" width="16.36328125" bestFit="1" customWidth="1"/>
    <col min="11" max="11" width="15.81640625" bestFit="1" customWidth="1"/>
    <col min="14" max="14" width="13.7265625" customWidth="1"/>
    <col min="17" max="17" width="12.08984375" customWidth="1"/>
    <col min="18" max="18" width="9.1796875" bestFit="1" customWidth="1"/>
    <col min="19" max="19" width="20.90625" bestFit="1" customWidth="1"/>
    <col min="20" max="20" width="18.453125" bestFit="1" customWidth="1"/>
    <col min="21" max="21" width="15.08984375" bestFit="1" customWidth="1"/>
    <col min="22" max="22" width="9.90625" bestFit="1" customWidth="1"/>
    <col min="23" max="23" width="10.90625" bestFit="1" customWidth="1"/>
    <col min="24" max="24" width="13" customWidth="1"/>
    <col min="25" max="25" width="19.81640625" customWidth="1"/>
  </cols>
  <sheetData>
    <row r="1" spans="1:25">
      <c r="E1" s="1145" t="s">
        <v>456</v>
      </c>
      <c r="F1" s="1145"/>
      <c r="G1" s="1145" t="s">
        <v>457</v>
      </c>
      <c r="H1" s="1145"/>
      <c r="I1" s="1145"/>
      <c r="J1" s="1145"/>
      <c r="K1" s="1145"/>
      <c r="Q1" s="1183" t="s">
        <v>464</v>
      </c>
      <c r="R1" s="1183"/>
      <c r="S1" s="1183"/>
      <c r="T1" s="1183"/>
      <c r="U1" s="1183"/>
      <c r="V1" s="1183"/>
      <c r="W1" s="1183"/>
      <c r="X1" s="708"/>
      <c r="Y1" s="708"/>
    </row>
    <row r="2" spans="1:25">
      <c r="A2" s="2" t="s">
        <v>280</v>
      </c>
      <c r="B2" s="2" t="s">
        <v>281</v>
      </c>
      <c r="C2" s="2" t="s">
        <v>53</v>
      </c>
      <c r="D2" s="2" t="s">
        <v>455</v>
      </c>
      <c r="E2" s="2" t="s">
        <v>341</v>
      </c>
      <c r="F2" s="2" t="s">
        <v>85</v>
      </c>
      <c r="G2" s="2" t="s">
        <v>459</v>
      </c>
      <c r="H2" s="2" t="s">
        <v>458</v>
      </c>
      <c r="I2" s="2" t="s">
        <v>460</v>
      </c>
      <c r="J2" s="2" t="s">
        <v>461</v>
      </c>
      <c r="K2" s="2" t="s">
        <v>462</v>
      </c>
      <c r="L2" s="2" t="s">
        <v>286</v>
      </c>
      <c r="M2" s="2" t="s">
        <v>282</v>
      </c>
      <c r="N2" s="2" t="s">
        <v>463</v>
      </c>
      <c r="O2" s="2" t="s">
        <v>283</v>
      </c>
      <c r="P2" s="2" t="s">
        <v>284</v>
      </c>
      <c r="Q2" s="2" t="s">
        <v>465</v>
      </c>
      <c r="R2" s="2" t="s">
        <v>466</v>
      </c>
      <c r="S2" s="2" t="s">
        <v>467</v>
      </c>
      <c r="T2" s="2" t="s">
        <v>468</v>
      </c>
      <c r="U2" s="2" t="s">
        <v>469</v>
      </c>
      <c r="V2" s="2" t="s">
        <v>470</v>
      </c>
      <c r="W2" s="2" t="s">
        <v>471</v>
      </c>
      <c r="X2" s="2" t="s">
        <v>464</v>
      </c>
      <c r="Y2" s="2" t="s">
        <v>1351</v>
      </c>
    </row>
    <row r="3" spans="1:25" s="64" customFormat="1">
      <c r="A3" s="1" t="s">
        <v>1274</v>
      </c>
      <c r="B3" s="1" t="s">
        <v>1656</v>
      </c>
      <c r="C3" s="1"/>
      <c r="D3" s="1"/>
      <c r="E3" s="1"/>
      <c r="F3" s="1"/>
      <c r="G3" s="1"/>
      <c r="H3" s="1"/>
      <c r="I3" s="1" t="s">
        <v>460</v>
      </c>
      <c r="J3" s="1" t="s">
        <v>461</v>
      </c>
      <c r="K3" s="1" t="s">
        <v>462</v>
      </c>
      <c r="L3" s="17" t="s">
        <v>285</v>
      </c>
      <c r="M3" s="1"/>
      <c r="N3" s="1"/>
      <c r="O3" s="1">
        <v>1000</v>
      </c>
      <c r="P3" s="1"/>
      <c r="Q3" s="124"/>
      <c r="R3" s="124"/>
      <c r="S3" s="124"/>
      <c r="T3" s="124"/>
      <c r="U3" s="124"/>
      <c r="V3" s="124"/>
      <c r="W3" s="124"/>
      <c r="X3" s="124"/>
      <c r="Y3" s="124"/>
    </row>
    <row r="4" spans="1:25">
      <c r="A4" s="1" t="s">
        <v>1350</v>
      </c>
      <c r="B4" s="1" t="s">
        <v>1350</v>
      </c>
      <c r="C4" s="1"/>
      <c r="D4" s="1"/>
      <c r="E4" s="1"/>
      <c r="F4" s="1"/>
      <c r="G4" s="1"/>
      <c r="H4" s="1"/>
      <c r="I4" s="1"/>
      <c r="J4" s="1"/>
      <c r="K4" s="1"/>
      <c r="L4" s="17"/>
      <c r="M4" s="1" t="s">
        <v>285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285</v>
      </c>
    </row>
    <row r="5" spans="1:25" s="916" customFormat="1">
      <c r="A5" s="1" t="s">
        <v>1350</v>
      </c>
      <c r="B5" s="1" t="s">
        <v>1211</v>
      </c>
      <c r="C5" s="1"/>
      <c r="D5" s="1"/>
      <c r="E5" s="1"/>
      <c r="F5" s="1"/>
      <c r="G5" s="1"/>
      <c r="H5" s="1"/>
      <c r="I5" s="1"/>
      <c r="J5" s="1"/>
      <c r="K5" s="1"/>
      <c r="L5" s="17" t="s">
        <v>285</v>
      </c>
      <c r="M5" s="1" t="s">
        <v>285</v>
      </c>
      <c r="N5" s="1" t="s">
        <v>285</v>
      </c>
      <c r="O5" s="1">
        <v>100</v>
      </c>
      <c r="P5" s="1"/>
      <c r="Q5" s="1"/>
      <c r="R5" s="1"/>
      <c r="S5" s="1"/>
      <c r="T5" s="1"/>
      <c r="U5" s="1"/>
      <c r="V5" s="1"/>
      <c r="W5" s="1"/>
      <c r="X5" s="1" t="s">
        <v>285</v>
      </c>
      <c r="Y5" s="1" t="s">
        <v>285</v>
      </c>
    </row>
    <row r="8" spans="1:25">
      <c r="B8" s="969"/>
    </row>
  </sheetData>
  <mergeCells count="3">
    <mergeCell ref="E1:F1"/>
    <mergeCell ref="G1:K1"/>
    <mergeCell ref="Q1:W1"/>
  </mergeCells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78-5618-4FEF-91F0-4845464A8F09}">
  <sheetPr>
    <tabColor rgb="FF92D050"/>
  </sheetPr>
  <dimension ref="A1:AB3"/>
  <sheetViews>
    <sheetView workbookViewId="0">
      <selection sqref="A1:D1"/>
    </sheetView>
  </sheetViews>
  <sheetFormatPr defaultRowHeight="14.5"/>
  <cols>
    <col min="1" max="1" width="15.81640625" bestFit="1" customWidth="1"/>
    <col min="2" max="2" width="12.453125" bestFit="1" customWidth="1"/>
    <col min="3" max="3" width="4.81640625" bestFit="1" customWidth="1"/>
    <col min="4" max="4" width="14" bestFit="1" customWidth="1"/>
    <col min="5" max="5" width="32.54296875" bestFit="1" customWidth="1"/>
    <col min="9" max="9" width="14.08984375" bestFit="1" customWidth="1"/>
    <col min="10" max="10" width="12.36328125" bestFit="1" customWidth="1"/>
    <col min="11" max="11" width="18.08984375" bestFit="1" customWidth="1"/>
    <col min="16" max="16" width="17.1796875" bestFit="1" customWidth="1"/>
    <col min="17" max="17" width="17.90625" customWidth="1"/>
    <col min="18" max="18" width="11.36328125" bestFit="1" customWidth="1"/>
    <col min="19" max="19" width="17" bestFit="1" customWidth="1"/>
    <col min="20" max="20" width="3.81640625" bestFit="1" customWidth="1"/>
    <col min="21" max="21" width="16.36328125" bestFit="1" customWidth="1"/>
    <col min="22" max="22" width="22.81640625" style="699" customWidth="1"/>
    <col min="23" max="23" width="26.36328125" style="117" customWidth="1"/>
    <col min="24" max="24" width="14.6328125" customWidth="1"/>
    <col min="25" max="25" width="10.36328125" bestFit="1" customWidth="1"/>
    <col min="26" max="26" width="21.6328125" customWidth="1"/>
    <col min="27" max="27" width="22.54296875" customWidth="1"/>
    <col min="28" max="28" width="15.1796875" customWidth="1"/>
  </cols>
  <sheetData>
    <row r="1" spans="1:28" s="38" customFormat="1">
      <c r="A1" s="1187" t="s">
        <v>472</v>
      </c>
      <c r="B1" s="1187"/>
      <c r="C1" s="1187"/>
      <c r="D1" s="1187"/>
      <c r="E1" s="1187" t="s">
        <v>476</v>
      </c>
      <c r="F1" s="1187"/>
      <c r="G1" s="1187"/>
      <c r="H1" s="1187" t="s">
        <v>478</v>
      </c>
      <c r="I1" s="1187"/>
      <c r="J1" s="1187"/>
      <c r="K1" s="1187" t="s">
        <v>481</v>
      </c>
      <c r="L1" s="1187"/>
      <c r="M1" s="1187"/>
      <c r="N1" s="1187"/>
      <c r="O1" s="1187"/>
      <c r="P1" s="4" t="s">
        <v>484</v>
      </c>
      <c r="Q1" s="1188" t="s">
        <v>489</v>
      </c>
      <c r="R1" s="1188"/>
      <c r="S1" s="1188"/>
      <c r="T1" s="1188"/>
      <c r="U1" s="4" t="s">
        <v>490</v>
      </c>
      <c r="V1" s="700"/>
      <c r="W1" s="1184" t="s">
        <v>724</v>
      </c>
      <c r="X1" s="1185"/>
      <c r="Y1" s="1185"/>
      <c r="Z1" s="1185"/>
      <c r="AA1" s="1185"/>
      <c r="AB1" s="1186"/>
    </row>
    <row r="2" spans="1:28">
      <c r="A2" s="2" t="s">
        <v>473</v>
      </c>
      <c r="B2" s="2" t="s">
        <v>475</v>
      </c>
      <c r="C2" s="2" t="s">
        <v>85</v>
      </c>
      <c r="D2" s="2" t="s">
        <v>474</v>
      </c>
      <c r="E2" s="2" t="s">
        <v>476</v>
      </c>
      <c r="F2" s="2" t="s">
        <v>477</v>
      </c>
      <c r="G2" s="2" t="s">
        <v>158</v>
      </c>
      <c r="H2" s="2" t="s">
        <v>478</v>
      </c>
      <c r="I2" s="18" t="s">
        <v>480</v>
      </c>
      <c r="J2" s="18" t="s">
        <v>479</v>
      </c>
      <c r="K2" s="18" t="s">
        <v>481</v>
      </c>
      <c r="L2" s="18" t="s">
        <v>206</v>
      </c>
      <c r="M2" s="18" t="s">
        <v>207</v>
      </c>
      <c r="N2" s="18" t="s">
        <v>482</v>
      </c>
      <c r="O2" s="18" t="s">
        <v>483</v>
      </c>
      <c r="P2" s="18" t="s">
        <v>484</v>
      </c>
      <c r="Q2" s="18" t="s">
        <v>485</v>
      </c>
      <c r="R2" s="18" t="s">
        <v>487</v>
      </c>
      <c r="S2" s="18" t="s">
        <v>486</v>
      </c>
      <c r="T2" s="18" t="s">
        <v>488</v>
      </c>
      <c r="U2" s="18" t="s">
        <v>491</v>
      </c>
      <c r="V2" s="594" t="s">
        <v>1282</v>
      </c>
      <c r="W2" s="13" t="s">
        <v>725</v>
      </c>
      <c r="X2" s="13" t="s">
        <v>721</v>
      </c>
      <c r="Y2" s="13" t="s">
        <v>722</v>
      </c>
      <c r="Z2" s="13" t="s">
        <v>731</v>
      </c>
      <c r="AA2" s="13" t="s">
        <v>732</v>
      </c>
      <c r="AB2" s="13" t="s">
        <v>723</v>
      </c>
    </row>
    <row r="3" spans="1:28" s="64" customFormat="1">
      <c r="A3" s="1"/>
      <c r="B3" s="1"/>
      <c r="C3" s="1"/>
      <c r="D3" s="1"/>
      <c r="E3" s="1"/>
      <c r="F3" s="1"/>
      <c r="G3" s="1"/>
      <c r="H3" s="107" t="str">
        <f>IF('CIQ Input File'!M267="","",'CIQ Input File'!$M$267)</f>
        <v/>
      </c>
      <c r="I3" s="107" t="str">
        <f>IF(H3="","",'CIQ Input File'!$H$267)</f>
        <v/>
      </c>
      <c r="J3" s="107" t="str">
        <f>IF(H3="","",'CIQ Input File'!$N$267)</f>
        <v/>
      </c>
      <c r="K3" s="1"/>
      <c r="L3" s="1"/>
      <c r="M3" s="1"/>
      <c r="N3" s="1"/>
      <c r="O3" s="1"/>
      <c r="P3" s="107"/>
      <c r="Q3" s="107"/>
      <c r="R3" s="107"/>
      <c r="S3" s="107"/>
      <c r="T3" s="107"/>
      <c r="U3" s="107" t="str">
        <f>IF('CIQ Input File'!C669="","",'CIQ Input File'!C669)</f>
        <v/>
      </c>
      <c r="V3" s="107" t="str">
        <f>IF('CIQ Input File'!D669="","",'CIQ Input File'!D669)</f>
        <v/>
      </c>
      <c r="W3" s="107" t="str">
        <f>IF('CIQ Input File'!C665="","",'CIQ Input File'!C665)</f>
        <v/>
      </c>
      <c r="X3" s="1"/>
      <c r="Y3" s="1"/>
      <c r="Z3" s="1"/>
      <c r="AA3" s="1"/>
      <c r="AB3" s="1"/>
    </row>
  </sheetData>
  <mergeCells count="6">
    <mergeCell ref="W1:AB1"/>
    <mergeCell ref="A1:D1"/>
    <mergeCell ref="K1:O1"/>
    <mergeCell ref="H1:J1"/>
    <mergeCell ref="E1:G1"/>
    <mergeCell ref="Q1:T1"/>
  </mergeCells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1102-88DA-48DC-BA7C-0A74AD4238AC}">
  <sheetPr>
    <tabColor theme="0" tint="-0.499984740745262"/>
  </sheetPr>
  <dimension ref="A1:W12"/>
  <sheetViews>
    <sheetView topLeftCell="E1" workbookViewId="0">
      <selection activeCell="K31" sqref="K31"/>
    </sheetView>
  </sheetViews>
  <sheetFormatPr defaultRowHeight="14.5"/>
  <cols>
    <col min="1" max="1" width="18.90625" customWidth="1"/>
    <col min="2" max="2" width="15.08984375" customWidth="1"/>
    <col min="3" max="3" width="11.08984375" customWidth="1"/>
    <col min="6" max="6" width="14" customWidth="1"/>
    <col min="7" max="7" width="15.453125" customWidth="1"/>
    <col min="8" max="8" width="13.90625" customWidth="1"/>
    <col min="9" max="9" width="12.7265625" customWidth="1"/>
    <col min="11" max="11" width="10.81640625" customWidth="1"/>
    <col min="12" max="12" width="11.90625" customWidth="1"/>
    <col min="13" max="13" width="13" customWidth="1"/>
    <col min="15" max="15" width="16.1796875" customWidth="1"/>
    <col min="16" max="16" width="11.7265625" customWidth="1"/>
    <col min="17" max="17" width="14.90625" customWidth="1"/>
    <col min="18" max="18" width="10.453125" customWidth="1"/>
    <col min="19" max="19" width="12.90625" customWidth="1"/>
    <col min="20" max="20" width="12.453125" customWidth="1"/>
    <col min="22" max="22" width="15.08984375" customWidth="1"/>
    <col min="23" max="23" width="19.81640625" customWidth="1"/>
  </cols>
  <sheetData>
    <row r="1" spans="1:23">
      <c r="A1" s="1160" t="s">
        <v>1710</v>
      </c>
      <c r="B1" s="1160"/>
      <c r="C1" s="1160"/>
      <c r="D1" s="1160"/>
      <c r="E1" s="1160"/>
      <c r="F1" s="1160" t="s">
        <v>1701</v>
      </c>
      <c r="G1" s="1160"/>
      <c r="H1" s="1160"/>
      <c r="I1" s="1160"/>
      <c r="J1" s="1160"/>
      <c r="K1" s="1160"/>
      <c r="L1" s="1160"/>
      <c r="M1" s="1160" t="s">
        <v>1706</v>
      </c>
      <c r="N1" s="1160"/>
      <c r="O1" s="1160"/>
      <c r="P1" s="1160"/>
      <c r="Q1" s="1160"/>
      <c r="R1" s="1160"/>
      <c r="S1" s="1160"/>
      <c r="T1" s="1160"/>
      <c r="U1" s="1160"/>
      <c r="V1" s="1160" t="s">
        <v>1737</v>
      </c>
      <c r="W1" s="1160"/>
    </row>
    <row r="2" spans="1:23">
      <c r="A2" s="2" t="s">
        <v>1711</v>
      </c>
      <c r="B2" s="2" t="s">
        <v>1712</v>
      </c>
      <c r="C2" s="2" t="s">
        <v>156</v>
      </c>
      <c r="D2" s="2" t="s">
        <v>1697</v>
      </c>
      <c r="E2" s="2" t="s">
        <v>1698</v>
      </c>
      <c r="F2" s="13" t="s">
        <v>281</v>
      </c>
      <c r="G2" s="13" t="s">
        <v>330</v>
      </c>
      <c r="H2" s="13" t="s">
        <v>1700</v>
      </c>
      <c r="I2" s="13" t="s">
        <v>1702</v>
      </c>
      <c r="J2" s="13" t="s">
        <v>1703</v>
      </c>
      <c r="K2" s="13" t="s">
        <v>1704</v>
      </c>
      <c r="L2" s="13" t="s">
        <v>1705</v>
      </c>
      <c r="M2" s="13" t="s">
        <v>1707</v>
      </c>
      <c r="N2" s="13" t="s">
        <v>330</v>
      </c>
      <c r="O2" s="13" t="s">
        <v>1708</v>
      </c>
      <c r="P2" s="13" t="s">
        <v>432</v>
      </c>
      <c r="Q2" s="13" t="s">
        <v>1733</v>
      </c>
      <c r="R2" s="13" t="s">
        <v>1734</v>
      </c>
      <c r="S2" s="13" t="s">
        <v>1735</v>
      </c>
      <c r="T2" s="13" t="s">
        <v>1736</v>
      </c>
      <c r="U2" s="13" t="s">
        <v>1709</v>
      </c>
      <c r="V2" s="13" t="s">
        <v>1738</v>
      </c>
      <c r="W2" s="13" t="s">
        <v>1739</v>
      </c>
    </row>
    <row r="3" spans="1:23">
      <c r="A3" s="954" t="s">
        <v>1720</v>
      </c>
      <c r="B3" s="954" t="s">
        <v>1721</v>
      </c>
      <c r="C3">
        <v>100</v>
      </c>
      <c r="D3">
        <v>100</v>
      </c>
      <c r="E3" t="s">
        <v>1086</v>
      </c>
      <c r="F3" s="954" t="s">
        <v>1723</v>
      </c>
      <c r="G3">
        <v>43200</v>
      </c>
      <c r="H3">
        <v>32</v>
      </c>
      <c r="I3">
        <v>1</v>
      </c>
      <c r="J3" t="s">
        <v>1724</v>
      </c>
      <c r="K3">
        <v>14</v>
      </c>
      <c r="M3">
        <v>90</v>
      </c>
      <c r="N3" s="954">
        <v>43200</v>
      </c>
      <c r="O3">
        <v>5</v>
      </c>
      <c r="P3">
        <v>10</v>
      </c>
      <c r="Q3">
        <v>1</v>
      </c>
      <c r="R3" t="s">
        <v>1724</v>
      </c>
      <c r="S3">
        <v>14</v>
      </c>
      <c r="U3" t="s">
        <v>1724</v>
      </c>
    </row>
    <row r="4" spans="1:23">
      <c r="A4" s="954" t="s">
        <v>1722</v>
      </c>
      <c r="B4" s="954" t="s">
        <v>1721</v>
      </c>
      <c r="C4">
        <v>100</v>
      </c>
      <c r="D4">
        <v>100</v>
      </c>
      <c r="E4" s="954" t="s">
        <v>1086</v>
      </c>
      <c r="F4" s="954" t="s">
        <v>1723</v>
      </c>
      <c r="I4" s="954">
        <v>2</v>
      </c>
      <c r="J4" s="954" t="s">
        <v>1724</v>
      </c>
      <c r="K4" s="954">
        <v>14</v>
      </c>
      <c r="L4" t="s">
        <v>1725</v>
      </c>
      <c r="Q4">
        <v>2</v>
      </c>
      <c r="R4" s="954" t="s">
        <v>1724</v>
      </c>
      <c r="S4">
        <v>14</v>
      </c>
      <c r="T4" s="954" t="s">
        <v>1725</v>
      </c>
      <c r="U4" s="954" t="s">
        <v>1724</v>
      </c>
    </row>
    <row r="5" spans="1:23">
      <c r="F5" s="954" t="s">
        <v>1723</v>
      </c>
      <c r="I5">
        <v>3</v>
      </c>
      <c r="J5" s="954" t="s">
        <v>1724</v>
      </c>
      <c r="K5" s="954">
        <v>14</v>
      </c>
      <c r="L5" s="954" t="s">
        <v>1729</v>
      </c>
      <c r="Q5">
        <v>3</v>
      </c>
      <c r="R5" s="954" t="s">
        <v>1724</v>
      </c>
      <c r="S5">
        <v>14</v>
      </c>
      <c r="T5" s="954" t="s">
        <v>1729</v>
      </c>
      <c r="U5" s="954" t="s">
        <v>1724</v>
      </c>
      <c r="V5" s="954" t="s">
        <v>1792</v>
      </c>
      <c r="W5" s="954" t="s">
        <v>1722</v>
      </c>
    </row>
    <row r="6" spans="1:23">
      <c r="F6" s="954" t="s">
        <v>1723</v>
      </c>
      <c r="I6">
        <v>4</v>
      </c>
      <c r="K6" s="959">
        <v>2</v>
      </c>
      <c r="Q6" s="954">
        <v>4</v>
      </c>
      <c r="U6" s="954" t="s">
        <v>1728</v>
      </c>
    </row>
    <row r="7" spans="1:23">
      <c r="F7" s="954" t="s">
        <v>1723</v>
      </c>
      <c r="I7">
        <v>5</v>
      </c>
      <c r="K7" s="959">
        <v>2</v>
      </c>
      <c r="L7" s="954" t="s">
        <v>1725</v>
      </c>
      <c r="Q7" s="954">
        <v>5</v>
      </c>
      <c r="T7" s="954" t="s">
        <v>1725</v>
      </c>
      <c r="U7" s="954" t="s">
        <v>1728</v>
      </c>
    </row>
    <row r="8" spans="1:23">
      <c r="F8" s="954" t="s">
        <v>1723</v>
      </c>
      <c r="I8">
        <v>6</v>
      </c>
      <c r="K8" s="959">
        <v>2</v>
      </c>
      <c r="L8" s="954" t="s">
        <v>1729</v>
      </c>
      <c r="Q8" s="954">
        <v>6</v>
      </c>
      <c r="T8" s="954" t="s">
        <v>1729</v>
      </c>
      <c r="U8" s="954" t="s">
        <v>1728</v>
      </c>
    </row>
    <row r="9" spans="1:23">
      <c r="F9" s="954" t="s">
        <v>1723</v>
      </c>
      <c r="I9">
        <v>7</v>
      </c>
      <c r="J9" t="s">
        <v>1726</v>
      </c>
      <c r="K9" s="959">
        <v>1</v>
      </c>
      <c r="L9" t="s">
        <v>1727</v>
      </c>
      <c r="Q9" s="954">
        <v>7</v>
      </c>
      <c r="R9" t="s">
        <v>1726</v>
      </c>
      <c r="T9" t="s">
        <v>1727</v>
      </c>
      <c r="U9" t="s">
        <v>1726</v>
      </c>
    </row>
    <row r="10" spans="1:23">
      <c r="F10" s="954" t="s">
        <v>1723</v>
      </c>
      <c r="I10">
        <v>8</v>
      </c>
      <c r="J10" s="954" t="s">
        <v>1724</v>
      </c>
      <c r="Q10" s="954">
        <v>8</v>
      </c>
      <c r="R10" s="954" t="s">
        <v>1724</v>
      </c>
      <c r="U10" s="954" t="s">
        <v>1724</v>
      </c>
    </row>
    <row r="11" spans="1:23">
      <c r="F11" s="954" t="s">
        <v>1723</v>
      </c>
      <c r="Q11" s="954">
        <v>9</v>
      </c>
      <c r="R11" s="954" t="s">
        <v>1724</v>
      </c>
      <c r="S11" s="954">
        <v>1</v>
      </c>
      <c r="T11" s="954"/>
      <c r="U11" s="954" t="s">
        <v>1724</v>
      </c>
    </row>
    <row r="12" spans="1:23">
      <c r="A12" s="969" t="str">
        <f>IF('CIQ Input File'!C647="","",'CIQ Input File'!C647)</f>
        <v/>
      </c>
    </row>
  </sheetData>
  <mergeCells count="4">
    <mergeCell ref="A1:E1"/>
    <mergeCell ref="F1:L1"/>
    <mergeCell ref="M1:U1"/>
    <mergeCell ref="V1:W1"/>
  </mergeCells>
  <phoneticPr fontId="4" type="noConversion"/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AE26-845C-4EF9-9B12-177ED3EAD792}">
  <dimension ref="A1:X17"/>
  <sheetViews>
    <sheetView workbookViewId="0">
      <selection activeCell="J8" sqref="J8:L8"/>
    </sheetView>
  </sheetViews>
  <sheetFormatPr defaultRowHeight="14.5"/>
  <cols>
    <col min="1" max="1" width="32.90625" customWidth="1"/>
    <col min="2" max="2" width="17.6328125" customWidth="1"/>
    <col min="3" max="3" width="10.36328125" customWidth="1"/>
    <col min="6" max="6" width="21" customWidth="1"/>
    <col min="9" max="10" width="15.1796875" customWidth="1"/>
    <col min="11" max="11" width="13.36328125" customWidth="1"/>
    <col min="12" max="12" width="18.81640625" customWidth="1"/>
    <col min="17" max="17" width="24.7265625" customWidth="1"/>
    <col min="18" max="18" width="15" customWidth="1"/>
    <col min="19" max="19" width="13.54296875" customWidth="1"/>
    <col min="20" max="20" width="21.36328125" customWidth="1"/>
    <col min="21" max="21" width="12.1796875" customWidth="1"/>
    <col min="22" max="22" width="14.6328125" customWidth="1"/>
    <col min="23" max="23" width="21.54296875" customWidth="1"/>
    <col min="24" max="24" width="17.453125" customWidth="1"/>
  </cols>
  <sheetData>
    <row r="1" spans="1:24" s="969" customFormat="1">
      <c r="A1" s="1160" t="s">
        <v>1710</v>
      </c>
      <c r="B1" s="1160"/>
      <c r="C1" s="1160"/>
      <c r="D1" s="1160"/>
      <c r="E1" s="1160"/>
      <c r="F1" s="1160" t="s">
        <v>1701</v>
      </c>
      <c r="G1" s="1160"/>
      <c r="H1" s="1160"/>
      <c r="I1" s="1160"/>
      <c r="J1" s="1160"/>
      <c r="K1" s="1160"/>
      <c r="L1" s="1160"/>
      <c r="M1" s="1160" t="s">
        <v>1706</v>
      </c>
      <c r="N1" s="1160"/>
      <c r="O1" s="1160"/>
      <c r="P1" s="1160"/>
      <c r="Q1" s="1160"/>
      <c r="R1" s="1160"/>
      <c r="S1" s="1160"/>
      <c r="T1" s="1160"/>
      <c r="U1" s="1160"/>
      <c r="V1" s="1160" t="s">
        <v>1737</v>
      </c>
      <c r="W1" s="1160"/>
    </row>
    <row r="2" spans="1:24" s="969" customFormat="1">
      <c r="A2" s="18" t="s">
        <v>1711</v>
      </c>
      <c r="B2" s="18" t="s">
        <v>1712</v>
      </c>
      <c r="C2" s="18" t="s">
        <v>156</v>
      </c>
      <c r="D2" s="18" t="s">
        <v>1697</v>
      </c>
      <c r="E2" s="18" t="s">
        <v>1698</v>
      </c>
      <c r="F2" s="13" t="s">
        <v>281</v>
      </c>
      <c r="G2" s="13" t="s">
        <v>330</v>
      </c>
      <c r="H2" s="13" t="s">
        <v>1700</v>
      </c>
      <c r="I2" s="13" t="s">
        <v>1702</v>
      </c>
      <c r="J2" s="13" t="s">
        <v>1703</v>
      </c>
      <c r="K2" s="13" t="s">
        <v>1704</v>
      </c>
      <c r="L2" s="13" t="s">
        <v>1705</v>
      </c>
      <c r="M2" s="13" t="s">
        <v>1707</v>
      </c>
      <c r="N2" s="13" t="s">
        <v>330</v>
      </c>
      <c r="O2" s="13" t="s">
        <v>1708</v>
      </c>
      <c r="P2" s="13" t="s">
        <v>432</v>
      </c>
      <c r="Q2" s="13" t="s">
        <v>1733</v>
      </c>
      <c r="R2" s="13" t="s">
        <v>1734</v>
      </c>
      <c r="S2" s="13" t="s">
        <v>1735</v>
      </c>
      <c r="T2" s="13" t="s">
        <v>1736</v>
      </c>
      <c r="U2" s="13" t="s">
        <v>1709</v>
      </c>
      <c r="V2" s="13" t="s">
        <v>1738</v>
      </c>
      <c r="W2" s="18" t="s">
        <v>1739</v>
      </c>
    </row>
    <row r="3" spans="1:24" s="969" customFormat="1">
      <c r="A3" s="1006" t="str">
        <f>IF('CIQ Input File'!D605="","",'CIQ Input File'!D605)</f>
        <v>ims</v>
      </c>
      <c r="B3" s="1006" t="str">
        <f>IF('CIQ Input File'!E605="","",'CIQ Input File'!E605)</f>
        <v>10.255.53.141</v>
      </c>
      <c r="C3" s="1006">
        <f>IF('CIQ Input File'!F605="","",'CIQ Input File'!F605)</f>
        <v>100</v>
      </c>
      <c r="D3" s="1006">
        <f>IF('CIQ Input File'!G605="","",'CIQ Input File'!G605)</f>
        <v>100</v>
      </c>
      <c r="E3" s="1006" t="str">
        <f>IF('CIQ Input File'!H605="","",'CIQ Input File'!H605)</f>
        <v>s2b</v>
      </c>
      <c r="F3" s="1006" t="str">
        <f>IF('CIQ Input File'!D579="","",'CIQ Input File'!D579)</f>
        <v>ePDG-Profile</v>
      </c>
      <c r="G3" s="1006">
        <f>IF('CIQ Input File'!D581="","",'CIQ Input File'!D581)</f>
        <v>43200</v>
      </c>
      <c r="H3" s="1006">
        <f>IF('CIQ Input File'!D582="","",'CIQ Input File'!D582)</f>
        <v>32</v>
      </c>
      <c r="I3" s="1006" t="str">
        <f>IF('CIQ Input File'!C584="","",'CIQ Input File'!C584)</f>
        <v>proposal-entry 1</v>
      </c>
      <c r="J3" s="1006" t="str">
        <f>IF('CIQ Input File'!D584="","",'CIQ Input File'!D584)</f>
        <v>integrity sha256</v>
      </c>
      <c r="K3" s="1006" t="str">
        <f>IF('CIQ Input File'!E584="","",'CIQ Input File'!E584)</f>
        <v>dh-group 14</v>
      </c>
      <c r="L3" s="1006" t="str">
        <f>IF('CIQ Input File'!F584="","",'CIQ Input File'!F584)</f>
        <v>encryption aes256cbc</v>
      </c>
      <c r="M3" s="1006">
        <f>IF('CIQ Input File'!H583="","",'CIQ Input File'!H583)</f>
        <v>90</v>
      </c>
      <c r="N3" s="1006">
        <f>IF('CIQ Input File'!H581="","",'CIQ Input File'!H581)</f>
        <v>43200</v>
      </c>
      <c r="O3" s="970">
        <v>5</v>
      </c>
      <c r="P3" s="970">
        <v>10</v>
      </c>
      <c r="Q3" s="1006" t="str">
        <f>IF('CIQ Input File'!C584="","",'CIQ Input File'!C584)</f>
        <v>proposal-entry 1</v>
      </c>
      <c r="R3" s="1006" t="str">
        <f>IF('CIQ Input File'!H584="","",'CIQ Input File'!H584)</f>
        <v>integrity sha256</v>
      </c>
      <c r="S3" s="1006" t="str">
        <f>IF('CIQ Input File'!J584="","",'CIQ Input File'!J584)</f>
        <v>prf sha256</v>
      </c>
      <c r="T3" s="1006" t="str">
        <f>IF('CIQ Input File'!K584="","",'CIQ Input File'!K584)</f>
        <v>encryption aes256cbc</v>
      </c>
      <c r="U3" s="970" t="str">
        <f>IF('CIQ Input File'!I584="","",'CIQ Input File'!I584)</f>
        <v>dh-group 14</v>
      </c>
      <c r="V3" s="970"/>
      <c r="W3" s="970"/>
      <c r="X3" s="970"/>
    </row>
    <row r="4" spans="1:24" s="969" customFormat="1">
      <c r="A4" s="1006" t="str">
        <f>IF('CIQ Input File'!D607="","",'CIQ Input File'!D607)</f>
        <v>DISH-PGW-Candidate</v>
      </c>
      <c r="B4" s="1006" t="str">
        <f>IF('CIQ Input File'!E606="","",'CIQ Input File'!E606)</f>
        <v>10.255.53.141</v>
      </c>
      <c r="C4" s="1006">
        <f>IF('CIQ Input File'!F606="","",'CIQ Input File'!F606)</f>
        <v>100</v>
      </c>
      <c r="D4" s="1006">
        <f>IF('CIQ Input File'!G606="","",'CIQ Input File'!G606)</f>
        <v>100</v>
      </c>
      <c r="E4" s="1006" t="str">
        <f>IF('CIQ Input File'!H606="","",'CIQ Input File'!H606)</f>
        <v>s2b</v>
      </c>
      <c r="F4" s="1006" t="str">
        <f>IF(F3="","",F3)</f>
        <v>ePDG-Profile</v>
      </c>
      <c r="G4" s="970"/>
      <c r="H4" s="970"/>
      <c r="I4" s="1006" t="str">
        <f>IF('CIQ Input File'!C585="","",'CIQ Input File'!C585)</f>
        <v>proposal-entry 2</v>
      </c>
      <c r="J4" s="1006" t="str">
        <f>IF('CIQ Input File'!D585="","",'CIQ Input File'!D585)</f>
        <v/>
      </c>
      <c r="K4" s="1006" t="str">
        <f>IF('CIQ Input File'!E585="","",'CIQ Input File'!E585)</f>
        <v/>
      </c>
      <c r="L4" s="1006" t="str">
        <f>IF('CIQ Input File'!F585="","",'CIQ Input File'!F585)</f>
        <v/>
      </c>
      <c r="M4" s="970"/>
      <c r="N4" s="970"/>
      <c r="O4" s="970"/>
      <c r="P4" s="970"/>
      <c r="Q4" s="1006" t="str">
        <f>IF('CIQ Input File'!C585="","",'CIQ Input File'!C585)</f>
        <v>proposal-entry 2</v>
      </c>
      <c r="R4" s="1006" t="str">
        <f>IF('CIQ Input File'!H585="","",'CIQ Input File'!H585)</f>
        <v/>
      </c>
      <c r="S4" s="1006" t="str">
        <f>IF('CIQ Input File'!J585="","",'CIQ Input File'!J585)</f>
        <v/>
      </c>
      <c r="T4" s="1006" t="str">
        <f>IF('CIQ Input File'!K585="","",'CIQ Input File'!K585)</f>
        <v/>
      </c>
      <c r="U4" s="970" t="str">
        <f>IF('CIQ Input File'!I585="","",'CIQ Input File'!I585)</f>
        <v/>
      </c>
      <c r="V4" s="970"/>
      <c r="W4" s="970"/>
      <c r="X4" s="970"/>
    </row>
    <row r="5" spans="1:24" s="969" customFormat="1">
      <c r="A5" s="970"/>
      <c r="B5" s="970"/>
      <c r="C5" s="970"/>
      <c r="D5" s="970"/>
      <c r="E5" s="970"/>
      <c r="F5" s="1006" t="str">
        <f t="shared" ref="F5:F10" si="0">IF(F4="","",F4)</f>
        <v>ePDG-Profile</v>
      </c>
      <c r="G5" s="970"/>
      <c r="H5" s="970"/>
      <c r="I5" s="1006" t="str">
        <f>IF('CIQ Input File'!C586="","",'CIQ Input File'!C586)</f>
        <v>proposal-entry 3</v>
      </c>
      <c r="J5" s="1006" t="str">
        <f>IF('CIQ Input File'!D586="","",'CIQ Input File'!D586)</f>
        <v/>
      </c>
      <c r="K5" s="1006" t="str">
        <f>IF('CIQ Input File'!E586="","",'CIQ Input File'!E586)</f>
        <v/>
      </c>
      <c r="L5" s="1006" t="str">
        <f>IF('CIQ Input File'!F586="","",'CIQ Input File'!F586)</f>
        <v/>
      </c>
      <c r="M5" s="970"/>
      <c r="N5" s="970"/>
      <c r="O5" s="970"/>
      <c r="P5" s="970"/>
      <c r="Q5" s="1006" t="str">
        <f>IF('CIQ Input File'!C586="","",'CIQ Input File'!C586)</f>
        <v>proposal-entry 3</v>
      </c>
      <c r="R5" s="1006" t="str">
        <f>IF('CIQ Input File'!H586="","",'CIQ Input File'!H586)</f>
        <v/>
      </c>
      <c r="S5" s="1006" t="str">
        <f>IF('CIQ Input File'!J586="","",'CIQ Input File'!J586)</f>
        <v/>
      </c>
      <c r="T5" s="1006" t="str">
        <f>IF('CIQ Input File'!K586="","",'CIQ Input File'!K586)</f>
        <v/>
      </c>
      <c r="U5" s="970" t="str">
        <f>IF('CIQ Input File'!I586="","",'CIQ Input File'!I586)</f>
        <v/>
      </c>
      <c r="V5" s="1006" t="str">
        <f>IF('CIQ Input File'!D599="","",'CIQ Input File'!D599)</f>
        <v>E911-profile</v>
      </c>
      <c r="W5" s="1006" t="str">
        <f>IF('CIQ Input File'!D600="","",'CIQ Input File'!D600)</f>
        <v>DISH-PGW-Candidate</v>
      </c>
      <c r="X5" s="970"/>
    </row>
    <row r="6" spans="1:24" s="969" customFormat="1">
      <c r="A6" s="970"/>
      <c r="B6" s="970"/>
      <c r="C6" s="970"/>
      <c r="D6" s="970"/>
      <c r="E6" s="970"/>
      <c r="F6" s="1006" t="str">
        <f t="shared" si="0"/>
        <v>ePDG-Profile</v>
      </c>
      <c r="G6" s="970"/>
      <c r="H6" s="970"/>
      <c r="I6" s="1006" t="str">
        <f>IF('CIQ Input File'!C587="","",'CIQ Input File'!C587)</f>
        <v>proposal-entry 4</v>
      </c>
      <c r="J6" s="1006" t="str">
        <f>IF('CIQ Input File'!D587="","",'CIQ Input File'!D587)</f>
        <v/>
      </c>
      <c r="K6" s="1006" t="str">
        <f>IF('CIQ Input File'!E587="","",'CIQ Input File'!E587)</f>
        <v/>
      </c>
      <c r="L6" s="1006" t="str">
        <f>IF('CIQ Input File'!F587="","",'CIQ Input File'!F587)</f>
        <v/>
      </c>
      <c r="M6" s="970"/>
      <c r="N6" s="970"/>
      <c r="O6" s="970"/>
      <c r="P6" s="970"/>
      <c r="Q6" s="1006" t="str">
        <f>IF('CIQ Input File'!C587="","",'CIQ Input File'!C587)</f>
        <v>proposal-entry 4</v>
      </c>
      <c r="R6" s="1006" t="str">
        <f>IF('CIQ Input File'!H587="","",'CIQ Input File'!H587)</f>
        <v/>
      </c>
      <c r="S6" s="1006" t="str">
        <f>IF('CIQ Input File'!J587="","",'CIQ Input File'!J587)</f>
        <v/>
      </c>
      <c r="T6" s="1006" t="str">
        <f>IF('CIQ Input File'!K587="","",'CIQ Input File'!K587)</f>
        <v/>
      </c>
      <c r="U6" s="970" t="str">
        <f>IF('CIQ Input File'!I587="","",'CIQ Input File'!I587)</f>
        <v/>
      </c>
      <c r="V6" s="970"/>
      <c r="W6" s="970"/>
      <c r="X6" s="970"/>
    </row>
    <row r="7" spans="1:24" s="969" customFormat="1">
      <c r="A7" s="970"/>
      <c r="B7" s="970"/>
      <c r="C7" s="970"/>
      <c r="D7" s="970"/>
      <c r="E7" s="970"/>
      <c r="F7" s="1006" t="str">
        <f t="shared" si="0"/>
        <v>ePDG-Profile</v>
      </c>
      <c r="G7" s="970"/>
      <c r="H7" s="970"/>
      <c r="I7" s="1006" t="str">
        <f>IF('CIQ Input File'!C588="","",'CIQ Input File'!C588)</f>
        <v>proposal-entry 5</v>
      </c>
      <c r="J7" s="1006" t="str">
        <f>IF('CIQ Input File'!D588="","",'CIQ Input File'!D588)</f>
        <v/>
      </c>
      <c r="K7" s="1006" t="str">
        <f>IF('CIQ Input File'!E588="","",'CIQ Input File'!E588)</f>
        <v/>
      </c>
      <c r="L7" s="1006" t="str">
        <f>IF('CIQ Input File'!F588="","",'CIQ Input File'!F588)</f>
        <v/>
      </c>
      <c r="M7" s="970"/>
      <c r="N7" s="970"/>
      <c r="O7" s="970"/>
      <c r="P7" s="970"/>
      <c r="Q7" s="1006" t="str">
        <f>IF('CIQ Input File'!C588="","",'CIQ Input File'!C588)</f>
        <v>proposal-entry 5</v>
      </c>
      <c r="R7" s="1006" t="str">
        <f>IF('CIQ Input File'!H588="","",'CIQ Input File'!H588)</f>
        <v/>
      </c>
      <c r="S7" s="1006" t="str">
        <f>IF('CIQ Input File'!J588="","",'CIQ Input File'!J588)</f>
        <v/>
      </c>
      <c r="T7" s="1006" t="str">
        <f>IF('CIQ Input File'!K588="","",'CIQ Input File'!K588)</f>
        <v/>
      </c>
      <c r="U7" s="970" t="str">
        <f>IF('CIQ Input File'!I588="","",'CIQ Input File'!I588)</f>
        <v/>
      </c>
      <c r="V7" s="970"/>
      <c r="W7" s="970"/>
      <c r="X7" s="970"/>
    </row>
    <row r="8" spans="1:24" s="969" customFormat="1">
      <c r="A8" s="970"/>
      <c r="B8" s="970"/>
      <c r="C8" s="970"/>
      <c r="D8" s="970"/>
      <c r="E8" s="970"/>
      <c r="F8" s="1006" t="str">
        <f t="shared" si="0"/>
        <v>ePDG-Profile</v>
      </c>
      <c r="G8" s="970"/>
      <c r="H8" s="970"/>
      <c r="I8" s="1006" t="str">
        <f>IF('CIQ Input File'!C589="","",'CIQ Input File'!C589)</f>
        <v>proposal-entry 6</v>
      </c>
      <c r="J8" s="1006" t="str">
        <f>IF('CIQ Input File'!D589="","",'CIQ Input File'!D589)</f>
        <v/>
      </c>
      <c r="K8" s="1006" t="str">
        <f>IF('CIQ Input File'!E589="","",'CIQ Input File'!E589)</f>
        <v/>
      </c>
      <c r="L8" s="1006" t="str">
        <f>IF('CIQ Input File'!F589="","",'CIQ Input File'!F589)</f>
        <v/>
      </c>
      <c r="M8" s="970"/>
      <c r="N8" s="970"/>
      <c r="O8" s="970"/>
      <c r="P8" s="970"/>
      <c r="Q8" s="1006" t="str">
        <f>IF('CIQ Input File'!C589="","",'CIQ Input File'!C589)</f>
        <v>proposal-entry 6</v>
      </c>
      <c r="R8" s="1006" t="str">
        <f>IF('CIQ Input File'!H589="","",'CIQ Input File'!H589)</f>
        <v/>
      </c>
      <c r="S8" s="1006" t="str">
        <f>IF('CIQ Input File'!J589="","",'CIQ Input File'!J589)</f>
        <v/>
      </c>
      <c r="T8" s="1006" t="str">
        <f>IF('CIQ Input File'!K589="","",'CIQ Input File'!K589)</f>
        <v/>
      </c>
      <c r="U8" s="970" t="str">
        <f>IF('CIQ Input File'!I589="","",'CIQ Input File'!I589)</f>
        <v/>
      </c>
      <c r="V8" s="970"/>
      <c r="W8" s="970"/>
      <c r="X8" s="970"/>
    </row>
    <row r="9" spans="1:24" s="969" customFormat="1">
      <c r="A9" s="970"/>
      <c r="B9" s="970"/>
      <c r="C9" s="970"/>
      <c r="D9" s="970"/>
      <c r="E9" s="970"/>
      <c r="F9" s="1006" t="str">
        <f t="shared" si="0"/>
        <v>ePDG-Profile</v>
      </c>
      <c r="G9" s="970"/>
      <c r="H9" s="970"/>
      <c r="I9" s="1006" t="str">
        <f>IF('CIQ Input File'!C590="","",'CIQ Input File'!C590)</f>
        <v>proposal-entry 7</v>
      </c>
      <c r="J9" s="1006" t="str">
        <f>IF('CIQ Input File'!D590="","",'CIQ Input File'!D590)</f>
        <v/>
      </c>
      <c r="K9" s="1006" t="str">
        <f>IF('CIQ Input File'!E590="","",'CIQ Input File'!E590)</f>
        <v/>
      </c>
      <c r="L9" s="1006" t="str">
        <f>IF('CIQ Input File'!F590="","",'CIQ Input File'!F590)</f>
        <v/>
      </c>
      <c r="M9" s="970"/>
      <c r="N9" s="970"/>
      <c r="O9" s="970"/>
      <c r="P9" s="970"/>
      <c r="Q9" s="1006" t="str">
        <f>IF('CIQ Input File'!C590="","",'CIQ Input File'!C590)</f>
        <v>proposal-entry 7</v>
      </c>
      <c r="R9" s="1006" t="str">
        <f>IF('CIQ Input File'!H590="","",'CIQ Input File'!H590)</f>
        <v/>
      </c>
      <c r="S9" s="1006" t="str">
        <f>IF('CIQ Input File'!J590="","",'CIQ Input File'!J590)</f>
        <v/>
      </c>
      <c r="T9" s="1006" t="str">
        <f>IF('CIQ Input File'!K590="","",'CIQ Input File'!K590)</f>
        <v/>
      </c>
      <c r="U9" s="970" t="str">
        <f>IF('CIQ Input File'!I590="","",'CIQ Input File'!I590)</f>
        <v/>
      </c>
      <c r="V9" s="970"/>
      <c r="W9" s="970"/>
      <c r="X9" s="970"/>
    </row>
    <row r="10" spans="1:24" s="969" customFormat="1">
      <c r="A10" s="970"/>
      <c r="B10" s="970"/>
      <c r="C10" s="970"/>
      <c r="D10" s="970"/>
      <c r="E10" s="970"/>
      <c r="F10" s="1006" t="str">
        <f t="shared" si="0"/>
        <v>ePDG-Profile</v>
      </c>
      <c r="G10" s="970"/>
      <c r="H10" s="970"/>
      <c r="I10" s="1006" t="str">
        <f>IF('CIQ Input File'!C591="","",'CIQ Input File'!C591)</f>
        <v>proposal-entry 8</v>
      </c>
      <c r="J10" s="1006" t="str">
        <f>IF('CIQ Input File'!D591="","",'CIQ Input File'!D591)</f>
        <v/>
      </c>
      <c r="K10" s="1006" t="str">
        <f>IF('CIQ Input File'!E591="","",'CIQ Input File'!E591)</f>
        <v/>
      </c>
      <c r="L10" s="1006" t="str">
        <f>IF('CIQ Input File'!F591="","",'CIQ Input File'!F591)</f>
        <v/>
      </c>
      <c r="M10" s="970"/>
      <c r="N10" s="970"/>
      <c r="O10" s="970"/>
      <c r="P10" s="970"/>
      <c r="Q10" s="1006" t="str">
        <f>IF('CIQ Input File'!C591="","",'CIQ Input File'!C591)</f>
        <v>proposal-entry 8</v>
      </c>
      <c r="R10" s="1006" t="str">
        <f>IF('CIQ Input File'!H591="","",'CIQ Input File'!H591)</f>
        <v/>
      </c>
      <c r="S10" s="1006" t="str">
        <f>IF('CIQ Input File'!J591="","",'CIQ Input File'!J591)</f>
        <v/>
      </c>
      <c r="T10" s="1006" t="str">
        <f>IF('CIQ Input File'!K591="","",'CIQ Input File'!K591)</f>
        <v/>
      </c>
      <c r="U10" s="970" t="str">
        <f>IF('CIQ Input File'!I591="","",'CIQ Input File'!I591)</f>
        <v/>
      </c>
      <c r="V10" s="970"/>
      <c r="W10" s="970"/>
      <c r="X10" s="970"/>
    </row>
    <row r="11" spans="1:24" s="969" customFormat="1">
      <c r="A11" s="970"/>
      <c r="B11" s="970"/>
      <c r="C11" s="970"/>
      <c r="D11" s="970"/>
      <c r="E11" s="970"/>
      <c r="F11" s="1006" t="str">
        <f>IF(F9="","",F9)</f>
        <v>ePDG-Profile</v>
      </c>
      <c r="G11" s="970"/>
      <c r="H11" s="970"/>
      <c r="I11" s="970"/>
      <c r="J11" s="970"/>
      <c r="K11" s="970"/>
      <c r="L11" s="970"/>
      <c r="M11" s="970"/>
      <c r="N11" s="970"/>
      <c r="O11" s="970"/>
      <c r="P11" s="970"/>
      <c r="Q11" s="1006" t="str">
        <f>IF('CIQ Input File'!C592="","",'CIQ Input File'!C592)</f>
        <v>proposal-entry 9</v>
      </c>
      <c r="R11" s="1006" t="str">
        <f>IF('CIQ Input File'!H592="","",'CIQ Input File'!H592)</f>
        <v/>
      </c>
      <c r="S11" s="1006" t="str">
        <f>IF('CIQ Input File'!J592="","",'CIQ Input File'!J592)</f>
        <v/>
      </c>
      <c r="T11" s="1006"/>
      <c r="U11" s="970" t="str">
        <f>IF('CIQ Input File'!I592="","",'CIQ Input File'!I592)</f>
        <v/>
      </c>
      <c r="V11" s="970"/>
      <c r="W11" s="970"/>
      <c r="X11" s="970"/>
    </row>
    <row r="12" spans="1:24">
      <c r="A12" s="970"/>
      <c r="B12" s="970"/>
      <c r="C12" s="970"/>
      <c r="D12" s="970"/>
      <c r="E12" s="970"/>
      <c r="F12" s="970"/>
      <c r="G12" s="970"/>
      <c r="H12" s="970"/>
      <c r="I12" s="970"/>
      <c r="J12" s="970"/>
      <c r="K12" s="970"/>
      <c r="L12" s="970"/>
      <c r="M12" s="970"/>
      <c r="N12" s="970"/>
      <c r="O12" s="970"/>
      <c r="P12" s="970"/>
      <c r="Q12" s="970"/>
      <c r="R12" s="970"/>
      <c r="S12" s="1006"/>
      <c r="T12" s="1006"/>
      <c r="U12" s="970"/>
      <c r="V12" s="970"/>
      <c r="W12" s="970"/>
      <c r="X12" s="970"/>
    </row>
    <row r="13" spans="1:24">
      <c r="A13" s="970"/>
      <c r="B13" s="970"/>
      <c r="C13" s="970"/>
      <c r="D13" s="970"/>
      <c r="E13" s="970"/>
      <c r="F13" s="970"/>
      <c r="G13" s="970"/>
      <c r="H13" s="970"/>
      <c r="I13" s="970"/>
      <c r="J13" s="970"/>
      <c r="K13" s="970"/>
      <c r="L13" s="970"/>
      <c r="M13" s="970"/>
      <c r="N13" s="970"/>
      <c r="O13" s="970"/>
      <c r="P13" s="970"/>
      <c r="Q13" s="970"/>
      <c r="R13" s="970"/>
      <c r="S13" s="970"/>
      <c r="T13" s="970"/>
      <c r="U13" s="970"/>
      <c r="V13" s="970"/>
      <c r="W13" s="970"/>
      <c r="X13" s="970"/>
    </row>
    <row r="14" spans="1:24">
      <c r="A14" s="970"/>
      <c r="B14" s="970"/>
      <c r="C14" s="970"/>
      <c r="D14" s="970"/>
      <c r="E14" s="970"/>
      <c r="F14" s="970"/>
      <c r="G14" s="970"/>
      <c r="H14" s="970"/>
      <c r="I14" s="970"/>
      <c r="J14" s="970"/>
      <c r="K14" s="970"/>
      <c r="L14" s="970"/>
      <c r="M14" s="970"/>
      <c r="N14" s="970"/>
      <c r="O14" s="970"/>
      <c r="P14" s="970"/>
      <c r="Q14" s="970"/>
      <c r="R14" s="970"/>
      <c r="S14" s="970"/>
      <c r="T14" s="970"/>
      <c r="U14" s="970"/>
      <c r="V14" s="970"/>
      <c r="W14" s="970"/>
      <c r="X14" s="970"/>
    </row>
    <row r="15" spans="1:24">
      <c r="A15" s="970"/>
      <c r="B15" s="970"/>
      <c r="C15" s="970"/>
      <c r="D15" s="970"/>
      <c r="E15" s="970"/>
      <c r="F15" s="970"/>
      <c r="G15" s="970"/>
      <c r="H15" s="970"/>
      <c r="I15" s="970"/>
      <c r="J15" s="970"/>
      <c r="K15" s="970"/>
      <c r="L15" s="970"/>
      <c r="M15" s="970"/>
      <c r="N15" s="970"/>
      <c r="O15" s="970"/>
      <c r="P15" s="970"/>
      <c r="Q15" s="970"/>
      <c r="R15" s="970"/>
      <c r="S15" s="970"/>
      <c r="T15" s="970"/>
      <c r="U15" s="970"/>
      <c r="V15" s="970"/>
      <c r="W15" s="970"/>
      <c r="X15" s="970"/>
    </row>
    <row r="16" spans="1:24">
      <c r="A16" s="970"/>
      <c r="B16" s="970"/>
      <c r="C16" s="970"/>
      <c r="D16" s="970"/>
      <c r="E16" s="970"/>
      <c r="F16" s="970"/>
      <c r="G16" s="970"/>
      <c r="H16" s="970"/>
      <c r="I16" s="970"/>
      <c r="J16" s="970"/>
      <c r="K16" s="970"/>
      <c r="L16" s="970"/>
      <c r="M16" s="970"/>
      <c r="N16" s="970"/>
      <c r="O16" s="970"/>
      <c r="P16" s="970"/>
      <c r="Q16" s="970"/>
      <c r="R16" s="970"/>
      <c r="S16" s="970"/>
      <c r="T16" s="970"/>
      <c r="U16" s="970"/>
      <c r="V16" s="970"/>
      <c r="W16" s="970"/>
      <c r="X16" s="970"/>
    </row>
    <row r="17" spans="1:24">
      <c r="A17" s="970"/>
      <c r="B17" s="970"/>
      <c r="C17" s="970"/>
      <c r="D17" s="970"/>
      <c r="E17" s="970"/>
      <c r="F17" s="970"/>
      <c r="G17" s="970"/>
      <c r="H17" s="970"/>
      <c r="I17" s="970"/>
      <c r="J17" s="970"/>
      <c r="K17" s="970"/>
      <c r="L17" s="970"/>
      <c r="M17" s="970"/>
      <c r="N17" s="970"/>
      <c r="O17" s="970"/>
      <c r="P17" s="970"/>
      <c r="Q17" s="970"/>
      <c r="R17" s="970"/>
      <c r="S17" s="970"/>
      <c r="T17" s="970"/>
      <c r="U17" s="970"/>
      <c r="V17" s="970"/>
      <c r="W17" s="970"/>
      <c r="X17" s="970"/>
    </row>
  </sheetData>
  <mergeCells count="4">
    <mergeCell ref="V1:W1"/>
    <mergeCell ref="A1:E1"/>
    <mergeCell ref="F1:L1"/>
    <mergeCell ref="M1:U1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D8AA-B8D5-4971-8D77-CAE6BB876FF1}">
  <sheetPr>
    <tabColor rgb="FF92D050"/>
  </sheetPr>
  <dimension ref="A2:A18"/>
  <sheetViews>
    <sheetView workbookViewId="0">
      <selection activeCell="A6" sqref="A6:XFD6"/>
    </sheetView>
  </sheetViews>
  <sheetFormatPr defaultRowHeight="14.5"/>
  <cols>
    <col min="1" max="1" width="176.6328125" customWidth="1"/>
  </cols>
  <sheetData>
    <row r="2" spans="1:1" s="954" customFormat="1">
      <c r="A2" s="954" t="s">
        <v>1731</v>
      </c>
    </row>
    <row r="3" spans="1:1" s="954" customFormat="1">
      <c r="A3" s="954" t="s">
        <v>1732</v>
      </c>
    </row>
    <row r="4" spans="1:1">
      <c r="A4" t="s">
        <v>1713</v>
      </c>
    </row>
    <row r="5" spans="1:1">
      <c r="A5" s="954" t="s">
        <v>1714</v>
      </c>
    </row>
    <row r="6" spans="1:1">
      <c r="A6" s="954" t="s">
        <v>1715</v>
      </c>
    </row>
    <row r="7" spans="1:1">
      <c r="A7" s="954" t="s">
        <v>1863</v>
      </c>
    </row>
    <row r="8" spans="1:1">
      <c r="A8" s="954" t="s">
        <v>1862</v>
      </c>
    </row>
    <row r="9" spans="1:1">
      <c r="A9" s="954" t="s">
        <v>1864</v>
      </c>
    </row>
    <row r="10" spans="1:1">
      <c r="A10" s="954" t="s">
        <v>1716</v>
      </c>
    </row>
    <row r="11" spans="1:1">
      <c r="A11" s="954" t="s">
        <v>1717</v>
      </c>
    </row>
    <row r="12" spans="1:1">
      <c r="A12" s="954" t="s">
        <v>1718</v>
      </c>
    </row>
    <row r="13" spans="1:1">
      <c r="A13" s="954" t="s">
        <v>1719</v>
      </c>
    </row>
    <row r="14" spans="1:1">
      <c r="A14" s="954" t="s">
        <v>1865</v>
      </c>
    </row>
    <row r="15" spans="1:1" s="954" customFormat="1">
      <c r="A15" s="954" t="s">
        <v>1866</v>
      </c>
    </row>
    <row r="16" spans="1:1" s="954" customFormat="1">
      <c r="A16" s="954" t="s">
        <v>1867</v>
      </c>
    </row>
    <row r="17" spans="1:1">
      <c r="A17" s="954" t="s">
        <v>1868</v>
      </c>
    </row>
    <row r="18" spans="1:1">
      <c r="A18" s="954" t="s">
        <v>1740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E1D3-FF4C-4A4B-9923-970C78685BC7}">
  <sheetPr>
    <tabColor rgb="FFFF0000"/>
  </sheetPr>
  <dimension ref="A1:AU26"/>
  <sheetViews>
    <sheetView zoomScale="105" workbookViewId="0">
      <selection activeCell="G22" sqref="G22"/>
    </sheetView>
  </sheetViews>
  <sheetFormatPr defaultRowHeight="14.5"/>
  <cols>
    <col min="1" max="1" width="11.90625" bestFit="1" customWidth="1"/>
    <col min="2" max="2" width="4.81640625" bestFit="1" customWidth="1"/>
    <col min="3" max="3" width="4.90625" bestFit="1" customWidth="1"/>
    <col min="4" max="4" width="20.7265625" customWidth="1"/>
    <col min="5" max="5" width="28.54296875" customWidth="1"/>
    <col min="6" max="6" width="20.36328125" style="45" bestFit="1" customWidth="1"/>
    <col min="7" max="7" width="18.7265625" bestFit="1" customWidth="1"/>
    <col min="8" max="10" width="18.7265625" style="45" customWidth="1"/>
    <col min="11" max="11" width="18.7265625" customWidth="1"/>
    <col min="12" max="12" width="11.453125" bestFit="1" customWidth="1"/>
    <col min="13" max="13" width="15.6328125" bestFit="1" customWidth="1"/>
    <col min="14" max="16" width="15.6328125" customWidth="1"/>
    <col min="17" max="17" width="22.1796875" customWidth="1"/>
    <col min="18" max="18" width="10.54296875" bestFit="1" customWidth="1"/>
    <col min="19" max="19" width="71.08984375" style="45" customWidth="1"/>
    <col min="20" max="20" width="34.81640625" style="45" customWidth="1"/>
    <col min="21" max="21" width="26.36328125" customWidth="1"/>
    <col min="22" max="22" width="9.81640625" bestFit="1" customWidth="1"/>
    <col min="23" max="23" width="10.08984375" bestFit="1" customWidth="1"/>
    <col min="24" max="24" width="55.1796875" customWidth="1"/>
    <col min="25" max="25" width="34.26953125" customWidth="1"/>
    <col min="26" max="26" width="16.08984375" bestFit="1" customWidth="1"/>
    <col min="27" max="27" width="13.08984375" customWidth="1"/>
    <col min="28" max="28" width="19.6328125" customWidth="1"/>
    <col min="29" max="29" width="15.81640625" bestFit="1" customWidth="1"/>
    <col min="30" max="30" width="18.453125" bestFit="1" customWidth="1"/>
    <col min="31" max="34" width="18.453125" style="45" customWidth="1"/>
    <col min="35" max="35" width="22.26953125" style="27" bestFit="1" customWidth="1"/>
    <col min="36" max="36" width="26.26953125" style="27" bestFit="1" customWidth="1"/>
    <col min="37" max="37" width="42.08984375" style="27" customWidth="1"/>
    <col min="38" max="40" width="26.26953125" style="27" customWidth="1"/>
    <col min="41" max="41" width="36.81640625" bestFit="1" customWidth="1"/>
    <col min="42" max="42" width="11.26953125" customWidth="1"/>
    <col min="43" max="43" width="13.54296875" bestFit="1" customWidth="1"/>
    <col min="44" max="44" width="40.6328125" customWidth="1"/>
    <col min="45" max="45" width="22.7265625" customWidth="1"/>
    <col min="46" max="46" width="17.453125" customWidth="1"/>
    <col min="47" max="47" width="26.54296875" customWidth="1"/>
  </cols>
  <sheetData>
    <row r="1" spans="1:47">
      <c r="A1" s="32"/>
      <c r="B1" s="32"/>
      <c r="C1" s="32"/>
      <c r="D1" s="32"/>
      <c r="E1" s="32"/>
      <c r="F1" s="46" t="s">
        <v>385</v>
      </c>
      <c r="G1" s="1194" t="s">
        <v>288</v>
      </c>
      <c r="H1" s="1195"/>
      <c r="I1" s="1195"/>
      <c r="J1" s="1195"/>
      <c r="K1" s="1196"/>
      <c r="L1" s="1193" t="s">
        <v>225</v>
      </c>
      <c r="M1" s="1193"/>
      <c r="N1" s="1193"/>
      <c r="O1" s="1193"/>
      <c r="P1" s="1193"/>
      <c r="Q1" s="1193"/>
      <c r="R1" s="32"/>
      <c r="S1" s="1200" t="s">
        <v>549</v>
      </c>
      <c r="T1" s="1201"/>
      <c r="U1" s="1202" t="s">
        <v>971</v>
      </c>
      <c r="V1" s="1202"/>
      <c r="W1" s="1202"/>
      <c r="X1" s="1202"/>
      <c r="Y1" s="1202"/>
      <c r="Z1" s="1202"/>
      <c r="AA1" s="1203"/>
      <c r="AB1" s="1197" t="s">
        <v>205</v>
      </c>
      <c r="AC1" s="1198"/>
      <c r="AD1" s="1199"/>
      <c r="AE1" s="47" t="s">
        <v>559</v>
      </c>
      <c r="AF1" s="47"/>
      <c r="AG1" s="47"/>
      <c r="AH1" s="47"/>
      <c r="AI1" s="48"/>
      <c r="AJ1" s="48"/>
      <c r="AK1" s="1192" t="s">
        <v>565</v>
      </c>
      <c r="AL1" s="1192"/>
      <c r="AM1" s="1192"/>
      <c r="AN1" s="1192"/>
      <c r="AP1" s="1190" t="s">
        <v>1741</v>
      </c>
      <c r="AQ1" s="1191"/>
      <c r="AR1" s="1189" t="s">
        <v>1787</v>
      </c>
      <c r="AS1" s="1160"/>
    </row>
    <row r="2" spans="1:47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547</v>
      </c>
      <c r="G2" s="21" t="s">
        <v>220</v>
      </c>
      <c r="H2" s="21" t="s">
        <v>66</v>
      </c>
      <c r="I2" s="21" t="s">
        <v>502</v>
      </c>
      <c r="J2" s="21" t="s">
        <v>501</v>
      </c>
      <c r="K2" s="21" t="s">
        <v>287</v>
      </c>
      <c r="L2" s="3" t="s">
        <v>221</v>
      </c>
      <c r="M2" s="3" t="s">
        <v>222</v>
      </c>
      <c r="N2" s="3" t="s">
        <v>226</v>
      </c>
      <c r="O2" s="3" t="s">
        <v>227</v>
      </c>
      <c r="P2" s="3" t="s">
        <v>228</v>
      </c>
      <c r="Q2" s="3" t="s">
        <v>223</v>
      </c>
      <c r="R2" s="3" t="s">
        <v>224</v>
      </c>
      <c r="S2" s="3" t="s">
        <v>550</v>
      </c>
      <c r="T2" s="3" t="s">
        <v>551</v>
      </c>
      <c r="U2" s="3" t="s">
        <v>242</v>
      </c>
      <c r="V2" s="3" t="s">
        <v>229</v>
      </c>
      <c r="W2" s="3" t="s">
        <v>230</v>
      </c>
      <c r="X2" s="3" t="s">
        <v>48</v>
      </c>
      <c r="Y2" s="3" t="s">
        <v>49</v>
      </c>
      <c r="Z2" s="3" t="s">
        <v>57</v>
      </c>
      <c r="AA2" s="3" t="s">
        <v>84</v>
      </c>
      <c r="AB2" s="3" t="s">
        <v>205</v>
      </c>
      <c r="AC2" s="3" t="s">
        <v>231</v>
      </c>
      <c r="AD2" s="3" t="s">
        <v>232</v>
      </c>
      <c r="AE2" s="3" t="s">
        <v>560</v>
      </c>
      <c r="AF2" s="3" t="s">
        <v>561</v>
      </c>
      <c r="AG2" s="3" t="s">
        <v>224</v>
      </c>
      <c r="AH2" s="3" t="s">
        <v>562</v>
      </c>
      <c r="AI2" s="49" t="s">
        <v>563</v>
      </c>
      <c r="AJ2" s="49" t="s">
        <v>564</v>
      </c>
      <c r="AK2" s="49" t="s">
        <v>1412</v>
      </c>
      <c r="AL2" s="49" t="s">
        <v>566</v>
      </c>
      <c r="AM2" s="49" t="s">
        <v>156</v>
      </c>
      <c r="AN2" s="49" t="s">
        <v>567</v>
      </c>
      <c r="AO2" s="3" t="s">
        <v>243</v>
      </c>
      <c r="AP2" s="3" t="s">
        <v>1685</v>
      </c>
      <c r="AQ2" s="3"/>
      <c r="AR2" s="960" t="s">
        <v>548</v>
      </c>
      <c r="AS2" s="960" t="s">
        <v>1711</v>
      </c>
      <c r="AT2" s="960" t="s">
        <v>1793</v>
      </c>
      <c r="AU2" s="960" t="s">
        <v>1795</v>
      </c>
    </row>
    <row r="3" spans="1:47" s="45" customFormat="1">
      <c r="A3" s="107"/>
      <c r="B3" s="107">
        <f>IF('CIQ Input File'!C24="MCC",'CIQ Input File'!G24,"")</f>
        <v>313</v>
      </c>
      <c r="C3" s="107">
        <f>IF('CIQ Input File'!C25="MNC",'CIQ Input File'!G25,"")</f>
        <v>340</v>
      </c>
      <c r="D3" s="107" t="str">
        <f>'CIQ Input File'!D314</f>
        <v>340.313.SGW.EPDG.1.1.1</v>
      </c>
      <c r="E3" s="258" t="str">
        <f>IF('CIQ Input File'!C26="PLMN Name",'CIQ Input File'!G26,"")</f>
        <v>DISH-home</v>
      </c>
      <c r="F3" s="1"/>
      <c r="G3" s="107">
        <f>'CIQ Input File'!H482</f>
        <v>2</v>
      </c>
      <c r="H3" s="1" t="s">
        <v>66</v>
      </c>
      <c r="I3" s="1"/>
      <c r="J3" s="1"/>
      <c r="K3" s="258" t="str">
        <f>IF('CIQ Input File'!C26="PLMN Name",'CIQ Input File'!G26,"")</f>
        <v>DISH-home</v>
      </c>
      <c r="L3" s="107" t="str">
        <f>IF(A3="user","",IF('CIQ Input File'!$I$384="","",'CIQ Input File'!$I$384))</f>
        <v/>
      </c>
      <c r="M3" s="107" t="str">
        <f>IF(A3="",IF('CIQ Input File'!$I$384="","",'CIQ Input File'!$I$384),"")</f>
        <v/>
      </c>
      <c r="N3" s="1"/>
      <c r="O3" s="1"/>
      <c r="P3" s="107" t="str">
        <f>IF('CIQ Input File'!E389="","",'CIQ Input File'!E389)</f>
        <v/>
      </c>
      <c r="Q3" s="107" t="str">
        <f>IF(A3="",IF('CIQ Input File'!$I$384="","",'CIQ Input File'!$I$384),"")</f>
        <v/>
      </c>
      <c r="R3" s="107" t="str">
        <f>IF(A3="control",'CIQ Input File'!D656,"")</f>
        <v/>
      </c>
      <c r="S3" s="529"/>
      <c r="T3" s="107" t="str">
        <f>IF('CIQ Input File'!G23="","",'CIQ Input File'!G23)</f>
        <v>epc.mnc340.mcc313.3gppnetwork.org</v>
      </c>
      <c r="U3" s="107" t="str">
        <f>IFERROR(IF('CIQ Input File'!G27="user","",INDEX('CIQ Input File'!E501:E504,MATCH(Z3,'CIQ Input File'!F501:F504,0))),"")</f>
        <v/>
      </c>
      <c r="V3" s="1"/>
      <c r="W3" s="1"/>
      <c r="X3" s="107" t="str">
        <f>IF('CIQ Input File'!C501="","",'CIQ Input File'!C501)</f>
        <v>NK-EPG001V-USW2AZ2R02P1.epc.mnc340.mcc313.3gppnetwork.org</v>
      </c>
      <c r="Y3" s="107" t="str">
        <f>IF('CIQ Input File'!D501="","",'CIQ Input File'!D501)</f>
        <v>epc.mnc340.mcc313.3gppnetwork.org</v>
      </c>
      <c r="Z3" s="107"/>
      <c r="AA3" s="107"/>
      <c r="AB3" s="98" t="s">
        <v>1655</v>
      </c>
      <c r="AC3" s="1"/>
      <c r="AD3" s="1"/>
      <c r="AE3" s="65"/>
      <c r="AF3" s="65"/>
      <c r="AG3" s="106" t="str">
        <f>IF(A3="control",'CIQ Input File'!D656,"")</f>
        <v/>
      </c>
      <c r="AH3" s="106" t="str">
        <f>IF(A3="control",'CIQ Input File'!$D$372,"")</f>
        <v/>
      </c>
      <c r="AI3" s="106"/>
      <c r="AJ3" s="106"/>
      <c r="AK3" s="106" t="str">
        <f>IF('CIQ Input File'!G29="","",'CIQ Input File'!G29)</f>
        <v>77080788-13C8-4F12-E201-65D433B15B12</v>
      </c>
      <c r="AL3" s="65"/>
      <c r="AM3" s="65"/>
      <c r="AN3" s="106" t="str">
        <f>IF(A3="control",IF('CIQ Input File'!C699="","",'CIQ Input File'!C699),"")</f>
        <v/>
      </c>
      <c r="AO3" s="107" t="str">
        <f>IF('CIQ Input File'!C522="","",'CIQ Input File'!C522)</f>
        <v>send-mbr-for-bbai-emergency</v>
      </c>
      <c r="AP3" s="1">
        <v>1</v>
      </c>
      <c r="AQ3" s="1"/>
      <c r="AR3" s="45" t="s">
        <v>1790</v>
      </c>
      <c r="AS3" s="45" t="s">
        <v>1720</v>
      </c>
      <c r="AT3" s="954" t="s">
        <v>1792</v>
      </c>
      <c r="AU3" s="954" t="s">
        <v>1796</v>
      </c>
    </row>
    <row r="4" spans="1:47">
      <c r="A4" s="12"/>
      <c r="B4" s="12"/>
      <c r="C4" s="12"/>
      <c r="D4" s="12"/>
      <c r="E4" s="12"/>
      <c r="F4" s="12"/>
      <c r="W4" s="12"/>
      <c r="X4" s="12"/>
      <c r="Y4" s="12"/>
      <c r="Z4" s="12"/>
      <c r="AN4" s="106" t="str">
        <f>IF(A4="control",IF('CIQ Input File'!C700="","",'CIQ Input File'!C700),"")</f>
        <v/>
      </c>
      <c r="AO4" s="107" t="str">
        <f>IF('CIQ Input File'!C523="","",'CIQ Input File'!C523)</f>
        <v>epdg-5gs-compatibility</v>
      </c>
      <c r="AP4" s="1"/>
      <c r="AQ4" s="1"/>
      <c r="AR4" s="954" t="s">
        <v>1791</v>
      </c>
      <c r="AS4" s="954" t="s">
        <v>1720</v>
      </c>
    </row>
    <row r="5" spans="1:47">
      <c r="A5" s="12"/>
      <c r="B5" s="12"/>
      <c r="C5" s="12"/>
      <c r="D5" s="12"/>
      <c r="E5" s="12"/>
      <c r="F5" s="12"/>
      <c r="W5" s="12"/>
      <c r="X5" s="12"/>
      <c r="Y5" s="12"/>
      <c r="Z5" s="12"/>
      <c r="AN5" s="106" t="str">
        <f>IF(A5="control",IF('CIQ Input File'!C701="","",'CIQ Input File'!C701),"")</f>
        <v/>
      </c>
      <c r="AO5" s="107" t="str">
        <f>IF('CIQ Input File'!C524="","",'CIQ Input File'!C524)</f>
        <v/>
      </c>
      <c r="AP5" s="1"/>
      <c r="AQ5" s="1"/>
    </row>
    <row r="6" spans="1:47">
      <c r="A6" s="12"/>
      <c r="B6" s="12"/>
      <c r="C6" s="12"/>
      <c r="D6" s="12"/>
      <c r="E6" s="12"/>
      <c r="F6" s="12"/>
      <c r="W6" s="12"/>
      <c r="X6" s="12"/>
      <c r="Y6" s="12"/>
      <c r="Z6" s="12"/>
      <c r="AO6" s="107" t="str">
        <f>IF('CIQ Input File'!C525="","",'CIQ Input File'!C525)</f>
        <v/>
      </c>
      <c r="AP6" s="1"/>
      <c r="AQ6" s="1"/>
    </row>
    <row r="7" spans="1:47" s="699" customFormat="1">
      <c r="AO7" s="107" t="str">
        <f>IF('CIQ Input File'!C526="","",'CIQ Input File'!C526)</f>
        <v/>
      </c>
      <c r="AP7" s="1"/>
      <c r="AQ7" s="1"/>
    </row>
    <row r="9" spans="1:47">
      <c r="S9" s="475"/>
    </row>
    <row r="10" spans="1:47">
      <c r="S10" s="475"/>
    </row>
    <row r="11" spans="1:47">
      <c r="S11" s="475"/>
    </row>
    <row r="12" spans="1:47">
      <c r="S12" s="475"/>
    </row>
    <row r="13" spans="1:47">
      <c r="S13" s="475"/>
    </row>
    <row r="14" spans="1:47">
      <c r="S14" s="475"/>
    </row>
    <row r="15" spans="1:47">
      <c r="S15" s="475"/>
    </row>
    <row r="16" spans="1:47">
      <c r="S16" s="475"/>
    </row>
    <row r="23" spans="19:19">
      <c r="S23" s="475"/>
    </row>
    <row r="24" spans="19:19">
      <c r="S24" s="475"/>
    </row>
    <row r="25" spans="19:19">
      <c r="S25" s="475"/>
    </row>
    <row r="26" spans="19:19">
      <c r="S26" s="475"/>
    </row>
  </sheetData>
  <mergeCells count="8">
    <mergeCell ref="AR1:AS1"/>
    <mergeCell ref="AP1:AQ1"/>
    <mergeCell ref="AK1:AN1"/>
    <mergeCell ref="L1:Q1"/>
    <mergeCell ref="G1:K1"/>
    <mergeCell ref="AB1:AD1"/>
    <mergeCell ref="S1:T1"/>
    <mergeCell ref="U1:AA1"/>
  </mergeCells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6C38-7719-4DD7-9580-68580217EBBD}">
  <dimension ref="A2:A51"/>
  <sheetViews>
    <sheetView topLeftCell="A19" workbookViewId="0">
      <selection activeCell="A48" sqref="A48"/>
    </sheetView>
  </sheetViews>
  <sheetFormatPr defaultRowHeight="14.5"/>
  <cols>
    <col min="1" max="1" width="107.08984375" customWidth="1"/>
  </cols>
  <sheetData>
    <row r="2" spans="1:1" s="954" customFormat="1">
      <c r="A2" s="954" t="s">
        <v>1742</v>
      </c>
    </row>
    <row r="3" spans="1:1">
      <c r="A3" t="s">
        <v>1742</v>
      </c>
    </row>
    <row r="4" spans="1:1">
      <c r="A4" t="s">
        <v>1743</v>
      </c>
    </row>
    <row r="5" spans="1:1">
      <c r="A5" t="s">
        <v>1744</v>
      </c>
    </row>
    <row r="6" spans="1:1">
      <c r="A6" t="s">
        <v>1745</v>
      </c>
    </row>
    <row r="7" spans="1:1">
      <c r="A7" t="s">
        <v>1786</v>
      </c>
    </row>
    <row r="8" spans="1:1">
      <c r="A8" t="s">
        <v>1746</v>
      </c>
    </row>
    <row r="9" spans="1:1">
      <c r="A9" t="s">
        <v>1747</v>
      </c>
    </row>
    <row r="10" spans="1:1">
      <c r="A10" t="s">
        <v>1748</v>
      </c>
    </row>
    <row r="11" spans="1:1">
      <c r="A11" t="s">
        <v>1749</v>
      </c>
    </row>
    <row r="12" spans="1:1">
      <c r="A12" t="s">
        <v>1750</v>
      </c>
    </row>
    <row r="13" spans="1:1">
      <c r="A13" t="s">
        <v>1751</v>
      </c>
    </row>
    <row r="14" spans="1:1">
      <c r="A14" t="s">
        <v>1752</v>
      </c>
    </row>
    <row r="15" spans="1:1">
      <c r="A15" t="s">
        <v>1753</v>
      </c>
    </row>
    <row r="16" spans="1:1">
      <c r="A16" t="s">
        <v>1754</v>
      </c>
    </row>
    <row r="17" spans="1:1">
      <c r="A17" t="s">
        <v>1755</v>
      </c>
    </row>
    <row r="18" spans="1:1">
      <c r="A18" t="s">
        <v>1756</v>
      </c>
    </row>
    <row r="19" spans="1:1">
      <c r="A19" t="s">
        <v>1757</v>
      </c>
    </row>
    <row r="20" spans="1:1">
      <c r="A20" t="s">
        <v>1758</v>
      </c>
    </row>
    <row r="21" spans="1:1">
      <c r="A21" t="s">
        <v>1759</v>
      </c>
    </row>
    <row r="22" spans="1:1">
      <c r="A22" t="s">
        <v>1760</v>
      </c>
    </row>
    <row r="23" spans="1:1">
      <c r="A23" t="s">
        <v>1761</v>
      </c>
    </row>
    <row r="24" spans="1:1">
      <c r="A24" t="s">
        <v>1762</v>
      </c>
    </row>
    <row r="25" spans="1:1">
      <c r="A25" t="s">
        <v>1763</v>
      </c>
    </row>
    <row r="26" spans="1:1">
      <c r="A26" t="s">
        <v>1764</v>
      </c>
    </row>
    <row r="27" spans="1:1">
      <c r="A27" t="s">
        <v>1765</v>
      </c>
    </row>
    <row r="28" spans="1:1">
      <c r="A28" t="s">
        <v>1766</v>
      </c>
    </row>
    <row r="29" spans="1:1">
      <c r="A29" t="s">
        <v>1767</v>
      </c>
    </row>
    <row r="30" spans="1:1">
      <c r="A30" t="s">
        <v>1768</v>
      </c>
    </row>
    <row r="31" spans="1:1">
      <c r="A31" t="s">
        <v>1769</v>
      </c>
    </row>
    <row r="32" spans="1:1">
      <c r="A32" t="s">
        <v>1770</v>
      </c>
    </row>
    <row r="33" spans="1:1">
      <c r="A33" t="s">
        <v>1771</v>
      </c>
    </row>
    <row r="34" spans="1:1">
      <c r="A34" t="s">
        <v>1772</v>
      </c>
    </row>
    <row r="35" spans="1:1">
      <c r="A35" t="s">
        <v>1773</v>
      </c>
    </row>
    <row r="36" spans="1:1">
      <c r="A36" t="s">
        <v>1774</v>
      </c>
    </row>
    <row r="37" spans="1:1">
      <c r="A37" t="s">
        <v>1775</v>
      </c>
    </row>
    <row r="38" spans="1:1">
      <c r="A38" t="s">
        <v>1776</v>
      </c>
    </row>
    <row r="39" spans="1:1">
      <c r="A39" t="s">
        <v>1777</v>
      </c>
    </row>
    <row r="40" spans="1:1">
      <c r="A40" t="s">
        <v>1778</v>
      </c>
    </row>
    <row r="41" spans="1:1">
      <c r="A41" t="s">
        <v>1779</v>
      </c>
    </row>
    <row r="42" spans="1:1">
      <c r="A42" t="s">
        <v>1780</v>
      </c>
    </row>
    <row r="43" spans="1:1">
      <c r="A43" t="s">
        <v>1781</v>
      </c>
    </row>
    <row r="44" spans="1:1">
      <c r="A44" t="s">
        <v>1782</v>
      </c>
    </row>
    <row r="45" spans="1:1">
      <c r="A45" t="s">
        <v>1783</v>
      </c>
    </row>
    <row r="46" spans="1:1">
      <c r="A46" t="s">
        <v>1784</v>
      </c>
    </row>
    <row r="47" spans="1:1">
      <c r="A47" t="s">
        <v>1785</v>
      </c>
    </row>
    <row r="48" spans="1:1">
      <c r="A48" s="954" t="s">
        <v>1788</v>
      </c>
    </row>
    <row r="49" spans="1:1">
      <c r="A49" s="954" t="s">
        <v>1789</v>
      </c>
    </row>
    <row r="50" spans="1:1">
      <c r="A50" s="954" t="s">
        <v>1794</v>
      </c>
    </row>
    <row r="51" spans="1:1">
      <c r="A51" s="954" t="s">
        <v>1819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45D0-C989-4DAC-A109-6AB9BF0EA9E3}">
  <sheetPr>
    <tabColor rgb="FF92D050"/>
  </sheetPr>
  <dimension ref="A1:BL27"/>
  <sheetViews>
    <sheetView zoomScale="96" zoomScaleNormal="96" workbookViewId="0">
      <selection activeCell="A3" sqref="A3"/>
    </sheetView>
  </sheetViews>
  <sheetFormatPr defaultRowHeight="14.5"/>
  <cols>
    <col min="1" max="1" width="62.81640625" customWidth="1"/>
    <col min="2" max="2" width="10.08984375" customWidth="1"/>
    <col min="3" max="3" width="20.26953125" style="37" customWidth="1"/>
    <col min="4" max="4" width="20.26953125" style="126" customWidth="1"/>
    <col min="5" max="5" width="16.08984375" style="37" customWidth="1"/>
    <col min="6" max="6" width="17.453125" customWidth="1"/>
    <col min="7" max="10" width="14.1796875" style="37" customWidth="1"/>
    <col min="11" max="11" width="17" customWidth="1"/>
    <col min="13" max="13" width="20.6328125" customWidth="1"/>
    <col min="14" max="14" width="17.1796875" bestFit="1" customWidth="1"/>
    <col min="15" max="15" width="17.1796875" style="37" customWidth="1"/>
    <col min="16" max="16" width="17.1796875" style="113" customWidth="1"/>
    <col min="17" max="17" width="21.453125" style="113" customWidth="1"/>
    <col min="18" max="19" width="21.453125" style="470" customWidth="1"/>
    <col min="20" max="21" width="20.7265625" style="37" bestFit="1" customWidth="1"/>
    <col min="22" max="22" width="21.90625" bestFit="1" customWidth="1"/>
    <col min="23" max="23" width="17.1796875" bestFit="1" customWidth="1"/>
    <col min="24" max="24" width="24.26953125" customWidth="1"/>
    <col min="25" max="25" width="21.54296875" customWidth="1"/>
    <col min="26" max="28" width="13.08984375" style="39" customWidth="1"/>
    <col min="29" max="29" width="22.453125" style="37" bestFit="1" customWidth="1"/>
    <col min="30" max="30" width="27.1796875" customWidth="1"/>
    <col min="31" max="31" width="27" style="113" customWidth="1"/>
    <col min="32" max="32" width="22.6328125" style="37" bestFit="1" customWidth="1"/>
    <col min="33" max="34" width="22.6328125" style="78" customWidth="1"/>
    <col min="35" max="35" width="14.6328125" bestFit="1" customWidth="1"/>
    <col min="36" max="36" width="11.6328125" bestFit="1" customWidth="1"/>
    <col min="37" max="37" width="39" customWidth="1"/>
    <col min="38" max="38" width="63.81640625" style="37" customWidth="1"/>
    <col min="39" max="39" width="14.1796875" style="37" customWidth="1"/>
    <col min="40" max="40" width="34.1796875" style="37" bestFit="1" customWidth="1"/>
    <col min="41" max="43" width="14.1796875" style="37" customWidth="1"/>
    <col min="44" max="44" width="35.453125" bestFit="1" customWidth="1"/>
    <col min="45" max="49" width="35.453125" style="37" customWidth="1"/>
    <col min="50" max="50" width="25.81640625" customWidth="1"/>
    <col min="51" max="51" width="21.1796875" style="69" bestFit="1" customWidth="1"/>
    <col min="52" max="52" width="13.08984375" style="37" customWidth="1"/>
    <col min="53" max="53" width="18.08984375" style="37" bestFit="1" customWidth="1"/>
    <col min="54" max="54" width="17.90625" style="37" bestFit="1" customWidth="1"/>
    <col min="55" max="55" width="19.08984375" style="37" bestFit="1" customWidth="1"/>
    <col min="56" max="56" width="23.81640625" style="37" bestFit="1" customWidth="1"/>
    <col min="57" max="57" width="24.1796875" style="37" bestFit="1" customWidth="1"/>
    <col min="58" max="58" width="21.7265625" style="37" bestFit="1" customWidth="1"/>
    <col min="59" max="61" width="35.453125" customWidth="1"/>
    <col min="62" max="62" width="12.1796875" bestFit="1" customWidth="1"/>
  </cols>
  <sheetData>
    <row r="1" spans="1:64">
      <c r="G1" s="1205" t="s">
        <v>225</v>
      </c>
      <c r="H1" s="1205"/>
      <c r="I1" s="1205"/>
      <c r="J1" s="8" t="s">
        <v>227</v>
      </c>
      <c r="R1" s="13" t="s">
        <v>991</v>
      </c>
      <c r="S1" s="13"/>
      <c r="T1" s="13" t="s">
        <v>493</v>
      </c>
      <c r="U1" s="13"/>
      <c r="Z1" s="1145" t="s">
        <v>521</v>
      </c>
      <c r="AA1" s="1170"/>
      <c r="AB1" s="1170"/>
      <c r="AC1" s="1167" t="s">
        <v>377</v>
      </c>
      <c r="AD1" s="1167"/>
      <c r="AE1" s="1167"/>
      <c r="AF1" s="1167"/>
      <c r="AG1" s="1158" t="s">
        <v>695</v>
      </c>
      <c r="AH1" s="1158"/>
      <c r="AM1" s="1204" t="s">
        <v>497</v>
      </c>
      <c r="AN1" s="1204"/>
      <c r="AO1" s="40" t="s">
        <v>429</v>
      </c>
      <c r="AP1" s="40"/>
      <c r="AQ1" s="40"/>
      <c r="AS1" s="1145" t="s">
        <v>499</v>
      </c>
      <c r="AT1" s="1145"/>
      <c r="AU1" s="1145"/>
      <c r="AV1" s="12"/>
      <c r="AW1" s="12"/>
      <c r="AX1" s="91"/>
      <c r="AY1"/>
      <c r="AZ1" s="69" t="s">
        <v>511</v>
      </c>
      <c r="BE1" s="1167" t="s">
        <v>518</v>
      </c>
      <c r="BF1" s="1206"/>
      <c r="BG1" s="41" t="s">
        <v>519</v>
      </c>
      <c r="BH1" s="1192" t="s">
        <v>216</v>
      </c>
      <c r="BI1" s="1192"/>
      <c r="BJ1" s="1192"/>
    </row>
    <row r="2" spans="1:64">
      <c r="A2" s="2" t="s">
        <v>11</v>
      </c>
      <c r="B2" s="2" t="s">
        <v>53</v>
      </c>
      <c r="C2" s="2" t="s">
        <v>503</v>
      </c>
      <c r="D2" s="2" t="s">
        <v>724</v>
      </c>
      <c r="E2" s="2" t="s">
        <v>161</v>
      </c>
      <c r="F2" s="2" t="s">
        <v>212</v>
      </c>
      <c r="G2" s="2" t="s">
        <v>405</v>
      </c>
      <c r="H2" s="2" t="s">
        <v>508</v>
      </c>
      <c r="I2" s="2" t="s">
        <v>509</v>
      </c>
      <c r="J2" s="2" t="s">
        <v>504</v>
      </c>
      <c r="K2" s="2" t="s">
        <v>205</v>
      </c>
      <c r="L2" s="2" t="s">
        <v>84</v>
      </c>
      <c r="M2" s="2" t="s">
        <v>272</v>
      </c>
      <c r="N2" s="2" t="s">
        <v>4</v>
      </c>
      <c r="O2" s="13" t="s">
        <v>510</v>
      </c>
      <c r="P2" s="13" t="s">
        <v>714</v>
      </c>
      <c r="Q2" s="13" t="s">
        <v>715</v>
      </c>
      <c r="R2" s="13" t="s">
        <v>1036</v>
      </c>
      <c r="S2" s="13" t="s">
        <v>1037</v>
      </c>
      <c r="T2" s="13" t="s">
        <v>494</v>
      </c>
      <c r="U2" s="13" t="s">
        <v>495</v>
      </c>
      <c r="V2" s="2" t="s">
        <v>5</v>
      </c>
      <c r="W2" s="2" t="s">
        <v>6</v>
      </c>
      <c r="X2" s="2" t="s">
        <v>10</v>
      </c>
      <c r="Y2" s="2" t="s">
        <v>7</v>
      </c>
      <c r="Z2" s="6" t="s">
        <v>522</v>
      </c>
      <c r="AA2" s="6" t="s">
        <v>523</v>
      </c>
      <c r="AB2" s="6" t="s">
        <v>524</v>
      </c>
      <c r="AC2" s="2" t="s">
        <v>422</v>
      </c>
      <c r="AD2" s="2" t="s">
        <v>8</v>
      </c>
      <c r="AE2" s="2" t="s">
        <v>726</v>
      </c>
      <c r="AF2" s="2" t="s">
        <v>505</v>
      </c>
      <c r="AG2" s="2" t="s">
        <v>411</v>
      </c>
      <c r="AH2" s="2" t="s">
        <v>696</v>
      </c>
      <c r="AI2" s="2" t="s">
        <v>9</v>
      </c>
      <c r="AJ2" s="2" t="s">
        <v>161</v>
      </c>
      <c r="AK2" s="2" t="s">
        <v>211</v>
      </c>
      <c r="AL2" s="2" t="s">
        <v>496</v>
      </c>
      <c r="AM2" s="2" t="s">
        <v>498</v>
      </c>
      <c r="AN2" s="2" t="s">
        <v>476</v>
      </c>
      <c r="AO2" s="2" t="s">
        <v>280</v>
      </c>
      <c r="AP2" s="2" t="s">
        <v>506</v>
      </c>
      <c r="AQ2" s="2" t="s">
        <v>507</v>
      </c>
      <c r="AR2" s="2" t="s">
        <v>213</v>
      </c>
      <c r="AS2" s="2" t="s">
        <v>500</v>
      </c>
      <c r="AT2" s="2" t="s">
        <v>501</v>
      </c>
      <c r="AU2" s="2" t="s">
        <v>502</v>
      </c>
      <c r="AV2" s="2" t="s">
        <v>484</v>
      </c>
      <c r="AW2" s="2" t="s">
        <v>511</v>
      </c>
      <c r="AX2" s="2" t="s">
        <v>511</v>
      </c>
      <c r="AY2" s="2" t="s">
        <v>214</v>
      </c>
      <c r="AZ2" s="2" t="s">
        <v>667</v>
      </c>
      <c r="BA2" s="2" t="s">
        <v>512</v>
      </c>
      <c r="BB2" s="2" t="s">
        <v>513</v>
      </c>
      <c r="BC2" s="2" t="s">
        <v>514</v>
      </c>
      <c r="BD2" s="2" t="s">
        <v>515</v>
      </c>
      <c r="BE2" s="2" t="s">
        <v>516</v>
      </c>
      <c r="BF2" s="2" t="s">
        <v>517</v>
      </c>
      <c r="BG2" s="2" t="s">
        <v>520</v>
      </c>
      <c r="BH2" s="2" t="s">
        <v>217</v>
      </c>
      <c r="BI2" s="2" t="s">
        <v>218</v>
      </c>
      <c r="BJ2" s="2" t="s">
        <v>215</v>
      </c>
      <c r="BK2" s="2" t="s">
        <v>219</v>
      </c>
      <c r="BL2" s="2" t="s">
        <v>562</v>
      </c>
    </row>
    <row r="3" spans="1:64" s="64" customFormat="1">
      <c r="A3" s="421" t="str">
        <f>IF('CIQ Input File'!C621="","",'CIQ Input File'!C621)</f>
        <v/>
      </c>
      <c r="B3" s="65"/>
      <c r="C3" s="106" t="e">
        <f>IF(D3="","","allow-emergency")</f>
        <v>#REF!</v>
      </c>
      <c r="D3" s="106" t="e">
        <f>IF('CIQ Input File'!#REF!="","",'CIQ Input File'!#REF!)</f>
        <v>#REF!</v>
      </c>
      <c r="E3" s="106" t="e">
        <f>IF('CIQ Input File'!#REF!="","",'CIQ Input File'!#REF!)</f>
        <v>#REF!</v>
      </c>
      <c r="F3" s="106" t="e">
        <f>IF('CIQ Input File'!#REF!="","",'CIQ Input File'!#REF!)</f>
        <v>#REF!</v>
      </c>
      <c r="G3" s="106" t="e">
        <f>IF('CIQ Input File'!#REF!="","",'CIQ Input File'!#REF!)</f>
        <v>#REF!</v>
      </c>
      <c r="H3" s="106" t="e">
        <f>IF('CIQ Input File'!#REF!="","",'CIQ Input File'!#REF!)</f>
        <v>#REF!</v>
      </c>
      <c r="I3" s="106" t="e">
        <f>IF('CIQ Input File'!#REF!="","",'CIQ Input File'!#REF!)</f>
        <v>#REF!</v>
      </c>
      <c r="J3" s="65"/>
      <c r="K3" s="257" t="e">
        <f>IF('CIQ Input File'!#REF!="","",'CIQ Input File'!#REF!)</f>
        <v>#REF!</v>
      </c>
      <c r="L3" s="258" t="str">
        <f>IF(M3="","",CONCATENATE("vprn",INDEX('CIQ Input File'!$D$595:$D$616,MATCH(M3,'CIQ Input File'!$E$595:$E$616,0))))</f>
        <v/>
      </c>
      <c r="M3" s="258" t="str">
        <f>IF('CIQ Input File'!$G$27="control","",IF(A3="","",IF('CIQ Input File'!#REF!="","",'CIQ Input File'!#REF!)))</f>
        <v/>
      </c>
      <c r="N3" s="42"/>
      <c r="O3" s="42"/>
      <c r="P3" s="423" t="e">
        <f>IF('CIQ Input File'!#REF!="","",'CIQ Input File'!#REF!)</f>
        <v>#REF!</v>
      </c>
      <c r="Q3" s="423" t="e">
        <f>IF('CIQ Input File'!#REF!="","",'CIQ Input File'!#REF!)</f>
        <v>#REF!</v>
      </c>
      <c r="R3" s="423" t="e">
        <f>IF('CIQ Input File'!#REF!="","",'CIQ Input File'!#REF!)</f>
        <v>#REF!</v>
      </c>
      <c r="S3" s="471"/>
      <c r="T3" s="480" t="e">
        <f>IF('CIQ Input File'!#REF!="","",'CIQ Input File'!#REF!)</f>
        <v>#REF!</v>
      </c>
      <c r="U3" s="42"/>
      <c r="V3" s="422" t="e">
        <f>IF('CIQ Input File'!#REF!="","",'CIQ Input File'!#REF!)</f>
        <v>#REF!</v>
      </c>
      <c r="W3" s="422" t="e">
        <f>IF('CIQ Input File'!#REF!="","",'CIQ Input File'!#REF!)</f>
        <v>#REF!</v>
      </c>
      <c r="X3" s="106" t="e">
        <f>IF('CIQ Input File'!#REF!="","",'CIQ Input File'!#REF!)</f>
        <v>#REF!</v>
      </c>
      <c r="Y3" s="106" t="e">
        <f>IF('CIQ Input File'!#REF!="","",'CIQ Input File'!#REF!)</f>
        <v>#REF!</v>
      </c>
      <c r="Z3" s="588" t="e">
        <f>IF('CIQ Input File'!#REF!="","",'CIQ Input File'!#REF!)</f>
        <v>#REF!</v>
      </c>
      <c r="AA3" s="588" t="e">
        <f>IF('CIQ Input File'!#REF!="","",'CIQ Input File'!#REF!)</f>
        <v>#REF!</v>
      </c>
      <c r="AB3" s="588" t="e">
        <f>IF('CIQ Input File'!#REF!="","",'CIQ Input File'!#REF!)</f>
        <v>#REF!</v>
      </c>
      <c r="AC3" s="43"/>
      <c r="AD3" s="425" t="e">
        <f>IF('CIQ Input File'!#REF!="","",'CIQ Input File'!#REF!)</f>
        <v>#REF!</v>
      </c>
      <c r="AE3" s="425" t="e">
        <f>IF('CIQ Input File'!#REF!="","",'CIQ Input File'!#REF!)</f>
        <v>#REF!</v>
      </c>
      <c r="AF3" s="43"/>
      <c r="AG3" s="43"/>
      <c r="AH3" s="43"/>
      <c r="AI3" s="422" t="e">
        <f>IF('CIQ Input File'!#REF!="","",'CIQ Input File'!#REF!)</f>
        <v>#REF!</v>
      </c>
      <c r="AJ3" s="43"/>
      <c r="AK3" s="589" t="e">
        <f>IF('CIQ Input File'!#REF!="","",'CIQ Input File'!#REF!)</f>
        <v>#REF!</v>
      </c>
      <c r="AL3" s="422" t="e">
        <f>IF('CIQ Input File'!#REF!="","",'CIQ Input File'!#REF!)</f>
        <v>#REF!</v>
      </c>
      <c r="AM3" s="65"/>
      <c r="AN3" s="106" t="e">
        <f>IF('CIQ Input File'!#REF!="","",'CIQ Input File'!#REF!)</f>
        <v>#REF!</v>
      </c>
      <c r="AO3" s="106" t="e">
        <f>IF('CIQ Input File'!#REF!="","",'CIQ Input File'!#REF!)</f>
        <v>#REF!</v>
      </c>
      <c r="AP3" s="106" t="e">
        <f>IF('CIQ Input File'!#REF!="","",'CIQ Input File'!#REF!)</f>
        <v>#REF!</v>
      </c>
      <c r="AQ3" s="106" t="e">
        <f>IF('CIQ Input File'!#REF!="","",'CIQ Input File'!#REF!)</f>
        <v>#REF!</v>
      </c>
      <c r="AR3" s="106" t="e">
        <f>IF('CIQ Input File'!#REF!="","",'CIQ Input File'!#REF!)</f>
        <v>#REF!</v>
      </c>
      <c r="AS3" s="106" t="e">
        <f>IF('CIQ Input File'!#REF!="","",'CIQ Input File'!#REF!)</f>
        <v>#REF!</v>
      </c>
      <c r="AT3" s="65"/>
      <c r="AU3" s="65"/>
      <c r="AV3" s="106" t="e">
        <f>IF('CIQ Input File'!#REF!="","",'CIQ Input File'!#REF!)</f>
        <v>#REF!</v>
      </c>
      <c r="AW3" s="66"/>
      <c r="AX3" s="92"/>
      <c r="AY3" s="65"/>
      <c r="AZ3" s="71"/>
      <c r="BA3" s="65"/>
      <c r="BB3" s="65"/>
      <c r="BC3" s="65"/>
      <c r="BD3" s="65"/>
      <c r="BE3" s="65"/>
      <c r="BF3" s="65"/>
      <c r="BG3" s="65"/>
      <c r="BH3" s="1"/>
      <c r="BI3" s="1"/>
      <c r="BJ3" s="1"/>
      <c r="BK3" s="1"/>
      <c r="BL3" s="107" t="e">
        <f>IF('CIQ Input File'!#REF!="","",'CIQ Input File'!#REF!)</f>
        <v>#REF!</v>
      </c>
    </row>
    <row r="4" spans="1:64" s="87" customFormat="1">
      <c r="A4" s="421" t="str">
        <f>IF('CIQ Input File'!C622="","",'CIQ Input File'!C622)</f>
        <v/>
      </c>
      <c r="B4" s="88"/>
      <c r="C4" s="106" t="e">
        <f t="shared" ref="C4:C22" si="0">IF(D4="","","allow-emergency")</f>
        <v>#REF!</v>
      </c>
      <c r="D4" s="106" t="e">
        <f>IF('CIQ Input File'!#REF!="","",'CIQ Input File'!#REF!)</f>
        <v>#REF!</v>
      </c>
      <c r="E4" s="106" t="e">
        <f>IF('CIQ Input File'!#REF!="","",'CIQ Input File'!#REF!)</f>
        <v>#REF!</v>
      </c>
      <c r="F4" s="106" t="e">
        <f>IF('CIQ Input File'!#REF!="","",'CIQ Input File'!#REF!)</f>
        <v>#REF!</v>
      </c>
      <c r="G4" s="106" t="e">
        <f>IF('CIQ Input File'!#REF!="","",'CIQ Input File'!#REF!)</f>
        <v>#REF!</v>
      </c>
      <c r="H4" s="106" t="e">
        <f>IF('CIQ Input File'!#REF!="","",'CIQ Input File'!#REF!)</f>
        <v>#REF!</v>
      </c>
      <c r="I4" s="106" t="e">
        <f>IF('CIQ Input File'!#REF!="","",'CIQ Input File'!#REF!)</f>
        <v>#REF!</v>
      </c>
      <c r="J4" s="88"/>
      <c r="K4" s="257" t="e">
        <f>IF('CIQ Input File'!#REF!="","",'CIQ Input File'!#REF!)</f>
        <v>#REF!</v>
      </c>
      <c r="L4" s="258" t="str">
        <f>IF(M4="","",CONCATENATE("vprn",INDEX('CIQ Input File'!$D$595:$D$616,MATCH(M4,'CIQ Input File'!$E$595:$E$616,0))))</f>
        <v/>
      </c>
      <c r="M4" s="258" t="str">
        <f>IF('CIQ Input File'!$G$27="control","",IF(A4="","",IF('CIQ Input File'!#REF!="","",'CIQ Input File'!#REF!)))</f>
        <v/>
      </c>
      <c r="N4" s="42"/>
      <c r="O4" s="42"/>
      <c r="P4" s="423" t="e">
        <f>IF('CIQ Input File'!#REF!="","",'CIQ Input File'!#REF!)</f>
        <v>#REF!</v>
      </c>
      <c r="Q4" s="423" t="e">
        <f>IF('CIQ Input File'!#REF!="","",'CIQ Input File'!#REF!)</f>
        <v>#REF!</v>
      </c>
      <c r="R4" s="423" t="e">
        <f>IF('CIQ Input File'!#REF!="","",'CIQ Input File'!#REF!)</f>
        <v>#REF!</v>
      </c>
      <c r="S4" s="471"/>
      <c r="T4" s="480" t="e">
        <f>IF('CIQ Input File'!#REF!="","",'CIQ Input File'!#REF!)</f>
        <v>#REF!</v>
      </c>
      <c r="U4" s="42"/>
      <c r="V4" s="422" t="e">
        <f>IF('CIQ Input File'!#REF!="","",'CIQ Input File'!#REF!)</f>
        <v>#REF!</v>
      </c>
      <c r="W4" s="422" t="e">
        <f>IF('CIQ Input File'!#REF!="","",'CIQ Input File'!#REF!)</f>
        <v>#REF!</v>
      </c>
      <c r="X4" s="106" t="e">
        <f>IF('CIQ Input File'!#REF!="","",'CIQ Input File'!#REF!)</f>
        <v>#REF!</v>
      </c>
      <c r="Y4" s="106" t="e">
        <f>IF('CIQ Input File'!#REF!="","",'CIQ Input File'!#REF!)</f>
        <v>#REF!</v>
      </c>
      <c r="Z4" s="588" t="e">
        <f>IF('CIQ Input File'!#REF!="","",'CIQ Input File'!#REF!)</f>
        <v>#REF!</v>
      </c>
      <c r="AA4" s="588" t="e">
        <f>IF('CIQ Input File'!#REF!="","",'CIQ Input File'!#REF!)</f>
        <v>#REF!</v>
      </c>
      <c r="AB4" s="588" t="e">
        <f>IF('CIQ Input File'!#REF!="","",'CIQ Input File'!#REF!)</f>
        <v>#REF!</v>
      </c>
      <c r="AC4" s="43"/>
      <c r="AD4" s="425" t="e">
        <f>IF('CIQ Input File'!#REF!="","",'CIQ Input File'!#REF!)</f>
        <v>#REF!</v>
      </c>
      <c r="AE4" s="425" t="e">
        <f>IF('CIQ Input File'!#REF!="","",'CIQ Input File'!#REF!)</f>
        <v>#REF!</v>
      </c>
      <c r="AF4" s="43"/>
      <c r="AG4" s="43"/>
      <c r="AH4" s="43"/>
      <c r="AI4" s="422" t="e">
        <f>IF('CIQ Input File'!#REF!="","",'CIQ Input File'!#REF!)</f>
        <v>#REF!</v>
      </c>
      <c r="AJ4" s="43"/>
      <c r="AK4" s="589" t="e">
        <f>IF('CIQ Input File'!#REF!="","",'CIQ Input File'!#REF!)</f>
        <v>#REF!</v>
      </c>
      <c r="AL4" s="422" t="e">
        <f>IF('CIQ Input File'!#REF!="","",'CIQ Input File'!#REF!)</f>
        <v>#REF!</v>
      </c>
      <c r="AM4" s="442"/>
      <c r="AN4" s="106" t="e">
        <f>IF('CIQ Input File'!#REF!="","",'CIQ Input File'!#REF!)</f>
        <v>#REF!</v>
      </c>
      <c r="AO4" s="106" t="e">
        <f>IF('CIQ Input File'!#REF!="","",'CIQ Input File'!#REF!)</f>
        <v>#REF!</v>
      </c>
      <c r="AP4" s="106" t="e">
        <f>IF('CIQ Input File'!#REF!="","",'CIQ Input File'!#REF!)</f>
        <v>#REF!</v>
      </c>
      <c r="AQ4" s="106" t="e">
        <f>IF('CIQ Input File'!#REF!="","",'CIQ Input File'!#REF!)</f>
        <v>#REF!</v>
      </c>
      <c r="AR4" s="106" t="e">
        <f>IF('CIQ Input File'!#REF!="","",'CIQ Input File'!#REF!)</f>
        <v>#REF!</v>
      </c>
      <c r="AS4" s="106" t="e">
        <f>IF('CIQ Input File'!#REF!="","",'CIQ Input File'!#REF!)</f>
        <v>#REF!</v>
      </c>
      <c r="AT4" s="88"/>
      <c r="AU4" s="88"/>
      <c r="AV4" s="106" t="e">
        <f>IF('CIQ Input File'!#REF!="","",'CIQ Input File'!#REF!)</f>
        <v>#REF!</v>
      </c>
      <c r="AW4" s="66"/>
      <c r="AX4" s="92"/>
      <c r="AY4" s="88"/>
      <c r="AZ4" s="88"/>
      <c r="BA4" s="88"/>
      <c r="BB4" s="88"/>
      <c r="BC4" s="88"/>
      <c r="BD4" s="88"/>
      <c r="BE4" s="88"/>
      <c r="BF4" s="88"/>
      <c r="BG4" s="88"/>
      <c r="BH4" s="1"/>
      <c r="BI4" s="1"/>
      <c r="BJ4" s="1"/>
      <c r="BK4" s="1"/>
      <c r="BL4" s="107" t="e">
        <f>IF('CIQ Input File'!#REF!="","",'CIQ Input File'!#REF!)</f>
        <v>#REF!</v>
      </c>
    </row>
    <row r="5" spans="1:64" s="64" customFormat="1">
      <c r="A5" s="421" t="str">
        <f>IF('CIQ Input File'!C623="","",'CIQ Input File'!C623)</f>
        <v>18/1/3</v>
      </c>
      <c r="B5" s="65"/>
      <c r="C5" s="106" t="e">
        <f t="shared" si="0"/>
        <v>#REF!</v>
      </c>
      <c r="D5" s="106" t="e">
        <f>IF('CIQ Input File'!#REF!="","",'CIQ Input File'!#REF!)</f>
        <v>#REF!</v>
      </c>
      <c r="E5" s="106" t="e">
        <f>IF('CIQ Input File'!#REF!="","",'CIQ Input File'!#REF!)</f>
        <v>#REF!</v>
      </c>
      <c r="F5" s="106" t="e">
        <f>IF('CIQ Input File'!#REF!="","",'CIQ Input File'!#REF!)</f>
        <v>#REF!</v>
      </c>
      <c r="G5" s="106" t="e">
        <f>IF('CIQ Input File'!#REF!="","",'CIQ Input File'!#REF!)</f>
        <v>#REF!</v>
      </c>
      <c r="H5" s="106" t="e">
        <f>IF('CIQ Input File'!#REF!="","",'CIQ Input File'!#REF!)</f>
        <v>#REF!</v>
      </c>
      <c r="I5" s="106" t="e">
        <f>IF('CIQ Input File'!#REF!="","",'CIQ Input File'!#REF!)</f>
        <v>#REF!</v>
      </c>
      <c r="J5" s="65"/>
      <c r="K5" s="257" t="e">
        <f>IF('CIQ Input File'!#REF!="","",'CIQ Input File'!#REF!)</f>
        <v>#REF!</v>
      </c>
      <c r="L5" s="258" t="e">
        <f>IF(M5="","",CONCATENATE("vprn",INDEX('CIQ Input File'!$D$595:$D$616,MATCH(M5,'CIQ Input File'!$E$595:$E$616,0))))</f>
        <v>#REF!</v>
      </c>
      <c r="M5" s="258" t="e">
        <f>IF('CIQ Input File'!$G$27="control","",IF(A5="","",IF('CIQ Input File'!#REF!="","",'CIQ Input File'!#REF!)))</f>
        <v>#REF!</v>
      </c>
      <c r="N5" s="44"/>
      <c r="O5" s="44"/>
      <c r="P5" s="423" t="e">
        <f>IF('CIQ Input File'!#REF!="","",'CIQ Input File'!#REF!)</f>
        <v>#REF!</v>
      </c>
      <c r="Q5" s="423" t="e">
        <f>IF('CIQ Input File'!#REF!="","",'CIQ Input File'!#REF!)</f>
        <v>#REF!</v>
      </c>
      <c r="R5" s="423" t="e">
        <f>IF('CIQ Input File'!#REF!="","",'CIQ Input File'!#REF!)</f>
        <v>#REF!</v>
      </c>
      <c r="S5" s="471"/>
      <c r="T5" s="480" t="e">
        <f>IF('CIQ Input File'!#REF!="","",'CIQ Input File'!#REF!)</f>
        <v>#REF!</v>
      </c>
      <c r="U5" s="44"/>
      <c r="V5" s="422" t="e">
        <f>IF('CIQ Input File'!#REF!="","",'CIQ Input File'!#REF!)</f>
        <v>#REF!</v>
      </c>
      <c r="W5" s="422" t="e">
        <f>IF('CIQ Input File'!#REF!="","",'CIQ Input File'!#REF!)</f>
        <v>#REF!</v>
      </c>
      <c r="X5" s="106" t="e">
        <f>IF('CIQ Input File'!#REF!="","",'CIQ Input File'!#REF!)</f>
        <v>#REF!</v>
      </c>
      <c r="Y5" s="106" t="e">
        <f>IF('CIQ Input File'!#REF!="","",'CIQ Input File'!#REF!)</f>
        <v>#REF!</v>
      </c>
      <c r="Z5" s="588" t="e">
        <f>IF('CIQ Input File'!#REF!="","",'CIQ Input File'!#REF!)</f>
        <v>#REF!</v>
      </c>
      <c r="AA5" s="588" t="e">
        <f>IF('CIQ Input File'!#REF!="","",'CIQ Input File'!#REF!)</f>
        <v>#REF!</v>
      </c>
      <c r="AB5" s="588" t="e">
        <f>IF('CIQ Input File'!#REF!="","",'CIQ Input File'!#REF!)</f>
        <v>#REF!</v>
      </c>
      <c r="AC5" s="65"/>
      <c r="AD5" s="425" t="e">
        <f>IF('CIQ Input File'!#REF!="","",'CIQ Input File'!#REF!)</f>
        <v>#REF!</v>
      </c>
      <c r="AE5" s="425" t="e">
        <f>IF('CIQ Input File'!#REF!="","",'CIQ Input File'!#REF!)</f>
        <v>#REF!</v>
      </c>
      <c r="AF5" s="65"/>
      <c r="AG5" s="43"/>
      <c r="AH5" s="43"/>
      <c r="AI5" s="422" t="e">
        <f>IF('CIQ Input File'!#REF!="","",'CIQ Input File'!#REF!)</f>
        <v>#REF!</v>
      </c>
      <c r="AJ5" s="65"/>
      <c r="AK5" s="589" t="e">
        <f>IF('CIQ Input File'!#REF!="","",'CIQ Input File'!#REF!)</f>
        <v>#REF!</v>
      </c>
      <c r="AL5" s="422" t="e">
        <f>IF('CIQ Input File'!#REF!="","",'CIQ Input File'!#REF!)</f>
        <v>#REF!</v>
      </c>
      <c r="AM5" s="442"/>
      <c r="AN5" s="106" t="e">
        <f>IF('CIQ Input File'!#REF!="","",'CIQ Input File'!#REF!)</f>
        <v>#REF!</v>
      </c>
      <c r="AO5" s="106" t="e">
        <f>IF('CIQ Input File'!#REF!="","",'CIQ Input File'!#REF!)</f>
        <v>#REF!</v>
      </c>
      <c r="AP5" s="106" t="e">
        <f>IF('CIQ Input File'!#REF!="","",'CIQ Input File'!#REF!)</f>
        <v>#REF!</v>
      </c>
      <c r="AQ5" s="106" t="e">
        <f>IF('CIQ Input File'!#REF!="","",'CIQ Input File'!#REF!)</f>
        <v>#REF!</v>
      </c>
      <c r="AR5" s="106" t="e">
        <f>IF('CIQ Input File'!#REF!="","",'CIQ Input File'!#REF!)</f>
        <v>#REF!</v>
      </c>
      <c r="AS5" s="106" t="e">
        <f>IF('CIQ Input File'!#REF!="","",'CIQ Input File'!#REF!)</f>
        <v>#REF!</v>
      </c>
      <c r="AT5" s="85"/>
      <c r="AU5" s="85"/>
      <c r="AV5" s="106" t="e">
        <f>IF('CIQ Input File'!#REF!="","",'CIQ Input File'!#REF!)</f>
        <v>#REF!</v>
      </c>
      <c r="AW5" s="66"/>
      <c r="AX5" s="92"/>
      <c r="AY5" s="65"/>
      <c r="AZ5" s="71"/>
      <c r="BA5" s="65"/>
      <c r="BB5" s="65"/>
      <c r="BC5" s="65"/>
      <c r="BD5" s="65"/>
      <c r="BE5" s="65"/>
      <c r="BF5" s="65"/>
      <c r="BG5" s="65"/>
      <c r="BH5" s="1"/>
      <c r="BI5" s="1"/>
      <c r="BJ5" s="1"/>
      <c r="BK5" s="1"/>
      <c r="BL5" s="107" t="e">
        <f>IF('CIQ Input File'!#REF!="","",'CIQ Input File'!#REF!)</f>
        <v>#REF!</v>
      </c>
    </row>
    <row r="6" spans="1:64" s="87" customFormat="1">
      <c r="A6" s="421" t="str">
        <f>IF('CIQ Input File'!C624="","",'CIQ Input File'!C624)</f>
        <v>18/1/4</v>
      </c>
      <c r="B6" s="88"/>
      <c r="C6" s="106" t="e">
        <f t="shared" si="0"/>
        <v>#REF!</v>
      </c>
      <c r="D6" s="106" t="e">
        <f>IF('CIQ Input File'!#REF!="","",'CIQ Input File'!#REF!)</f>
        <v>#REF!</v>
      </c>
      <c r="E6" s="106" t="e">
        <f>IF('CIQ Input File'!#REF!="","",'CIQ Input File'!#REF!)</f>
        <v>#REF!</v>
      </c>
      <c r="F6" s="106" t="e">
        <f>IF('CIQ Input File'!#REF!="","",'CIQ Input File'!#REF!)</f>
        <v>#REF!</v>
      </c>
      <c r="G6" s="106" t="e">
        <f>IF('CIQ Input File'!#REF!="","",'CIQ Input File'!#REF!)</f>
        <v>#REF!</v>
      </c>
      <c r="H6" s="106" t="e">
        <f>IF('CIQ Input File'!#REF!="","",'CIQ Input File'!#REF!)</f>
        <v>#REF!</v>
      </c>
      <c r="I6" s="106" t="e">
        <f>IF('CIQ Input File'!#REF!="","",'CIQ Input File'!#REF!)</f>
        <v>#REF!</v>
      </c>
      <c r="J6" s="88"/>
      <c r="K6" s="257" t="e">
        <f>IF('CIQ Input File'!#REF!="","",'CIQ Input File'!#REF!)</f>
        <v>#REF!</v>
      </c>
      <c r="L6" s="258" t="e">
        <f>IF(M6="","",CONCATENATE("vprn",INDEX('CIQ Input File'!$D$595:$D$616,MATCH(M6,'CIQ Input File'!$E$595:$E$616,0))))</f>
        <v>#REF!</v>
      </c>
      <c r="M6" s="258" t="e">
        <f>IF('CIQ Input File'!$G$27="control","",IF(A6="","",IF('CIQ Input File'!#REF!="","",'CIQ Input File'!#REF!)))</f>
        <v>#REF!</v>
      </c>
      <c r="N6" s="44"/>
      <c r="O6" s="44"/>
      <c r="P6" s="423" t="e">
        <f>IF('CIQ Input File'!#REF!="","",'CIQ Input File'!#REF!)</f>
        <v>#REF!</v>
      </c>
      <c r="Q6" s="423" t="e">
        <f>IF('CIQ Input File'!#REF!="","",'CIQ Input File'!#REF!)</f>
        <v>#REF!</v>
      </c>
      <c r="R6" s="423" t="e">
        <f>IF('CIQ Input File'!#REF!="","",'CIQ Input File'!#REF!)</f>
        <v>#REF!</v>
      </c>
      <c r="S6" s="471"/>
      <c r="T6" s="480" t="e">
        <f>IF('CIQ Input File'!#REF!="","",'CIQ Input File'!#REF!)</f>
        <v>#REF!</v>
      </c>
      <c r="U6" s="44"/>
      <c r="V6" s="422" t="e">
        <f>IF('CIQ Input File'!#REF!="","",'CIQ Input File'!#REF!)</f>
        <v>#REF!</v>
      </c>
      <c r="W6" s="422" t="e">
        <f>IF('CIQ Input File'!#REF!="","",'CIQ Input File'!#REF!)</f>
        <v>#REF!</v>
      </c>
      <c r="X6" s="106" t="e">
        <f>IF('CIQ Input File'!#REF!="","",'CIQ Input File'!#REF!)</f>
        <v>#REF!</v>
      </c>
      <c r="Y6" s="106" t="e">
        <f>IF('CIQ Input File'!#REF!="","",'CIQ Input File'!#REF!)</f>
        <v>#REF!</v>
      </c>
      <c r="Z6" s="588" t="e">
        <f>IF('CIQ Input File'!#REF!="","",'CIQ Input File'!#REF!)</f>
        <v>#REF!</v>
      </c>
      <c r="AA6" s="588" t="e">
        <f>IF('CIQ Input File'!#REF!="","",'CIQ Input File'!#REF!)</f>
        <v>#REF!</v>
      </c>
      <c r="AB6" s="588" t="e">
        <f>IF('CIQ Input File'!#REF!="","",'CIQ Input File'!#REF!)</f>
        <v>#REF!</v>
      </c>
      <c r="AC6" s="88"/>
      <c r="AD6" s="425" t="e">
        <f>IF('CIQ Input File'!#REF!="","",'CIQ Input File'!#REF!)</f>
        <v>#REF!</v>
      </c>
      <c r="AE6" s="425" t="e">
        <f>IF('CIQ Input File'!#REF!="","",'CIQ Input File'!#REF!)</f>
        <v>#REF!</v>
      </c>
      <c r="AF6" s="88"/>
      <c r="AG6" s="43"/>
      <c r="AH6" s="43"/>
      <c r="AI6" s="422" t="e">
        <f>IF('CIQ Input File'!#REF!="","",'CIQ Input File'!#REF!)</f>
        <v>#REF!</v>
      </c>
      <c r="AJ6" s="88"/>
      <c r="AK6" s="589" t="e">
        <f>IF('CIQ Input File'!#REF!="","",'CIQ Input File'!#REF!)</f>
        <v>#REF!</v>
      </c>
      <c r="AL6" s="422" t="e">
        <f>IF('CIQ Input File'!#REF!="","",'CIQ Input File'!#REF!)</f>
        <v>#REF!</v>
      </c>
      <c r="AM6" s="442"/>
      <c r="AN6" s="106" t="e">
        <f>IF('CIQ Input File'!#REF!="","",'CIQ Input File'!#REF!)</f>
        <v>#REF!</v>
      </c>
      <c r="AO6" s="106" t="e">
        <f>IF('CIQ Input File'!#REF!="","",'CIQ Input File'!#REF!)</f>
        <v>#REF!</v>
      </c>
      <c r="AP6" s="106" t="e">
        <f>IF('CIQ Input File'!#REF!="","",'CIQ Input File'!#REF!)</f>
        <v>#REF!</v>
      </c>
      <c r="AQ6" s="106" t="e">
        <f>IF('CIQ Input File'!#REF!="","",'CIQ Input File'!#REF!)</f>
        <v>#REF!</v>
      </c>
      <c r="AR6" s="106" t="e">
        <f>IF('CIQ Input File'!#REF!="","",'CIQ Input File'!#REF!)</f>
        <v>#REF!</v>
      </c>
      <c r="AS6" s="106" t="e">
        <f>IF('CIQ Input File'!#REF!="","",'CIQ Input File'!#REF!)</f>
        <v>#REF!</v>
      </c>
      <c r="AT6" s="88"/>
      <c r="AU6" s="88"/>
      <c r="AV6" s="106" t="e">
        <f>IF('CIQ Input File'!#REF!="","",'CIQ Input File'!#REF!)</f>
        <v>#REF!</v>
      </c>
      <c r="AW6" s="66"/>
      <c r="AX6" s="92"/>
      <c r="AY6" s="88"/>
      <c r="AZ6" s="88"/>
      <c r="BA6" s="88"/>
      <c r="BB6" s="88"/>
      <c r="BC6" s="88"/>
      <c r="BD6" s="88"/>
      <c r="BE6" s="88"/>
      <c r="BF6" s="88"/>
      <c r="BG6" s="88"/>
      <c r="BH6" s="1"/>
      <c r="BI6" s="1"/>
      <c r="BJ6" s="1"/>
      <c r="BK6" s="1"/>
      <c r="BL6" s="107" t="e">
        <f>IF('CIQ Input File'!#REF!="","",'CIQ Input File'!#REF!)</f>
        <v>#REF!</v>
      </c>
    </row>
    <row r="7" spans="1:64" s="64" customFormat="1">
      <c r="A7" s="421" t="str">
        <f>IF('CIQ Input File'!C625="","",'CIQ Input File'!C625)</f>
        <v>18/1/5</v>
      </c>
      <c r="B7" s="65"/>
      <c r="C7" s="106" t="e">
        <f t="shared" si="0"/>
        <v>#REF!</v>
      </c>
      <c r="D7" s="106" t="e">
        <f>IF('CIQ Input File'!#REF!="","",'CIQ Input File'!#REF!)</f>
        <v>#REF!</v>
      </c>
      <c r="E7" s="106" t="e">
        <f>IF('CIQ Input File'!#REF!="","",'CIQ Input File'!#REF!)</f>
        <v>#REF!</v>
      </c>
      <c r="F7" s="106" t="e">
        <f>IF('CIQ Input File'!#REF!="","",'CIQ Input File'!#REF!)</f>
        <v>#REF!</v>
      </c>
      <c r="G7" s="106" t="e">
        <f>IF('CIQ Input File'!#REF!="","",'CIQ Input File'!#REF!)</f>
        <v>#REF!</v>
      </c>
      <c r="H7" s="106" t="e">
        <f>IF('CIQ Input File'!#REF!="","",'CIQ Input File'!#REF!)</f>
        <v>#REF!</v>
      </c>
      <c r="I7" s="106" t="e">
        <f>IF('CIQ Input File'!#REF!="","",'CIQ Input File'!#REF!)</f>
        <v>#REF!</v>
      </c>
      <c r="J7" s="65"/>
      <c r="K7" s="257" t="e">
        <f>IF('CIQ Input File'!#REF!="","",'CIQ Input File'!#REF!)</f>
        <v>#REF!</v>
      </c>
      <c r="L7" s="258" t="e">
        <f>IF(M7="","",CONCATENATE("vprn",INDEX('CIQ Input File'!$D$595:$D$616,MATCH(M7,'CIQ Input File'!$E$595:$E$616,0))))</f>
        <v>#REF!</v>
      </c>
      <c r="M7" s="258" t="e">
        <f>IF('CIQ Input File'!$G$27="control","",IF(A7="","",IF('CIQ Input File'!#REF!="","",'CIQ Input File'!#REF!)))</f>
        <v>#REF!</v>
      </c>
      <c r="N7" s="44"/>
      <c r="O7" s="44"/>
      <c r="P7" s="423" t="e">
        <f>IF('CIQ Input File'!#REF!="","",'CIQ Input File'!#REF!)</f>
        <v>#REF!</v>
      </c>
      <c r="Q7" s="423" t="e">
        <f>IF('CIQ Input File'!#REF!="","",'CIQ Input File'!#REF!)</f>
        <v>#REF!</v>
      </c>
      <c r="R7" s="423" t="e">
        <f>IF('CIQ Input File'!#REF!="","",'CIQ Input File'!#REF!)</f>
        <v>#REF!</v>
      </c>
      <c r="S7" s="471"/>
      <c r="T7" s="480" t="e">
        <f>IF('CIQ Input File'!#REF!="","",'CIQ Input File'!#REF!)</f>
        <v>#REF!</v>
      </c>
      <c r="U7" s="44"/>
      <c r="V7" s="422" t="e">
        <f>IF('CIQ Input File'!#REF!="","",'CIQ Input File'!#REF!)</f>
        <v>#REF!</v>
      </c>
      <c r="W7" s="422" t="e">
        <f>IF('CIQ Input File'!#REF!="","",'CIQ Input File'!#REF!)</f>
        <v>#REF!</v>
      </c>
      <c r="X7" s="106" t="e">
        <f>IF('CIQ Input File'!#REF!="","",'CIQ Input File'!#REF!)</f>
        <v>#REF!</v>
      </c>
      <c r="Y7" s="106" t="e">
        <f>IF('CIQ Input File'!#REF!="","",'CIQ Input File'!#REF!)</f>
        <v>#REF!</v>
      </c>
      <c r="Z7" s="588" t="e">
        <f>IF('CIQ Input File'!#REF!="","",'CIQ Input File'!#REF!)</f>
        <v>#REF!</v>
      </c>
      <c r="AA7" s="588" t="e">
        <f>IF('CIQ Input File'!#REF!="","",'CIQ Input File'!#REF!)</f>
        <v>#REF!</v>
      </c>
      <c r="AB7" s="588" t="e">
        <f>IF('CIQ Input File'!#REF!="","",'CIQ Input File'!#REF!)</f>
        <v>#REF!</v>
      </c>
      <c r="AC7" s="65"/>
      <c r="AD7" s="425" t="e">
        <f>IF('CIQ Input File'!#REF!="","",'CIQ Input File'!#REF!)</f>
        <v>#REF!</v>
      </c>
      <c r="AE7" s="425" t="e">
        <f>IF('CIQ Input File'!#REF!="","",'CIQ Input File'!#REF!)</f>
        <v>#REF!</v>
      </c>
      <c r="AF7" s="65"/>
      <c r="AG7" s="43"/>
      <c r="AH7" s="43"/>
      <c r="AI7" s="422" t="e">
        <f>IF('CIQ Input File'!#REF!="","",'CIQ Input File'!#REF!)</f>
        <v>#REF!</v>
      </c>
      <c r="AJ7" s="65"/>
      <c r="AK7" s="589" t="e">
        <f>IF('CIQ Input File'!#REF!="","",'CIQ Input File'!#REF!)</f>
        <v>#REF!</v>
      </c>
      <c r="AL7" s="422" t="e">
        <f>IF('CIQ Input File'!#REF!="","",'CIQ Input File'!#REF!)</f>
        <v>#REF!</v>
      </c>
      <c r="AM7" s="442"/>
      <c r="AN7" s="106" t="e">
        <f>IF('CIQ Input File'!#REF!="","",'CIQ Input File'!#REF!)</f>
        <v>#REF!</v>
      </c>
      <c r="AO7" s="106" t="e">
        <f>IF('CIQ Input File'!#REF!="","",'CIQ Input File'!#REF!)</f>
        <v>#REF!</v>
      </c>
      <c r="AP7" s="106" t="e">
        <f>IF('CIQ Input File'!#REF!="","",'CIQ Input File'!#REF!)</f>
        <v>#REF!</v>
      </c>
      <c r="AQ7" s="106" t="e">
        <f>IF('CIQ Input File'!#REF!="","",'CIQ Input File'!#REF!)</f>
        <v>#REF!</v>
      </c>
      <c r="AR7" s="106" t="e">
        <f>IF('CIQ Input File'!#REF!="","",'CIQ Input File'!#REF!)</f>
        <v>#REF!</v>
      </c>
      <c r="AS7" s="106" t="e">
        <f>IF('CIQ Input File'!#REF!="","",'CIQ Input File'!#REF!)</f>
        <v>#REF!</v>
      </c>
      <c r="AT7" s="85"/>
      <c r="AU7" s="85"/>
      <c r="AV7" s="106" t="e">
        <f>IF('CIQ Input File'!#REF!="","",'CIQ Input File'!#REF!)</f>
        <v>#REF!</v>
      </c>
      <c r="AW7" s="66"/>
      <c r="AX7" s="92"/>
      <c r="AY7" s="65"/>
      <c r="AZ7" s="71"/>
      <c r="BA7" s="65"/>
      <c r="BB7" s="65"/>
      <c r="BC7" s="65"/>
      <c r="BD7" s="65"/>
      <c r="BE7" s="65"/>
      <c r="BF7" s="65"/>
      <c r="BG7" s="65"/>
      <c r="BH7" s="1"/>
      <c r="BI7" s="1"/>
      <c r="BJ7" s="1"/>
      <c r="BK7" s="1"/>
      <c r="BL7" s="107" t="e">
        <f>IF('CIQ Input File'!#REF!="","",'CIQ Input File'!#REF!)</f>
        <v>#REF!</v>
      </c>
    </row>
    <row r="8" spans="1:64" s="87" customFormat="1">
      <c r="A8" s="421" t="str">
        <f>IF('CIQ Input File'!C626="","",'CIQ Input File'!C626)</f>
        <v>18/1/6</v>
      </c>
      <c r="B8" s="88"/>
      <c r="C8" s="106" t="e">
        <f t="shared" si="0"/>
        <v>#REF!</v>
      </c>
      <c r="D8" s="106" t="e">
        <f>IF('CIQ Input File'!#REF!="","",'CIQ Input File'!#REF!)</f>
        <v>#REF!</v>
      </c>
      <c r="E8" s="106" t="e">
        <f>IF('CIQ Input File'!#REF!="","",'CIQ Input File'!#REF!)</f>
        <v>#REF!</v>
      </c>
      <c r="F8" s="106" t="e">
        <f>IF('CIQ Input File'!#REF!="","",'CIQ Input File'!#REF!)</f>
        <v>#REF!</v>
      </c>
      <c r="G8" s="106" t="e">
        <f>IF('CIQ Input File'!#REF!="","",'CIQ Input File'!#REF!)</f>
        <v>#REF!</v>
      </c>
      <c r="H8" s="106" t="e">
        <f>IF('CIQ Input File'!#REF!="","",'CIQ Input File'!#REF!)</f>
        <v>#REF!</v>
      </c>
      <c r="I8" s="106" t="e">
        <f>IF('CIQ Input File'!#REF!="","",'CIQ Input File'!#REF!)</f>
        <v>#REF!</v>
      </c>
      <c r="J8" s="88"/>
      <c r="K8" s="257" t="e">
        <f>IF('CIQ Input File'!#REF!="","",'CIQ Input File'!#REF!)</f>
        <v>#REF!</v>
      </c>
      <c r="L8" s="258" t="e">
        <f>IF(M8="","",CONCATENATE("vprn",INDEX('CIQ Input File'!$D$595:$D$616,MATCH(M8,'CIQ Input File'!$E$595:$E$616,0))))</f>
        <v>#REF!</v>
      </c>
      <c r="M8" s="258" t="e">
        <f>IF('CIQ Input File'!$G$27="control","",IF(A8="","",IF('CIQ Input File'!#REF!="","",'CIQ Input File'!#REF!)))</f>
        <v>#REF!</v>
      </c>
      <c r="N8" s="44"/>
      <c r="O8" s="44"/>
      <c r="P8" s="423" t="e">
        <f>IF('CIQ Input File'!#REF!="","",'CIQ Input File'!#REF!)</f>
        <v>#REF!</v>
      </c>
      <c r="Q8" s="423" t="e">
        <f>IF('CIQ Input File'!#REF!="","",'CIQ Input File'!#REF!)</f>
        <v>#REF!</v>
      </c>
      <c r="R8" s="423" t="e">
        <f>IF('CIQ Input File'!#REF!="","",'CIQ Input File'!#REF!)</f>
        <v>#REF!</v>
      </c>
      <c r="S8" s="471"/>
      <c r="T8" s="480" t="e">
        <f>IF('CIQ Input File'!#REF!="","",'CIQ Input File'!#REF!)</f>
        <v>#REF!</v>
      </c>
      <c r="U8" s="44"/>
      <c r="V8" s="422" t="e">
        <f>IF('CIQ Input File'!#REF!="","",'CIQ Input File'!#REF!)</f>
        <v>#REF!</v>
      </c>
      <c r="W8" s="422" t="e">
        <f>IF('CIQ Input File'!#REF!="","",'CIQ Input File'!#REF!)</f>
        <v>#REF!</v>
      </c>
      <c r="X8" s="106" t="e">
        <f>IF('CIQ Input File'!#REF!="","",'CIQ Input File'!#REF!)</f>
        <v>#REF!</v>
      </c>
      <c r="Y8" s="106" t="e">
        <f>IF('CIQ Input File'!#REF!="","",'CIQ Input File'!#REF!)</f>
        <v>#REF!</v>
      </c>
      <c r="Z8" s="588" t="e">
        <f>IF('CIQ Input File'!#REF!="","",'CIQ Input File'!#REF!)</f>
        <v>#REF!</v>
      </c>
      <c r="AA8" s="588" t="e">
        <f>IF('CIQ Input File'!#REF!="","",'CIQ Input File'!#REF!)</f>
        <v>#REF!</v>
      </c>
      <c r="AB8" s="588" t="e">
        <f>IF('CIQ Input File'!#REF!="","",'CIQ Input File'!#REF!)</f>
        <v>#REF!</v>
      </c>
      <c r="AC8" s="88"/>
      <c r="AD8" s="425" t="e">
        <f>IF('CIQ Input File'!#REF!="","",'CIQ Input File'!#REF!)</f>
        <v>#REF!</v>
      </c>
      <c r="AE8" s="425" t="e">
        <f>IF('CIQ Input File'!#REF!="","",'CIQ Input File'!#REF!)</f>
        <v>#REF!</v>
      </c>
      <c r="AF8" s="88"/>
      <c r="AG8" s="43"/>
      <c r="AH8" s="43"/>
      <c r="AI8" s="422" t="e">
        <f>IF('CIQ Input File'!#REF!="","",'CIQ Input File'!#REF!)</f>
        <v>#REF!</v>
      </c>
      <c r="AJ8" s="88"/>
      <c r="AK8" s="589" t="e">
        <f>IF('CIQ Input File'!#REF!="","",'CIQ Input File'!#REF!)</f>
        <v>#REF!</v>
      </c>
      <c r="AL8" s="422" t="e">
        <f>IF('CIQ Input File'!#REF!="","",'CIQ Input File'!#REF!)</f>
        <v>#REF!</v>
      </c>
      <c r="AM8" s="442"/>
      <c r="AN8" s="106" t="e">
        <f>IF('CIQ Input File'!#REF!="","",'CIQ Input File'!#REF!)</f>
        <v>#REF!</v>
      </c>
      <c r="AO8" s="106" t="e">
        <f>IF('CIQ Input File'!#REF!="","",'CIQ Input File'!#REF!)</f>
        <v>#REF!</v>
      </c>
      <c r="AP8" s="106" t="e">
        <f>IF('CIQ Input File'!#REF!="","",'CIQ Input File'!#REF!)</f>
        <v>#REF!</v>
      </c>
      <c r="AQ8" s="106" t="e">
        <f>IF('CIQ Input File'!#REF!="","",'CIQ Input File'!#REF!)</f>
        <v>#REF!</v>
      </c>
      <c r="AR8" s="106" t="e">
        <f>IF('CIQ Input File'!#REF!="","",'CIQ Input File'!#REF!)</f>
        <v>#REF!</v>
      </c>
      <c r="AS8" s="106" t="e">
        <f>IF('CIQ Input File'!#REF!="","",'CIQ Input File'!#REF!)</f>
        <v>#REF!</v>
      </c>
      <c r="AT8" s="88"/>
      <c r="AU8" s="88"/>
      <c r="AV8" s="106" t="e">
        <f>IF('CIQ Input File'!#REF!="","",'CIQ Input File'!#REF!)</f>
        <v>#REF!</v>
      </c>
      <c r="AW8" s="66"/>
      <c r="AX8" s="92"/>
      <c r="AY8" s="88"/>
      <c r="AZ8" s="88"/>
      <c r="BA8" s="88"/>
      <c r="BB8" s="88"/>
      <c r="BC8" s="88"/>
      <c r="BD8" s="88"/>
      <c r="BE8" s="88"/>
      <c r="BF8" s="88"/>
      <c r="BG8" s="88"/>
      <c r="BH8" s="1"/>
      <c r="BI8" s="1"/>
      <c r="BJ8" s="1"/>
      <c r="BK8" s="1"/>
      <c r="BL8" s="107" t="e">
        <f>IF('CIQ Input File'!#REF!="","",'CIQ Input File'!#REF!)</f>
        <v>#REF!</v>
      </c>
    </row>
    <row r="9" spans="1:64">
      <c r="A9" s="421" t="str">
        <f>IF('CIQ Input File'!C627="","",'CIQ Input File'!C627)</f>
        <v>18/1/7</v>
      </c>
      <c r="B9" s="1"/>
      <c r="C9" s="106" t="e">
        <f t="shared" si="0"/>
        <v>#REF!</v>
      </c>
      <c r="D9" s="106" t="e">
        <f>IF('CIQ Input File'!#REF!="","",'CIQ Input File'!#REF!)</f>
        <v>#REF!</v>
      </c>
      <c r="E9" s="106" t="e">
        <f>IF('CIQ Input File'!#REF!="","",'CIQ Input File'!#REF!)</f>
        <v>#REF!</v>
      </c>
      <c r="F9" s="106" t="e">
        <f>IF('CIQ Input File'!#REF!="","",'CIQ Input File'!#REF!)</f>
        <v>#REF!</v>
      </c>
      <c r="G9" s="106" t="e">
        <f>IF('CIQ Input File'!#REF!="","",'CIQ Input File'!#REF!)</f>
        <v>#REF!</v>
      </c>
      <c r="H9" s="106" t="e">
        <f>IF('CIQ Input File'!#REF!="","",'CIQ Input File'!#REF!)</f>
        <v>#REF!</v>
      </c>
      <c r="I9" s="106" t="e">
        <f>IF('CIQ Input File'!#REF!="","",'CIQ Input File'!#REF!)</f>
        <v>#REF!</v>
      </c>
      <c r="J9" s="1"/>
      <c r="K9" s="257" t="e">
        <f>IF('CIQ Input File'!#REF!="","",'CIQ Input File'!#REF!)</f>
        <v>#REF!</v>
      </c>
      <c r="L9" s="258" t="e">
        <f>IF(M9="","",CONCATENATE("vprn",INDEX('CIQ Input File'!$D$595:$D$616,MATCH(M9,'CIQ Input File'!$E$595:$E$616,0))))</f>
        <v>#REF!</v>
      </c>
      <c r="M9" s="258" t="e">
        <f>IF('CIQ Input File'!$G$27="control","",IF(A9="","",IF('CIQ Input File'!#REF!="","",'CIQ Input File'!#REF!)))</f>
        <v>#REF!</v>
      </c>
      <c r="N9" s="19"/>
      <c r="O9" s="36"/>
      <c r="P9" s="423" t="e">
        <f>IF('CIQ Input File'!#REF!="","",'CIQ Input File'!#REF!)</f>
        <v>#REF!</v>
      </c>
      <c r="Q9" s="423" t="e">
        <f>IF('CIQ Input File'!#REF!="","",'CIQ Input File'!#REF!)</f>
        <v>#REF!</v>
      </c>
      <c r="R9" s="423" t="e">
        <f>IF('CIQ Input File'!#REF!="","",'CIQ Input File'!#REF!)</f>
        <v>#REF!</v>
      </c>
      <c r="S9" s="471"/>
      <c r="T9" s="480" t="e">
        <f>IF('CIQ Input File'!#REF!="","",'CIQ Input File'!#REF!)</f>
        <v>#REF!</v>
      </c>
      <c r="U9" s="36"/>
      <c r="V9" s="422" t="e">
        <f>IF('CIQ Input File'!#REF!="","",'CIQ Input File'!#REF!)</f>
        <v>#REF!</v>
      </c>
      <c r="W9" s="422" t="e">
        <f>IF('CIQ Input File'!#REF!="","",'CIQ Input File'!#REF!)</f>
        <v>#REF!</v>
      </c>
      <c r="X9" s="106" t="e">
        <f>IF('CIQ Input File'!#REF!="","",'CIQ Input File'!#REF!)</f>
        <v>#REF!</v>
      </c>
      <c r="Y9" s="106" t="e">
        <f>IF('CIQ Input File'!#REF!="","",'CIQ Input File'!#REF!)</f>
        <v>#REF!</v>
      </c>
      <c r="Z9" s="588" t="e">
        <f>IF('CIQ Input File'!#REF!="","",'CIQ Input File'!#REF!)</f>
        <v>#REF!</v>
      </c>
      <c r="AA9" s="588" t="e">
        <f>IF('CIQ Input File'!#REF!="","",'CIQ Input File'!#REF!)</f>
        <v>#REF!</v>
      </c>
      <c r="AB9" s="588" t="e">
        <f>IF('CIQ Input File'!#REF!="","",'CIQ Input File'!#REF!)</f>
        <v>#REF!</v>
      </c>
      <c r="AC9" s="1"/>
      <c r="AD9" s="425" t="e">
        <f>IF('CIQ Input File'!#REF!="","",'CIQ Input File'!#REF!)</f>
        <v>#REF!</v>
      </c>
      <c r="AE9" s="425" t="e">
        <f>IF('CIQ Input File'!#REF!="","",'CIQ Input File'!#REF!)</f>
        <v>#REF!</v>
      </c>
      <c r="AF9" s="1"/>
      <c r="AG9" s="1"/>
      <c r="AH9" s="1"/>
      <c r="AI9" s="422" t="e">
        <f>IF('CIQ Input File'!#REF!="","",'CIQ Input File'!#REF!)</f>
        <v>#REF!</v>
      </c>
      <c r="AJ9" s="1"/>
      <c r="AK9" s="589" t="e">
        <f>IF('CIQ Input File'!#REF!="","",'CIQ Input File'!#REF!)</f>
        <v>#REF!</v>
      </c>
      <c r="AL9" s="422" t="e">
        <f>IF('CIQ Input File'!#REF!="","",'CIQ Input File'!#REF!)</f>
        <v>#REF!</v>
      </c>
      <c r="AM9" s="442"/>
      <c r="AN9" s="106" t="e">
        <f>IF('CIQ Input File'!#REF!="","",'CIQ Input File'!#REF!)</f>
        <v>#REF!</v>
      </c>
      <c r="AO9" s="106" t="e">
        <f>IF('CIQ Input File'!#REF!="","",'CIQ Input File'!#REF!)</f>
        <v>#REF!</v>
      </c>
      <c r="AP9" s="106" t="e">
        <f>IF('CIQ Input File'!#REF!="","",'CIQ Input File'!#REF!)</f>
        <v>#REF!</v>
      </c>
      <c r="AQ9" s="106" t="e">
        <f>IF('CIQ Input File'!#REF!="","",'CIQ Input File'!#REF!)</f>
        <v>#REF!</v>
      </c>
      <c r="AR9" s="106" t="e">
        <f>IF('CIQ Input File'!#REF!="","",'CIQ Input File'!#REF!)</f>
        <v>#REF!</v>
      </c>
      <c r="AS9" s="106" t="e">
        <f>IF('CIQ Input File'!#REF!="","",'CIQ Input File'!#REF!)</f>
        <v>#REF!</v>
      </c>
      <c r="AT9" s="96"/>
      <c r="AU9" s="96"/>
      <c r="AV9" s="106" t="e">
        <f>IF('CIQ Input File'!#REF!="","",'CIQ Input File'!#REF!)</f>
        <v>#REF!</v>
      </c>
      <c r="AW9" s="124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07" t="e">
        <f>IF('CIQ Input File'!#REF!="","",'CIQ Input File'!#REF!)</f>
        <v>#REF!</v>
      </c>
    </row>
    <row r="10" spans="1:64">
      <c r="A10" s="421" t="str">
        <f>IF('CIQ Input File'!C628="","",'CIQ Input File'!C628)</f>
        <v>18/1/8</v>
      </c>
      <c r="B10" s="1"/>
      <c r="C10" s="106" t="e">
        <f t="shared" si="0"/>
        <v>#REF!</v>
      </c>
      <c r="D10" s="106" t="e">
        <f>IF('CIQ Input File'!#REF!="","",'CIQ Input File'!#REF!)</f>
        <v>#REF!</v>
      </c>
      <c r="E10" s="106" t="e">
        <f>IF('CIQ Input File'!#REF!="","",'CIQ Input File'!#REF!)</f>
        <v>#REF!</v>
      </c>
      <c r="F10" s="106" t="e">
        <f>IF('CIQ Input File'!#REF!="","",'CIQ Input File'!#REF!)</f>
        <v>#REF!</v>
      </c>
      <c r="G10" s="106" t="e">
        <f>IF('CIQ Input File'!#REF!="","",'CIQ Input File'!#REF!)</f>
        <v>#REF!</v>
      </c>
      <c r="H10" s="106" t="e">
        <f>IF('CIQ Input File'!#REF!="","",'CIQ Input File'!#REF!)</f>
        <v>#REF!</v>
      </c>
      <c r="I10" s="106" t="e">
        <f>IF('CIQ Input File'!#REF!="","",'CIQ Input File'!#REF!)</f>
        <v>#REF!</v>
      </c>
      <c r="J10" s="1"/>
      <c r="K10" s="257" t="e">
        <f>IF('CIQ Input File'!#REF!="","",'CIQ Input File'!#REF!)</f>
        <v>#REF!</v>
      </c>
      <c r="L10" s="258" t="e">
        <f>IF(M10="","",CONCATENATE("vprn",INDEX('CIQ Input File'!$D$595:$D$616,MATCH(M10,'CIQ Input File'!$E$595:$E$616,0))))</f>
        <v>#REF!</v>
      </c>
      <c r="M10" s="258" t="e">
        <f>IF('CIQ Input File'!$G$27="control","",IF(A10="","",IF('CIQ Input File'!#REF!="","",'CIQ Input File'!#REF!)))</f>
        <v>#REF!</v>
      </c>
      <c r="N10" s="19"/>
      <c r="O10" s="36"/>
      <c r="P10" s="423" t="e">
        <f>IF('CIQ Input File'!#REF!="","",'CIQ Input File'!#REF!)</f>
        <v>#REF!</v>
      </c>
      <c r="Q10" s="423" t="e">
        <f>IF('CIQ Input File'!#REF!="","",'CIQ Input File'!#REF!)</f>
        <v>#REF!</v>
      </c>
      <c r="R10" s="423" t="e">
        <f>IF('CIQ Input File'!#REF!="","",'CIQ Input File'!#REF!)</f>
        <v>#REF!</v>
      </c>
      <c r="S10" s="471"/>
      <c r="T10" s="480" t="e">
        <f>IF('CIQ Input File'!#REF!="","",'CIQ Input File'!#REF!)</f>
        <v>#REF!</v>
      </c>
      <c r="U10" s="36"/>
      <c r="V10" s="422" t="e">
        <f>IF('CIQ Input File'!#REF!="","",'CIQ Input File'!#REF!)</f>
        <v>#REF!</v>
      </c>
      <c r="W10" s="422" t="e">
        <f>IF('CIQ Input File'!#REF!="","",'CIQ Input File'!#REF!)</f>
        <v>#REF!</v>
      </c>
      <c r="X10" s="106" t="e">
        <f>IF('CIQ Input File'!#REF!="","",'CIQ Input File'!#REF!)</f>
        <v>#REF!</v>
      </c>
      <c r="Y10" s="106" t="e">
        <f>IF('CIQ Input File'!#REF!="","",'CIQ Input File'!#REF!)</f>
        <v>#REF!</v>
      </c>
      <c r="Z10" s="588" t="e">
        <f>IF('CIQ Input File'!#REF!="","",'CIQ Input File'!#REF!)</f>
        <v>#REF!</v>
      </c>
      <c r="AA10" s="588" t="e">
        <f>IF('CIQ Input File'!#REF!="","",'CIQ Input File'!#REF!)</f>
        <v>#REF!</v>
      </c>
      <c r="AB10" s="588" t="e">
        <f>IF('CIQ Input File'!#REF!="","",'CIQ Input File'!#REF!)</f>
        <v>#REF!</v>
      </c>
      <c r="AC10" s="1"/>
      <c r="AD10" s="425" t="e">
        <f>IF('CIQ Input File'!#REF!="","",'CIQ Input File'!#REF!)</f>
        <v>#REF!</v>
      </c>
      <c r="AE10" s="425" t="e">
        <f>IF('CIQ Input File'!#REF!="","",'CIQ Input File'!#REF!)</f>
        <v>#REF!</v>
      </c>
      <c r="AF10" s="1"/>
      <c r="AG10" s="1"/>
      <c r="AH10" s="1"/>
      <c r="AI10" s="422" t="e">
        <f>IF('CIQ Input File'!#REF!="","",'CIQ Input File'!#REF!)</f>
        <v>#REF!</v>
      </c>
      <c r="AJ10" s="1"/>
      <c r="AK10" s="589" t="e">
        <f>IF('CIQ Input File'!#REF!="","",'CIQ Input File'!#REF!)</f>
        <v>#REF!</v>
      </c>
      <c r="AL10" s="422" t="e">
        <f>IF('CIQ Input File'!#REF!="","",'CIQ Input File'!#REF!)</f>
        <v>#REF!</v>
      </c>
      <c r="AM10" s="442"/>
      <c r="AN10" s="106" t="e">
        <f>IF('CIQ Input File'!#REF!="","",'CIQ Input File'!#REF!)</f>
        <v>#REF!</v>
      </c>
      <c r="AO10" s="106" t="e">
        <f>IF('CIQ Input File'!#REF!="","",'CIQ Input File'!#REF!)</f>
        <v>#REF!</v>
      </c>
      <c r="AP10" s="106" t="e">
        <f>IF('CIQ Input File'!#REF!="","",'CIQ Input File'!#REF!)</f>
        <v>#REF!</v>
      </c>
      <c r="AQ10" s="106" t="e">
        <f>IF('CIQ Input File'!#REF!="","",'CIQ Input File'!#REF!)</f>
        <v>#REF!</v>
      </c>
      <c r="AR10" s="106" t="e">
        <f>IF('CIQ Input File'!#REF!="","",'CIQ Input File'!#REF!)</f>
        <v>#REF!</v>
      </c>
      <c r="AS10" s="106" t="e">
        <f>IF('CIQ Input File'!#REF!="","",'CIQ Input File'!#REF!)</f>
        <v>#REF!</v>
      </c>
      <c r="AT10" s="96"/>
      <c r="AU10" s="96"/>
      <c r="AV10" s="106" t="e">
        <f>IF('CIQ Input File'!#REF!="","",'CIQ Input File'!#REF!)</f>
        <v>#REF!</v>
      </c>
      <c r="AW10" s="124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07" t="e">
        <f>IF('CIQ Input File'!#REF!="","",'CIQ Input File'!#REF!)</f>
        <v>#REF!</v>
      </c>
    </row>
    <row r="11" spans="1:64">
      <c r="A11" s="421" t="str">
        <f>IF('CIQ Input File'!C629="","",'CIQ Input File'!C629)</f>
        <v/>
      </c>
      <c r="B11" s="1"/>
      <c r="C11" s="106" t="e">
        <f t="shared" si="0"/>
        <v>#REF!</v>
      </c>
      <c r="D11" s="106" t="e">
        <f>IF('CIQ Input File'!#REF!="","",'CIQ Input File'!#REF!)</f>
        <v>#REF!</v>
      </c>
      <c r="E11" s="106" t="e">
        <f>IF('CIQ Input File'!#REF!="","",'CIQ Input File'!#REF!)</f>
        <v>#REF!</v>
      </c>
      <c r="F11" s="106" t="e">
        <f>IF('CIQ Input File'!#REF!="","",'CIQ Input File'!#REF!)</f>
        <v>#REF!</v>
      </c>
      <c r="G11" s="106" t="e">
        <f>IF('CIQ Input File'!#REF!="","",'CIQ Input File'!#REF!)</f>
        <v>#REF!</v>
      </c>
      <c r="H11" s="106" t="e">
        <f>IF('CIQ Input File'!#REF!="","",'CIQ Input File'!#REF!)</f>
        <v>#REF!</v>
      </c>
      <c r="I11" s="106" t="e">
        <f>IF('CIQ Input File'!#REF!="","",'CIQ Input File'!#REF!)</f>
        <v>#REF!</v>
      </c>
      <c r="J11" s="1"/>
      <c r="K11" s="257" t="e">
        <f>IF('CIQ Input File'!#REF!="","",'CIQ Input File'!#REF!)</f>
        <v>#REF!</v>
      </c>
      <c r="L11" s="258" t="str">
        <f>IF(M11="","",CONCATENATE("vprn",INDEX('CIQ Input File'!$D$595:$D$616,MATCH(M11,'CIQ Input File'!$E$595:$E$616,0))))</f>
        <v/>
      </c>
      <c r="M11" s="258" t="str">
        <f>IF('CIQ Input File'!$G$27="control","",IF(A11="","",IF('CIQ Input File'!#REF!="","",'CIQ Input File'!#REF!)))</f>
        <v/>
      </c>
      <c r="N11" s="19"/>
      <c r="O11" s="36"/>
      <c r="P11" s="423" t="e">
        <f>IF('CIQ Input File'!#REF!="","",'CIQ Input File'!#REF!)</f>
        <v>#REF!</v>
      </c>
      <c r="Q11" s="423" t="e">
        <f>IF('CIQ Input File'!#REF!="","",'CIQ Input File'!#REF!)</f>
        <v>#REF!</v>
      </c>
      <c r="R11" s="423" t="e">
        <f>IF('CIQ Input File'!#REF!="","",'CIQ Input File'!#REF!)</f>
        <v>#REF!</v>
      </c>
      <c r="S11" s="471"/>
      <c r="T11" s="480" t="e">
        <f>IF('CIQ Input File'!#REF!="","",'CIQ Input File'!#REF!)</f>
        <v>#REF!</v>
      </c>
      <c r="U11" s="36"/>
      <c r="V11" s="422" t="e">
        <f>IF('CIQ Input File'!#REF!="","",'CIQ Input File'!#REF!)</f>
        <v>#REF!</v>
      </c>
      <c r="W11" s="422" t="e">
        <f>IF('CIQ Input File'!#REF!="","",'CIQ Input File'!#REF!)</f>
        <v>#REF!</v>
      </c>
      <c r="X11" s="106" t="e">
        <f>IF('CIQ Input File'!#REF!="","",'CIQ Input File'!#REF!)</f>
        <v>#REF!</v>
      </c>
      <c r="Y11" s="106" t="e">
        <f>IF('CIQ Input File'!#REF!="","",'CIQ Input File'!#REF!)</f>
        <v>#REF!</v>
      </c>
      <c r="Z11" s="588" t="e">
        <f>IF('CIQ Input File'!#REF!="","",'CIQ Input File'!#REF!)</f>
        <v>#REF!</v>
      </c>
      <c r="AA11" s="588" t="e">
        <f>IF('CIQ Input File'!#REF!="","",'CIQ Input File'!#REF!)</f>
        <v>#REF!</v>
      </c>
      <c r="AB11" s="588" t="e">
        <f>IF('CIQ Input File'!#REF!="","",'CIQ Input File'!#REF!)</f>
        <v>#REF!</v>
      </c>
      <c r="AC11" s="1"/>
      <c r="AD11" s="425" t="e">
        <f>IF('CIQ Input File'!#REF!="","",'CIQ Input File'!#REF!)</f>
        <v>#REF!</v>
      </c>
      <c r="AE11" s="425" t="e">
        <f>IF('CIQ Input File'!#REF!="","",'CIQ Input File'!#REF!)</f>
        <v>#REF!</v>
      </c>
      <c r="AF11" s="1"/>
      <c r="AG11" s="1"/>
      <c r="AH11" s="1"/>
      <c r="AI11" s="422" t="e">
        <f>IF('CIQ Input File'!#REF!="","",'CIQ Input File'!#REF!)</f>
        <v>#REF!</v>
      </c>
      <c r="AJ11" s="1"/>
      <c r="AK11" s="589" t="e">
        <f>IF('CIQ Input File'!#REF!="","",'CIQ Input File'!#REF!)</f>
        <v>#REF!</v>
      </c>
      <c r="AL11" s="422" t="e">
        <f>IF('CIQ Input File'!#REF!="","",'CIQ Input File'!#REF!)</f>
        <v>#REF!</v>
      </c>
      <c r="AM11" s="442"/>
      <c r="AN11" s="106" t="e">
        <f>IF('CIQ Input File'!#REF!="","",'CIQ Input File'!#REF!)</f>
        <v>#REF!</v>
      </c>
      <c r="AO11" s="106" t="e">
        <f>IF('CIQ Input File'!#REF!="","",'CIQ Input File'!#REF!)</f>
        <v>#REF!</v>
      </c>
      <c r="AP11" s="106" t="e">
        <f>IF('CIQ Input File'!#REF!="","",'CIQ Input File'!#REF!)</f>
        <v>#REF!</v>
      </c>
      <c r="AQ11" s="106" t="e">
        <f>IF('CIQ Input File'!#REF!="","",'CIQ Input File'!#REF!)</f>
        <v>#REF!</v>
      </c>
      <c r="AR11" s="106" t="e">
        <f>IF('CIQ Input File'!#REF!="","",'CIQ Input File'!#REF!)</f>
        <v>#REF!</v>
      </c>
      <c r="AS11" s="106" t="e">
        <f>IF('CIQ Input File'!#REF!="","",'CIQ Input File'!#REF!)</f>
        <v>#REF!</v>
      </c>
      <c r="AT11" s="96"/>
      <c r="AU11" s="96"/>
      <c r="AV11" s="106" t="e">
        <f>IF('CIQ Input File'!#REF!="","",'CIQ Input File'!#REF!)</f>
        <v>#REF!</v>
      </c>
      <c r="AW11" s="124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07" t="e">
        <f>IF('CIQ Input File'!#REF!="","",'CIQ Input File'!#REF!)</f>
        <v>#REF!</v>
      </c>
    </row>
    <row r="12" spans="1:64">
      <c r="A12" s="421" t="str">
        <f>IF('CIQ Input File'!C630="","",'CIQ Input File'!C630)</f>
        <v>Values file input</v>
      </c>
      <c r="B12" s="1"/>
      <c r="C12" s="106" t="e">
        <f t="shared" si="0"/>
        <v>#REF!</v>
      </c>
      <c r="D12" s="106" t="e">
        <f>IF('CIQ Input File'!#REF!="","",'CIQ Input File'!#REF!)</f>
        <v>#REF!</v>
      </c>
      <c r="E12" s="106" t="e">
        <f>IF('CIQ Input File'!#REF!="","",'CIQ Input File'!#REF!)</f>
        <v>#REF!</v>
      </c>
      <c r="F12" s="106" t="e">
        <f>IF('CIQ Input File'!#REF!="","",'CIQ Input File'!#REF!)</f>
        <v>#REF!</v>
      </c>
      <c r="G12" s="106" t="e">
        <f>IF('CIQ Input File'!#REF!="","",'CIQ Input File'!#REF!)</f>
        <v>#REF!</v>
      </c>
      <c r="H12" s="106" t="e">
        <f>IF('CIQ Input File'!#REF!="","",'CIQ Input File'!#REF!)</f>
        <v>#REF!</v>
      </c>
      <c r="I12" s="106" t="e">
        <f>IF('CIQ Input File'!#REF!="","",'CIQ Input File'!#REF!)</f>
        <v>#REF!</v>
      </c>
      <c r="J12" s="1"/>
      <c r="K12" s="257" t="e">
        <f>IF('CIQ Input File'!#REF!="","",'CIQ Input File'!#REF!)</f>
        <v>#REF!</v>
      </c>
      <c r="L12" s="258" t="e">
        <f>IF(M12="","",CONCATENATE("vprn",INDEX('CIQ Input File'!$D$595:$D$616,MATCH(M12,'CIQ Input File'!$E$595:$E$616,0))))</f>
        <v>#REF!</v>
      </c>
      <c r="M12" s="258" t="e">
        <f>IF('CIQ Input File'!$G$27="control","",IF(A12="","",IF('CIQ Input File'!#REF!="","",'CIQ Input File'!#REF!)))</f>
        <v>#REF!</v>
      </c>
      <c r="N12" s="1"/>
      <c r="O12" s="1"/>
      <c r="P12" s="423" t="e">
        <f>IF('CIQ Input File'!#REF!="","",'CIQ Input File'!#REF!)</f>
        <v>#REF!</v>
      </c>
      <c r="Q12" s="423" t="e">
        <f>IF('CIQ Input File'!#REF!="","",'CIQ Input File'!#REF!)</f>
        <v>#REF!</v>
      </c>
      <c r="R12" s="423" t="e">
        <f>IF('CIQ Input File'!#REF!="","",'CIQ Input File'!#REF!)</f>
        <v>#REF!</v>
      </c>
      <c r="S12" s="471"/>
      <c r="T12" s="480" t="e">
        <f>IF('CIQ Input File'!#REF!="","",'CIQ Input File'!#REF!)</f>
        <v>#REF!</v>
      </c>
      <c r="U12" s="1"/>
      <c r="V12" s="422" t="e">
        <f>IF('CIQ Input File'!#REF!="","",'CIQ Input File'!#REF!)</f>
        <v>#REF!</v>
      </c>
      <c r="W12" s="422" t="e">
        <f>IF('CIQ Input File'!#REF!="","",'CIQ Input File'!#REF!)</f>
        <v>#REF!</v>
      </c>
      <c r="X12" s="106" t="e">
        <f>IF('CIQ Input File'!#REF!="","",'CIQ Input File'!#REF!)</f>
        <v>#REF!</v>
      </c>
      <c r="Y12" s="106" t="e">
        <f>IF('CIQ Input File'!#REF!="","",'CIQ Input File'!#REF!)</f>
        <v>#REF!</v>
      </c>
      <c r="Z12" s="588" t="e">
        <f>IF('CIQ Input File'!#REF!="","",'CIQ Input File'!#REF!)</f>
        <v>#REF!</v>
      </c>
      <c r="AA12" s="588" t="e">
        <f>IF('CIQ Input File'!#REF!="","",'CIQ Input File'!#REF!)</f>
        <v>#REF!</v>
      </c>
      <c r="AB12" s="588" t="e">
        <f>IF('CIQ Input File'!#REF!="","",'CIQ Input File'!#REF!)</f>
        <v>#REF!</v>
      </c>
      <c r="AC12" s="1"/>
      <c r="AD12" s="425" t="e">
        <f>IF('CIQ Input File'!#REF!="","",'CIQ Input File'!#REF!)</f>
        <v>#REF!</v>
      </c>
      <c r="AE12" s="425" t="e">
        <f>IF('CIQ Input File'!#REF!="","",'CIQ Input File'!#REF!)</f>
        <v>#REF!</v>
      </c>
      <c r="AF12" s="1"/>
      <c r="AG12" s="1"/>
      <c r="AH12" s="1"/>
      <c r="AI12" s="422" t="e">
        <f>IF('CIQ Input File'!#REF!="","",'CIQ Input File'!#REF!)</f>
        <v>#REF!</v>
      </c>
      <c r="AJ12" s="1"/>
      <c r="AK12" s="589" t="e">
        <f>IF('CIQ Input File'!#REF!="","",'CIQ Input File'!#REF!)</f>
        <v>#REF!</v>
      </c>
      <c r="AL12" s="422" t="e">
        <f>IF('CIQ Input File'!#REF!="","",'CIQ Input File'!#REF!)</f>
        <v>#REF!</v>
      </c>
      <c r="AM12" s="442"/>
      <c r="AN12" s="106" t="e">
        <f>IF('CIQ Input File'!#REF!="","",'CIQ Input File'!#REF!)</f>
        <v>#REF!</v>
      </c>
      <c r="AO12" s="106" t="e">
        <f>IF('CIQ Input File'!#REF!="","",'CIQ Input File'!#REF!)</f>
        <v>#REF!</v>
      </c>
      <c r="AP12" s="106" t="e">
        <f>IF('CIQ Input File'!#REF!="","",'CIQ Input File'!#REF!)</f>
        <v>#REF!</v>
      </c>
      <c r="AQ12" s="106" t="e">
        <f>IF('CIQ Input File'!#REF!="","",'CIQ Input File'!#REF!)</f>
        <v>#REF!</v>
      </c>
      <c r="AR12" s="106" t="e">
        <f>IF('CIQ Input File'!#REF!="","",'CIQ Input File'!#REF!)</f>
        <v>#REF!</v>
      </c>
      <c r="AS12" s="106" t="e">
        <f>IF('CIQ Input File'!#REF!="","",'CIQ Input File'!#REF!)</f>
        <v>#REF!</v>
      </c>
      <c r="AT12" s="96"/>
      <c r="AU12" s="96"/>
      <c r="AV12" s="106" t="e">
        <f>IF('CIQ Input File'!#REF!="","",'CIQ Input File'!#REF!)</f>
        <v>#REF!</v>
      </c>
      <c r="AW12" s="124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07" t="e">
        <f>IF('CIQ Input File'!#REF!="","",'CIQ Input File'!#REF!)</f>
        <v>#REF!</v>
      </c>
    </row>
    <row r="13" spans="1:64" s="355" customFormat="1">
      <c r="A13" s="421" t="str">
        <f>IF('CIQ Input File'!C631="","",'CIQ Input File'!C631)</f>
        <v>snmp.engineId</v>
      </c>
      <c r="B13" s="1"/>
      <c r="C13" s="106" t="e">
        <f t="shared" si="0"/>
        <v>#REF!</v>
      </c>
      <c r="D13" s="106" t="e">
        <f>IF('CIQ Input File'!#REF!="","",'CIQ Input File'!#REF!)</f>
        <v>#REF!</v>
      </c>
      <c r="E13" s="106" t="e">
        <f>IF('CIQ Input File'!#REF!="","",'CIQ Input File'!#REF!)</f>
        <v>#REF!</v>
      </c>
      <c r="F13" s="106" t="e">
        <f>IF('CIQ Input File'!#REF!="","",'CIQ Input File'!#REF!)</f>
        <v>#REF!</v>
      </c>
      <c r="G13" s="106" t="e">
        <f>IF('CIQ Input File'!#REF!="","",'CIQ Input File'!#REF!)</f>
        <v>#REF!</v>
      </c>
      <c r="H13" s="106" t="e">
        <f>IF('CIQ Input File'!#REF!="","",'CIQ Input File'!#REF!)</f>
        <v>#REF!</v>
      </c>
      <c r="I13" s="106" t="e">
        <f>IF('CIQ Input File'!#REF!="","",'CIQ Input File'!#REF!)</f>
        <v>#REF!</v>
      </c>
      <c r="J13" s="1"/>
      <c r="K13" s="257" t="e">
        <f>IF('CIQ Input File'!#REF!="","",'CIQ Input File'!#REF!)</f>
        <v>#REF!</v>
      </c>
      <c r="L13" s="258" t="e">
        <f>IF(M13="","",CONCATENATE("vprn",INDEX('CIQ Input File'!$D$595:$D$616,MATCH(M13,'CIQ Input File'!$E$595:$E$616,0))))</f>
        <v>#REF!</v>
      </c>
      <c r="M13" s="258" t="e">
        <f>IF('CIQ Input File'!$G$27="control","",IF(A13="","",IF('CIQ Input File'!#REF!="","",'CIQ Input File'!#REF!)))</f>
        <v>#REF!</v>
      </c>
      <c r="N13" s="1"/>
      <c r="O13" s="1"/>
      <c r="P13" s="423" t="e">
        <f>IF('CIQ Input File'!#REF!="","",'CIQ Input File'!#REF!)</f>
        <v>#REF!</v>
      </c>
      <c r="Q13" s="423" t="e">
        <f>IF('CIQ Input File'!#REF!="","",'CIQ Input File'!#REF!)</f>
        <v>#REF!</v>
      </c>
      <c r="R13" s="423" t="e">
        <f>IF('CIQ Input File'!#REF!="","",'CIQ Input File'!#REF!)</f>
        <v>#REF!</v>
      </c>
      <c r="S13" s="471"/>
      <c r="T13" s="480" t="e">
        <f>IF('CIQ Input File'!#REF!="","",'CIQ Input File'!#REF!)</f>
        <v>#REF!</v>
      </c>
      <c r="U13" s="1"/>
      <c r="V13" s="422" t="e">
        <f>IF('CIQ Input File'!#REF!="","",'CIQ Input File'!#REF!)</f>
        <v>#REF!</v>
      </c>
      <c r="W13" s="422" t="e">
        <f>IF('CIQ Input File'!#REF!="","",'CIQ Input File'!#REF!)</f>
        <v>#REF!</v>
      </c>
      <c r="X13" s="106" t="e">
        <f>IF('CIQ Input File'!#REF!="","",'CIQ Input File'!#REF!)</f>
        <v>#REF!</v>
      </c>
      <c r="Y13" s="106" t="e">
        <f>IF('CIQ Input File'!#REF!="","",'CIQ Input File'!#REF!)</f>
        <v>#REF!</v>
      </c>
      <c r="Z13" s="588" t="e">
        <f>IF('CIQ Input File'!#REF!="","",'CIQ Input File'!#REF!)</f>
        <v>#REF!</v>
      </c>
      <c r="AA13" s="588" t="e">
        <f>IF('CIQ Input File'!#REF!="","",'CIQ Input File'!#REF!)</f>
        <v>#REF!</v>
      </c>
      <c r="AB13" s="588" t="e">
        <f>IF('CIQ Input File'!#REF!="","",'CIQ Input File'!#REF!)</f>
        <v>#REF!</v>
      </c>
      <c r="AC13" s="1"/>
      <c r="AD13" s="425" t="e">
        <f>IF('CIQ Input File'!#REF!="","",'CIQ Input File'!#REF!)</f>
        <v>#REF!</v>
      </c>
      <c r="AE13" s="425" t="e">
        <f>IF('CIQ Input File'!#REF!="","",'CIQ Input File'!#REF!)</f>
        <v>#REF!</v>
      </c>
      <c r="AF13" s="1"/>
      <c r="AG13" s="1"/>
      <c r="AH13" s="1"/>
      <c r="AI13" s="422" t="e">
        <f>IF('CIQ Input File'!#REF!="","",'CIQ Input File'!#REF!)</f>
        <v>#REF!</v>
      </c>
      <c r="AJ13" s="1"/>
      <c r="AK13" s="589" t="e">
        <f>IF('CIQ Input File'!#REF!="","",'CIQ Input File'!#REF!)</f>
        <v>#REF!</v>
      </c>
      <c r="AL13" s="422" t="e">
        <f>IF('CIQ Input File'!#REF!="","",'CIQ Input File'!#REF!)</f>
        <v>#REF!</v>
      </c>
      <c r="AM13" s="442"/>
      <c r="AN13" s="106" t="e">
        <f>IF('CIQ Input File'!#REF!="","",'CIQ Input File'!#REF!)</f>
        <v>#REF!</v>
      </c>
      <c r="AO13" s="106" t="e">
        <f>IF('CIQ Input File'!#REF!="","",'CIQ Input File'!#REF!)</f>
        <v>#REF!</v>
      </c>
      <c r="AP13" s="106" t="e">
        <f>IF('CIQ Input File'!#REF!="","",'CIQ Input File'!#REF!)</f>
        <v>#REF!</v>
      </c>
      <c r="AQ13" s="106" t="e">
        <f>IF('CIQ Input File'!#REF!="","",'CIQ Input File'!#REF!)</f>
        <v>#REF!</v>
      </c>
      <c r="AR13" s="106" t="e">
        <f>IF('CIQ Input File'!#REF!="","",'CIQ Input File'!#REF!)</f>
        <v>#REF!</v>
      </c>
      <c r="AS13" s="106" t="e">
        <f>IF('CIQ Input File'!#REF!="","",'CIQ Input File'!#REF!)</f>
        <v>#REF!</v>
      </c>
      <c r="AT13" s="359"/>
      <c r="AU13" s="359"/>
      <c r="AV13" s="106" t="e">
        <f>IF('CIQ Input File'!#REF!="","",'CIQ Input File'!#REF!)</f>
        <v>#REF!</v>
      </c>
      <c r="AW13" s="124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07" t="e">
        <f>IF('CIQ Input File'!#REF!="","",'CIQ Input File'!#REF!)</f>
        <v>#REF!</v>
      </c>
    </row>
    <row r="14" spans="1:64" s="355" customFormat="1">
      <c r="A14" s="421" t="str">
        <f>IF('CIQ Input File'!C632="","",'CIQ Input File'!C632)</f>
        <v>snmp.authKey</v>
      </c>
      <c r="B14" s="1"/>
      <c r="C14" s="106" t="e">
        <f t="shared" si="0"/>
        <v>#REF!</v>
      </c>
      <c r="D14" s="106" t="e">
        <f>IF('CIQ Input File'!#REF!="","",'CIQ Input File'!#REF!)</f>
        <v>#REF!</v>
      </c>
      <c r="E14" s="106" t="e">
        <f>IF('CIQ Input File'!#REF!="","",'CIQ Input File'!#REF!)</f>
        <v>#REF!</v>
      </c>
      <c r="F14" s="106" t="e">
        <f>IF('CIQ Input File'!#REF!="","",'CIQ Input File'!#REF!)</f>
        <v>#REF!</v>
      </c>
      <c r="G14" s="106" t="e">
        <f>IF('CIQ Input File'!#REF!="","",'CIQ Input File'!#REF!)</f>
        <v>#REF!</v>
      </c>
      <c r="H14" s="106" t="e">
        <f>IF('CIQ Input File'!#REF!="","",'CIQ Input File'!#REF!)</f>
        <v>#REF!</v>
      </c>
      <c r="I14" s="106" t="e">
        <f>IF('CIQ Input File'!#REF!="","",'CIQ Input File'!#REF!)</f>
        <v>#REF!</v>
      </c>
      <c r="J14" s="1"/>
      <c r="K14" s="257" t="e">
        <f>IF('CIQ Input File'!#REF!="","",'CIQ Input File'!#REF!)</f>
        <v>#REF!</v>
      </c>
      <c r="L14" s="258" t="e">
        <f>IF(M14="","",CONCATENATE("vprn",INDEX('CIQ Input File'!$D$595:$D$616,MATCH(M14,'CIQ Input File'!$E$595:$E$616,0))))</f>
        <v>#REF!</v>
      </c>
      <c r="M14" s="258" t="e">
        <f>IF('CIQ Input File'!$G$27="control","",IF(A14="","",IF('CIQ Input File'!#REF!="","",'CIQ Input File'!#REF!)))</f>
        <v>#REF!</v>
      </c>
      <c r="N14" s="1"/>
      <c r="O14" s="1"/>
      <c r="P14" s="423" t="e">
        <f>IF('CIQ Input File'!#REF!="","",'CIQ Input File'!#REF!)</f>
        <v>#REF!</v>
      </c>
      <c r="Q14" s="423" t="e">
        <f>IF('CIQ Input File'!#REF!="","",'CIQ Input File'!#REF!)</f>
        <v>#REF!</v>
      </c>
      <c r="R14" s="423" t="e">
        <f>IF('CIQ Input File'!#REF!="","",'CIQ Input File'!#REF!)</f>
        <v>#REF!</v>
      </c>
      <c r="S14" s="471"/>
      <c r="T14" s="480" t="e">
        <f>IF('CIQ Input File'!#REF!="","",'CIQ Input File'!#REF!)</f>
        <v>#REF!</v>
      </c>
      <c r="U14" s="1"/>
      <c r="V14" s="422" t="e">
        <f>IF('CIQ Input File'!#REF!="","",'CIQ Input File'!#REF!)</f>
        <v>#REF!</v>
      </c>
      <c r="W14" s="422" t="e">
        <f>IF('CIQ Input File'!#REF!="","",'CIQ Input File'!#REF!)</f>
        <v>#REF!</v>
      </c>
      <c r="X14" s="106" t="e">
        <f>IF('CIQ Input File'!#REF!="","",'CIQ Input File'!#REF!)</f>
        <v>#REF!</v>
      </c>
      <c r="Y14" s="106" t="e">
        <f>IF('CIQ Input File'!#REF!="","",'CIQ Input File'!#REF!)</f>
        <v>#REF!</v>
      </c>
      <c r="Z14" s="588" t="e">
        <f>IF('CIQ Input File'!#REF!="","",'CIQ Input File'!#REF!)</f>
        <v>#REF!</v>
      </c>
      <c r="AA14" s="588" t="e">
        <f>IF('CIQ Input File'!#REF!="","",'CIQ Input File'!#REF!)</f>
        <v>#REF!</v>
      </c>
      <c r="AB14" s="588" t="e">
        <f>IF('CIQ Input File'!#REF!="","",'CIQ Input File'!#REF!)</f>
        <v>#REF!</v>
      </c>
      <c r="AC14" s="1"/>
      <c r="AD14" s="425" t="e">
        <f>IF('CIQ Input File'!#REF!="","",'CIQ Input File'!#REF!)</f>
        <v>#REF!</v>
      </c>
      <c r="AE14" s="425" t="e">
        <f>IF('CIQ Input File'!#REF!="","",'CIQ Input File'!#REF!)</f>
        <v>#REF!</v>
      </c>
      <c r="AF14" s="1"/>
      <c r="AG14" s="1"/>
      <c r="AH14" s="1"/>
      <c r="AI14" s="422" t="e">
        <f>IF('CIQ Input File'!#REF!="","",'CIQ Input File'!#REF!)</f>
        <v>#REF!</v>
      </c>
      <c r="AJ14" s="1"/>
      <c r="AK14" s="589" t="e">
        <f>IF('CIQ Input File'!#REF!="","",'CIQ Input File'!#REF!)</f>
        <v>#REF!</v>
      </c>
      <c r="AL14" s="422" t="e">
        <f>IF('CIQ Input File'!#REF!="","",'CIQ Input File'!#REF!)</f>
        <v>#REF!</v>
      </c>
      <c r="AM14" s="442"/>
      <c r="AN14" s="106" t="e">
        <f>IF('CIQ Input File'!#REF!="","",'CIQ Input File'!#REF!)</f>
        <v>#REF!</v>
      </c>
      <c r="AO14" s="106" t="e">
        <f>IF('CIQ Input File'!#REF!="","",'CIQ Input File'!#REF!)</f>
        <v>#REF!</v>
      </c>
      <c r="AP14" s="106" t="e">
        <f>IF('CIQ Input File'!#REF!="","",'CIQ Input File'!#REF!)</f>
        <v>#REF!</v>
      </c>
      <c r="AQ14" s="106" t="e">
        <f>IF('CIQ Input File'!#REF!="","",'CIQ Input File'!#REF!)</f>
        <v>#REF!</v>
      </c>
      <c r="AR14" s="106" t="e">
        <f>IF('CIQ Input File'!#REF!="","",'CIQ Input File'!#REF!)</f>
        <v>#REF!</v>
      </c>
      <c r="AS14" s="106" t="e">
        <f>IF('CIQ Input File'!#REF!="","",'CIQ Input File'!#REF!)</f>
        <v>#REF!</v>
      </c>
      <c r="AT14" s="359"/>
      <c r="AU14" s="359"/>
      <c r="AV14" s="106" t="e">
        <f>IF('CIQ Input File'!#REF!="","",'CIQ Input File'!#REF!)</f>
        <v>#REF!</v>
      </c>
      <c r="AW14" s="124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07" t="e">
        <f>IF('CIQ Input File'!#REF!="","",'CIQ Input File'!#REF!)</f>
        <v>#REF!</v>
      </c>
    </row>
    <row r="15" spans="1:64" s="355" customFormat="1">
      <c r="A15" s="421" t="str">
        <f>IF('CIQ Input File'!C633="","",'CIQ Input File'!C633)</f>
        <v>multus.loam.ip.loamA</v>
      </c>
      <c r="B15" s="1"/>
      <c r="C15" s="106" t="e">
        <f t="shared" si="0"/>
        <v>#REF!</v>
      </c>
      <c r="D15" s="106" t="e">
        <f>IF('CIQ Input File'!#REF!="","",'CIQ Input File'!#REF!)</f>
        <v>#REF!</v>
      </c>
      <c r="E15" s="106" t="e">
        <f>IF('CIQ Input File'!#REF!="","",'CIQ Input File'!#REF!)</f>
        <v>#REF!</v>
      </c>
      <c r="F15" s="106" t="e">
        <f>IF('CIQ Input File'!#REF!="","",'CIQ Input File'!#REF!)</f>
        <v>#REF!</v>
      </c>
      <c r="G15" s="106" t="e">
        <f>IF('CIQ Input File'!#REF!="","",'CIQ Input File'!#REF!)</f>
        <v>#REF!</v>
      </c>
      <c r="H15" s="106" t="e">
        <f>IF('CIQ Input File'!#REF!="","",'CIQ Input File'!#REF!)</f>
        <v>#REF!</v>
      </c>
      <c r="I15" s="106" t="e">
        <f>IF('CIQ Input File'!#REF!="","",'CIQ Input File'!#REF!)</f>
        <v>#REF!</v>
      </c>
      <c r="J15" s="1"/>
      <c r="K15" s="257" t="e">
        <f>IF('CIQ Input File'!#REF!="","",'CIQ Input File'!#REF!)</f>
        <v>#REF!</v>
      </c>
      <c r="L15" s="258" t="e">
        <f>IF(M15="","",CONCATENATE("vprn",INDEX('CIQ Input File'!$D$595:$D$616,MATCH(M15,'CIQ Input File'!$E$595:$E$616,0))))</f>
        <v>#REF!</v>
      </c>
      <c r="M15" s="258" t="e">
        <f>IF('CIQ Input File'!$G$27="control","",IF(A15="","",IF('CIQ Input File'!#REF!="","",'CIQ Input File'!#REF!)))</f>
        <v>#REF!</v>
      </c>
      <c r="N15" s="1"/>
      <c r="O15" s="1"/>
      <c r="P15" s="423" t="e">
        <f>IF('CIQ Input File'!#REF!="","",'CIQ Input File'!#REF!)</f>
        <v>#REF!</v>
      </c>
      <c r="Q15" s="423" t="e">
        <f>IF('CIQ Input File'!#REF!="","",'CIQ Input File'!#REF!)</f>
        <v>#REF!</v>
      </c>
      <c r="R15" s="423" t="e">
        <f>IF('CIQ Input File'!#REF!="","",'CIQ Input File'!#REF!)</f>
        <v>#REF!</v>
      </c>
      <c r="S15" s="471"/>
      <c r="T15" s="480" t="e">
        <f>IF('CIQ Input File'!#REF!="","",'CIQ Input File'!#REF!)</f>
        <v>#REF!</v>
      </c>
      <c r="U15" s="1"/>
      <c r="V15" s="422" t="e">
        <f>IF('CIQ Input File'!#REF!="","",'CIQ Input File'!#REF!)</f>
        <v>#REF!</v>
      </c>
      <c r="W15" s="422" t="e">
        <f>IF('CIQ Input File'!#REF!="","",'CIQ Input File'!#REF!)</f>
        <v>#REF!</v>
      </c>
      <c r="X15" s="106" t="e">
        <f>IF('CIQ Input File'!#REF!="","",'CIQ Input File'!#REF!)</f>
        <v>#REF!</v>
      </c>
      <c r="Y15" s="106" t="e">
        <f>IF('CIQ Input File'!#REF!="","",'CIQ Input File'!#REF!)</f>
        <v>#REF!</v>
      </c>
      <c r="Z15" s="588" t="e">
        <f>IF('CIQ Input File'!#REF!="","",'CIQ Input File'!#REF!)</f>
        <v>#REF!</v>
      </c>
      <c r="AA15" s="588" t="e">
        <f>IF('CIQ Input File'!#REF!="","",'CIQ Input File'!#REF!)</f>
        <v>#REF!</v>
      </c>
      <c r="AB15" s="588" t="e">
        <f>IF('CIQ Input File'!#REF!="","",'CIQ Input File'!#REF!)</f>
        <v>#REF!</v>
      </c>
      <c r="AC15" s="1"/>
      <c r="AD15" s="425" t="e">
        <f>IF('CIQ Input File'!#REF!="","",'CIQ Input File'!#REF!)</f>
        <v>#REF!</v>
      </c>
      <c r="AE15" s="425" t="e">
        <f>IF('CIQ Input File'!#REF!="","",'CIQ Input File'!#REF!)</f>
        <v>#REF!</v>
      </c>
      <c r="AF15" s="1"/>
      <c r="AG15" s="1"/>
      <c r="AH15" s="1"/>
      <c r="AI15" s="422" t="e">
        <f>IF('CIQ Input File'!#REF!="","",'CIQ Input File'!#REF!)</f>
        <v>#REF!</v>
      </c>
      <c r="AJ15" s="1"/>
      <c r="AK15" s="589" t="e">
        <f>IF('CIQ Input File'!#REF!="","",'CIQ Input File'!#REF!)</f>
        <v>#REF!</v>
      </c>
      <c r="AL15" s="422" t="e">
        <f>IF('CIQ Input File'!#REF!="","",'CIQ Input File'!#REF!)</f>
        <v>#REF!</v>
      </c>
      <c r="AM15" s="1"/>
      <c r="AN15" s="106" t="e">
        <f>IF('CIQ Input File'!#REF!="","",'CIQ Input File'!#REF!)</f>
        <v>#REF!</v>
      </c>
      <c r="AO15" s="106" t="e">
        <f>IF('CIQ Input File'!#REF!="","",'CIQ Input File'!#REF!)</f>
        <v>#REF!</v>
      </c>
      <c r="AP15" s="106" t="e">
        <f>IF('CIQ Input File'!#REF!="","",'CIQ Input File'!#REF!)</f>
        <v>#REF!</v>
      </c>
      <c r="AQ15" s="106" t="e">
        <f>IF('CIQ Input File'!#REF!="","",'CIQ Input File'!#REF!)</f>
        <v>#REF!</v>
      </c>
      <c r="AR15" s="106" t="e">
        <f>IF('CIQ Input File'!#REF!="","",'CIQ Input File'!#REF!)</f>
        <v>#REF!</v>
      </c>
      <c r="AS15" s="106" t="e">
        <f>IF('CIQ Input File'!#REF!="","",'CIQ Input File'!#REF!)</f>
        <v>#REF!</v>
      </c>
      <c r="AT15" s="359"/>
      <c r="AU15" s="359"/>
      <c r="AV15" s="106" t="e">
        <f>IF('CIQ Input File'!#REF!="","",'CIQ Input File'!#REF!)</f>
        <v>#REF!</v>
      </c>
      <c r="AW15" s="124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07" t="e">
        <f>IF('CIQ Input File'!#REF!="","",'CIQ Input File'!#REF!)</f>
        <v>#REF!</v>
      </c>
    </row>
    <row r="16" spans="1:64" s="355" customFormat="1">
      <c r="A16" s="421" t="str">
        <f>IF('CIQ Input File'!C634="","",'CIQ Input File'!C634)</f>
        <v>multus.loam.ip.loamB</v>
      </c>
      <c r="B16" s="1"/>
      <c r="C16" s="106" t="e">
        <f t="shared" si="0"/>
        <v>#REF!</v>
      </c>
      <c r="D16" s="106" t="e">
        <f>IF('CIQ Input File'!#REF!="","",'CIQ Input File'!#REF!)</f>
        <v>#REF!</v>
      </c>
      <c r="E16" s="106" t="e">
        <f>IF('CIQ Input File'!#REF!="","",'CIQ Input File'!#REF!)</f>
        <v>#REF!</v>
      </c>
      <c r="F16" s="106" t="e">
        <f>IF('CIQ Input File'!#REF!="","",'CIQ Input File'!#REF!)</f>
        <v>#REF!</v>
      </c>
      <c r="G16" s="106" t="e">
        <f>IF('CIQ Input File'!#REF!="","",'CIQ Input File'!#REF!)</f>
        <v>#REF!</v>
      </c>
      <c r="H16" s="106" t="e">
        <f>IF('CIQ Input File'!#REF!="","",'CIQ Input File'!#REF!)</f>
        <v>#REF!</v>
      </c>
      <c r="I16" s="106" t="e">
        <f>IF('CIQ Input File'!#REF!="","",'CIQ Input File'!#REF!)</f>
        <v>#REF!</v>
      </c>
      <c r="J16" s="1"/>
      <c r="K16" s="257" t="e">
        <f>IF('CIQ Input File'!#REF!="","",'CIQ Input File'!#REF!)</f>
        <v>#REF!</v>
      </c>
      <c r="L16" s="258" t="e">
        <f>IF(M16="","",CONCATENATE("vprn",INDEX('CIQ Input File'!$D$595:$D$616,MATCH(M16,'CIQ Input File'!$E$595:$E$616,0))))</f>
        <v>#REF!</v>
      </c>
      <c r="M16" s="258" t="e">
        <f>IF('CIQ Input File'!$G$27="control","",IF(A16="","",IF('CIQ Input File'!#REF!="","",'CIQ Input File'!#REF!)))</f>
        <v>#REF!</v>
      </c>
      <c r="N16" s="1"/>
      <c r="O16" s="1"/>
      <c r="P16" s="423" t="e">
        <f>IF('CIQ Input File'!#REF!="","",'CIQ Input File'!#REF!)</f>
        <v>#REF!</v>
      </c>
      <c r="Q16" s="423" t="e">
        <f>IF('CIQ Input File'!#REF!="","",'CIQ Input File'!#REF!)</f>
        <v>#REF!</v>
      </c>
      <c r="R16" s="423" t="e">
        <f>IF('CIQ Input File'!#REF!="","",'CIQ Input File'!#REF!)</f>
        <v>#REF!</v>
      </c>
      <c r="S16" s="471"/>
      <c r="T16" s="480" t="e">
        <f>IF('CIQ Input File'!#REF!="","",'CIQ Input File'!#REF!)</f>
        <v>#REF!</v>
      </c>
      <c r="U16" s="1"/>
      <c r="V16" s="422" t="e">
        <f>IF('CIQ Input File'!#REF!="","",'CIQ Input File'!#REF!)</f>
        <v>#REF!</v>
      </c>
      <c r="W16" s="422" t="e">
        <f>IF('CIQ Input File'!#REF!="","",'CIQ Input File'!#REF!)</f>
        <v>#REF!</v>
      </c>
      <c r="X16" s="106" t="e">
        <f>IF('CIQ Input File'!#REF!="","",'CIQ Input File'!#REF!)</f>
        <v>#REF!</v>
      </c>
      <c r="Y16" s="106" t="e">
        <f>IF('CIQ Input File'!#REF!="","",'CIQ Input File'!#REF!)</f>
        <v>#REF!</v>
      </c>
      <c r="Z16" s="588" t="e">
        <f>IF('CIQ Input File'!#REF!="","",'CIQ Input File'!#REF!)</f>
        <v>#REF!</v>
      </c>
      <c r="AA16" s="588" t="e">
        <f>IF('CIQ Input File'!#REF!="","",'CIQ Input File'!#REF!)</f>
        <v>#REF!</v>
      </c>
      <c r="AB16" s="588" t="e">
        <f>IF('CIQ Input File'!#REF!="","",'CIQ Input File'!#REF!)</f>
        <v>#REF!</v>
      </c>
      <c r="AC16" s="1"/>
      <c r="AD16" s="425" t="e">
        <f>IF('CIQ Input File'!#REF!="","",'CIQ Input File'!#REF!)</f>
        <v>#REF!</v>
      </c>
      <c r="AE16" s="425" t="e">
        <f>IF('CIQ Input File'!#REF!="","",'CIQ Input File'!#REF!)</f>
        <v>#REF!</v>
      </c>
      <c r="AF16" s="1"/>
      <c r="AG16" s="1"/>
      <c r="AH16" s="1"/>
      <c r="AI16" s="422" t="e">
        <f>IF('CIQ Input File'!#REF!="","",'CIQ Input File'!#REF!)</f>
        <v>#REF!</v>
      </c>
      <c r="AJ16" s="1"/>
      <c r="AK16" s="589" t="e">
        <f>IF('CIQ Input File'!#REF!="","",'CIQ Input File'!#REF!)</f>
        <v>#REF!</v>
      </c>
      <c r="AL16" s="422" t="e">
        <f>IF('CIQ Input File'!#REF!="","",'CIQ Input File'!#REF!)</f>
        <v>#REF!</v>
      </c>
      <c r="AM16" s="1"/>
      <c r="AN16" s="106" t="e">
        <f>IF('CIQ Input File'!#REF!="","",'CIQ Input File'!#REF!)</f>
        <v>#REF!</v>
      </c>
      <c r="AO16" s="106" t="e">
        <f>IF('CIQ Input File'!#REF!="","",'CIQ Input File'!#REF!)</f>
        <v>#REF!</v>
      </c>
      <c r="AP16" s="106" t="e">
        <f>IF('CIQ Input File'!#REF!="","",'CIQ Input File'!#REF!)</f>
        <v>#REF!</v>
      </c>
      <c r="AQ16" s="106" t="e">
        <f>IF('CIQ Input File'!#REF!="","",'CIQ Input File'!#REF!)</f>
        <v>#REF!</v>
      </c>
      <c r="AR16" s="106" t="e">
        <f>IF('CIQ Input File'!#REF!="","",'CIQ Input File'!#REF!)</f>
        <v>#REF!</v>
      </c>
      <c r="AS16" s="106" t="e">
        <f>IF('CIQ Input File'!#REF!="","",'CIQ Input File'!#REF!)</f>
        <v>#REF!</v>
      </c>
      <c r="AT16" s="359"/>
      <c r="AU16" s="359"/>
      <c r="AV16" s="106" t="e">
        <f>IF('CIQ Input File'!#REF!="","",'CIQ Input File'!#REF!)</f>
        <v>#REF!</v>
      </c>
      <c r="AW16" s="124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07" t="e">
        <f>IF('CIQ Input File'!#REF!="","",'CIQ Input File'!#REF!)</f>
        <v>#REF!</v>
      </c>
    </row>
    <row r="17" spans="1:64" s="355" customFormat="1">
      <c r="A17" s="421" t="str">
        <f>IF('CIQ Input File'!C635="","",'CIQ Input File'!C635)</f>
        <v>multus.loam.ip.active</v>
      </c>
      <c r="B17" s="1"/>
      <c r="C17" s="106" t="e">
        <f t="shared" si="0"/>
        <v>#REF!</v>
      </c>
      <c r="D17" s="106" t="e">
        <f>IF('CIQ Input File'!#REF!="","",'CIQ Input File'!#REF!)</f>
        <v>#REF!</v>
      </c>
      <c r="E17" s="106" t="e">
        <f>IF('CIQ Input File'!#REF!="","",'CIQ Input File'!#REF!)</f>
        <v>#REF!</v>
      </c>
      <c r="F17" s="106" t="e">
        <f>IF('CIQ Input File'!#REF!="","",'CIQ Input File'!#REF!)</f>
        <v>#REF!</v>
      </c>
      <c r="G17" s="106" t="e">
        <f>IF('CIQ Input File'!#REF!="","",'CIQ Input File'!#REF!)</f>
        <v>#REF!</v>
      </c>
      <c r="H17" s="106" t="e">
        <f>IF('CIQ Input File'!#REF!="","",'CIQ Input File'!#REF!)</f>
        <v>#REF!</v>
      </c>
      <c r="I17" s="106" t="e">
        <f>IF('CIQ Input File'!#REF!="","",'CIQ Input File'!#REF!)</f>
        <v>#REF!</v>
      </c>
      <c r="J17" s="1"/>
      <c r="K17" s="257" t="e">
        <f>IF('CIQ Input File'!#REF!="","",'CIQ Input File'!#REF!)</f>
        <v>#REF!</v>
      </c>
      <c r="L17" s="258" t="e">
        <f>IF(M17="","",CONCATENATE("vprn",INDEX('CIQ Input File'!$D$595:$D$616,MATCH(M17,'CIQ Input File'!$E$595:$E$616,0))))</f>
        <v>#REF!</v>
      </c>
      <c r="M17" s="258" t="e">
        <f>IF('CIQ Input File'!$G$27="control","",IF(A17="","",IF('CIQ Input File'!#REF!="","",'CIQ Input File'!#REF!)))</f>
        <v>#REF!</v>
      </c>
      <c r="N17" s="1"/>
      <c r="O17" s="1"/>
      <c r="P17" s="423" t="e">
        <f>IF('CIQ Input File'!#REF!="","",'CIQ Input File'!#REF!)</f>
        <v>#REF!</v>
      </c>
      <c r="Q17" s="423" t="e">
        <f>IF('CIQ Input File'!#REF!="","",'CIQ Input File'!#REF!)</f>
        <v>#REF!</v>
      </c>
      <c r="R17" s="423" t="e">
        <f>IF('CIQ Input File'!#REF!="","",'CIQ Input File'!#REF!)</f>
        <v>#REF!</v>
      </c>
      <c r="S17" s="471"/>
      <c r="T17" s="480" t="e">
        <f>IF('CIQ Input File'!#REF!="","",'CIQ Input File'!#REF!)</f>
        <v>#REF!</v>
      </c>
      <c r="U17" s="1"/>
      <c r="V17" s="422" t="e">
        <f>IF('CIQ Input File'!#REF!="","",'CIQ Input File'!#REF!)</f>
        <v>#REF!</v>
      </c>
      <c r="W17" s="422" t="e">
        <f>IF('CIQ Input File'!#REF!="","",'CIQ Input File'!#REF!)</f>
        <v>#REF!</v>
      </c>
      <c r="X17" s="106" t="e">
        <f>IF('CIQ Input File'!#REF!="","",'CIQ Input File'!#REF!)</f>
        <v>#REF!</v>
      </c>
      <c r="Y17" s="106" t="e">
        <f>IF('CIQ Input File'!#REF!="","",'CIQ Input File'!#REF!)</f>
        <v>#REF!</v>
      </c>
      <c r="Z17" s="588" t="e">
        <f>IF('CIQ Input File'!#REF!="","",'CIQ Input File'!#REF!)</f>
        <v>#REF!</v>
      </c>
      <c r="AA17" s="588" t="e">
        <f>IF('CIQ Input File'!#REF!="","",'CIQ Input File'!#REF!)</f>
        <v>#REF!</v>
      </c>
      <c r="AB17" s="588" t="e">
        <f>IF('CIQ Input File'!#REF!="","",'CIQ Input File'!#REF!)</f>
        <v>#REF!</v>
      </c>
      <c r="AC17" s="1"/>
      <c r="AD17" s="425" t="e">
        <f>IF('CIQ Input File'!#REF!="","",'CIQ Input File'!#REF!)</f>
        <v>#REF!</v>
      </c>
      <c r="AE17" s="425" t="e">
        <f>IF('CIQ Input File'!#REF!="","",'CIQ Input File'!#REF!)</f>
        <v>#REF!</v>
      </c>
      <c r="AF17" s="1"/>
      <c r="AG17" s="1"/>
      <c r="AH17" s="1"/>
      <c r="AI17" s="422" t="e">
        <f>IF('CIQ Input File'!#REF!="","",'CIQ Input File'!#REF!)</f>
        <v>#REF!</v>
      </c>
      <c r="AJ17" s="1"/>
      <c r="AK17" s="589" t="e">
        <f>IF('CIQ Input File'!#REF!="","",'CIQ Input File'!#REF!)</f>
        <v>#REF!</v>
      </c>
      <c r="AL17" s="422" t="e">
        <f>IF('CIQ Input File'!#REF!="","",'CIQ Input File'!#REF!)</f>
        <v>#REF!</v>
      </c>
      <c r="AM17" s="1"/>
      <c r="AN17" s="106" t="e">
        <f>IF('CIQ Input File'!#REF!="","",'CIQ Input File'!#REF!)</f>
        <v>#REF!</v>
      </c>
      <c r="AO17" s="106" t="e">
        <f>IF('CIQ Input File'!#REF!="","",'CIQ Input File'!#REF!)</f>
        <v>#REF!</v>
      </c>
      <c r="AP17" s="106" t="e">
        <f>IF('CIQ Input File'!#REF!="","",'CIQ Input File'!#REF!)</f>
        <v>#REF!</v>
      </c>
      <c r="AQ17" s="106" t="e">
        <f>IF('CIQ Input File'!#REF!="","",'CIQ Input File'!#REF!)</f>
        <v>#REF!</v>
      </c>
      <c r="AR17" s="106" t="e">
        <f>IF('CIQ Input File'!#REF!="","",'CIQ Input File'!#REF!)</f>
        <v>#REF!</v>
      </c>
      <c r="AS17" s="106" t="e">
        <f>IF('CIQ Input File'!#REF!="","",'CIQ Input File'!#REF!)</f>
        <v>#REF!</v>
      </c>
      <c r="AT17" s="359"/>
      <c r="AU17" s="359"/>
      <c r="AV17" s="106" t="e">
        <f>IF('CIQ Input File'!#REF!="","",'CIQ Input File'!#REF!)</f>
        <v>#REF!</v>
      </c>
      <c r="AW17" s="124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07" t="e">
        <f>IF('CIQ Input File'!#REF!="","",'CIQ Input File'!#REF!)</f>
        <v>#REF!</v>
      </c>
    </row>
    <row r="18" spans="1:64" s="355" customFormat="1">
      <c r="A18" s="421" t="str">
        <f>IF('CIQ Input File'!C636="","",'CIQ Input File'!C636)</f>
        <v>multus.loam.ip.standby</v>
      </c>
      <c r="B18" s="1"/>
      <c r="C18" s="106" t="e">
        <f t="shared" si="0"/>
        <v>#REF!</v>
      </c>
      <c r="D18" s="106" t="e">
        <f>IF('CIQ Input File'!#REF!="","",'CIQ Input File'!#REF!)</f>
        <v>#REF!</v>
      </c>
      <c r="E18" s="106" t="e">
        <f>IF('CIQ Input File'!#REF!="","",'CIQ Input File'!#REF!)</f>
        <v>#REF!</v>
      </c>
      <c r="F18" s="106" t="e">
        <f>IF('CIQ Input File'!#REF!="","",'CIQ Input File'!#REF!)</f>
        <v>#REF!</v>
      </c>
      <c r="G18" s="106" t="e">
        <f>IF('CIQ Input File'!#REF!="","",'CIQ Input File'!#REF!)</f>
        <v>#REF!</v>
      </c>
      <c r="H18" s="106" t="e">
        <f>IF('CIQ Input File'!#REF!="","",'CIQ Input File'!#REF!)</f>
        <v>#REF!</v>
      </c>
      <c r="I18" s="106" t="e">
        <f>IF('CIQ Input File'!#REF!="","",'CIQ Input File'!#REF!)</f>
        <v>#REF!</v>
      </c>
      <c r="J18" s="1"/>
      <c r="K18" s="257" t="e">
        <f>IF('CIQ Input File'!#REF!="","",'CIQ Input File'!#REF!)</f>
        <v>#REF!</v>
      </c>
      <c r="L18" s="258" t="e">
        <f>IF(M18="","",CONCATENATE("vprn",INDEX('CIQ Input File'!$D$595:$D$616,MATCH(M18,'CIQ Input File'!$E$595:$E$616,0))))</f>
        <v>#REF!</v>
      </c>
      <c r="M18" s="258" t="e">
        <f>IF('CIQ Input File'!$G$27="control","",IF(A18="","",IF('CIQ Input File'!#REF!="","",'CIQ Input File'!#REF!)))</f>
        <v>#REF!</v>
      </c>
      <c r="N18" s="1"/>
      <c r="O18" s="1"/>
      <c r="P18" s="423" t="e">
        <f>IF('CIQ Input File'!#REF!="","",'CIQ Input File'!#REF!)</f>
        <v>#REF!</v>
      </c>
      <c r="Q18" s="423" t="e">
        <f>IF('CIQ Input File'!#REF!="","",'CIQ Input File'!#REF!)</f>
        <v>#REF!</v>
      </c>
      <c r="R18" s="423" t="e">
        <f>IF('CIQ Input File'!#REF!="","",'CIQ Input File'!#REF!)</f>
        <v>#REF!</v>
      </c>
      <c r="S18" s="471"/>
      <c r="T18" s="480" t="e">
        <f>IF('CIQ Input File'!#REF!="","",'CIQ Input File'!#REF!)</f>
        <v>#REF!</v>
      </c>
      <c r="U18" s="1"/>
      <c r="V18" s="422" t="e">
        <f>IF('CIQ Input File'!#REF!="","",'CIQ Input File'!#REF!)</f>
        <v>#REF!</v>
      </c>
      <c r="W18" s="422" t="e">
        <f>IF('CIQ Input File'!#REF!="","",'CIQ Input File'!#REF!)</f>
        <v>#REF!</v>
      </c>
      <c r="X18" s="106" t="e">
        <f>IF('CIQ Input File'!#REF!="","",'CIQ Input File'!#REF!)</f>
        <v>#REF!</v>
      </c>
      <c r="Y18" s="106" t="e">
        <f>IF('CIQ Input File'!#REF!="","",'CIQ Input File'!#REF!)</f>
        <v>#REF!</v>
      </c>
      <c r="Z18" s="588" t="e">
        <f>IF('CIQ Input File'!#REF!="","",'CIQ Input File'!#REF!)</f>
        <v>#REF!</v>
      </c>
      <c r="AA18" s="588" t="e">
        <f>IF('CIQ Input File'!#REF!="","",'CIQ Input File'!#REF!)</f>
        <v>#REF!</v>
      </c>
      <c r="AB18" s="588" t="e">
        <f>IF('CIQ Input File'!#REF!="","",'CIQ Input File'!#REF!)</f>
        <v>#REF!</v>
      </c>
      <c r="AC18" s="1"/>
      <c r="AD18" s="425" t="e">
        <f>IF('CIQ Input File'!#REF!="","",'CIQ Input File'!#REF!)</f>
        <v>#REF!</v>
      </c>
      <c r="AE18" s="425" t="e">
        <f>IF('CIQ Input File'!#REF!="","",'CIQ Input File'!#REF!)</f>
        <v>#REF!</v>
      </c>
      <c r="AF18" s="1"/>
      <c r="AG18" s="1"/>
      <c r="AH18" s="1"/>
      <c r="AI18" s="422" t="e">
        <f>IF('CIQ Input File'!#REF!="","",'CIQ Input File'!#REF!)</f>
        <v>#REF!</v>
      </c>
      <c r="AJ18" s="1"/>
      <c r="AK18" s="589" t="e">
        <f>IF('CIQ Input File'!#REF!="","",'CIQ Input File'!#REF!)</f>
        <v>#REF!</v>
      </c>
      <c r="AL18" s="422" t="e">
        <f>IF('CIQ Input File'!#REF!="","",'CIQ Input File'!#REF!)</f>
        <v>#REF!</v>
      </c>
      <c r="AM18" s="1"/>
      <c r="AN18" s="106" t="e">
        <f>IF('CIQ Input File'!#REF!="","",'CIQ Input File'!#REF!)</f>
        <v>#REF!</v>
      </c>
      <c r="AO18" s="106" t="e">
        <f>IF('CIQ Input File'!#REF!="","",'CIQ Input File'!#REF!)</f>
        <v>#REF!</v>
      </c>
      <c r="AP18" s="106" t="e">
        <f>IF('CIQ Input File'!#REF!="","",'CIQ Input File'!#REF!)</f>
        <v>#REF!</v>
      </c>
      <c r="AQ18" s="106" t="e">
        <f>IF('CIQ Input File'!#REF!="","",'CIQ Input File'!#REF!)</f>
        <v>#REF!</v>
      </c>
      <c r="AR18" s="106" t="e">
        <f>IF('CIQ Input File'!#REF!="","",'CIQ Input File'!#REF!)</f>
        <v>#REF!</v>
      </c>
      <c r="AS18" s="106" t="e">
        <f>IF('CIQ Input File'!#REF!="","",'CIQ Input File'!#REF!)</f>
        <v>#REF!</v>
      </c>
      <c r="AT18" s="359"/>
      <c r="AU18" s="359"/>
      <c r="AV18" s="106" t="e">
        <f>IF('CIQ Input File'!#REF!="","",'CIQ Input File'!#REF!)</f>
        <v>#REF!</v>
      </c>
      <c r="AW18" s="124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07" t="e">
        <f>IF('CIQ Input File'!#REF!="","",'CIQ Input File'!#REF!)</f>
        <v>#REF!</v>
      </c>
    </row>
    <row r="19" spans="1:64" s="355" customFormat="1">
      <c r="A19" s="421" t="str">
        <f>IF('CIQ Input File'!C637="","",'CIQ Input File'!C637)</f>
        <v>multus.loam.netMask</v>
      </c>
      <c r="B19" s="1"/>
      <c r="C19" s="106" t="e">
        <f t="shared" si="0"/>
        <v>#REF!</v>
      </c>
      <c r="D19" s="106" t="e">
        <f>IF('CIQ Input File'!#REF!="","",'CIQ Input File'!#REF!)</f>
        <v>#REF!</v>
      </c>
      <c r="E19" s="106" t="e">
        <f>IF('CIQ Input File'!#REF!="","",'CIQ Input File'!#REF!)</f>
        <v>#REF!</v>
      </c>
      <c r="F19" s="106" t="e">
        <f>IF('CIQ Input File'!#REF!="","",'CIQ Input File'!#REF!)</f>
        <v>#REF!</v>
      </c>
      <c r="G19" s="106" t="e">
        <f>IF('CIQ Input File'!#REF!="","",'CIQ Input File'!#REF!)</f>
        <v>#REF!</v>
      </c>
      <c r="H19" s="106" t="e">
        <f>IF('CIQ Input File'!#REF!="","",'CIQ Input File'!#REF!)</f>
        <v>#REF!</v>
      </c>
      <c r="I19" s="106" t="e">
        <f>IF('CIQ Input File'!#REF!="","",'CIQ Input File'!#REF!)</f>
        <v>#REF!</v>
      </c>
      <c r="J19" s="1"/>
      <c r="K19" s="257" t="e">
        <f>IF('CIQ Input File'!#REF!="","",'CIQ Input File'!#REF!)</f>
        <v>#REF!</v>
      </c>
      <c r="L19" s="258" t="e">
        <f>IF(M19="","",CONCATENATE("vprn",INDEX('CIQ Input File'!$D$595:$D$616,MATCH(M19,'CIQ Input File'!$E$595:$E$616,0))))</f>
        <v>#REF!</v>
      </c>
      <c r="M19" s="258" t="e">
        <f>IF('CIQ Input File'!$G$27="control","",IF(A19="","",IF('CIQ Input File'!#REF!="","",'CIQ Input File'!#REF!)))</f>
        <v>#REF!</v>
      </c>
      <c r="N19" s="1"/>
      <c r="O19" s="1"/>
      <c r="P19" s="423" t="e">
        <f>IF('CIQ Input File'!#REF!="","",'CIQ Input File'!#REF!)</f>
        <v>#REF!</v>
      </c>
      <c r="Q19" s="423" t="e">
        <f>IF('CIQ Input File'!#REF!="","",'CIQ Input File'!#REF!)</f>
        <v>#REF!</v>
      </c>
      <c r="R19" s="423" t="e">
        <f>IF('CIQ Input File'!#REF!="","",'CIQ Input File'!#REF!)</f>
        <v>#REF!</v>
      </c>
      <c r="S19" s="471"/>
      <c r="T19" s="480" t="e">
        <f>IF('CIQ Input File'!#REF!="","",'CIQ Input File'!#REF!)</f>
        <v>#REF!</v>
      </c>
      <c r="U19" s="1"/>
      <c r="V19" s="422" t="e">
        <f>IF('CIQ Input File'!#REF!="","",'CIQ Input File'!#REF!)</f>
        <v>#REF!</v>
      </c>
      <c r="W19" s="422" t="e">
        <f>IF('CIQ Input File'!#REF!="","",'CIQ Input File'!#REF!)</f>
        <v>#REF!</v>
      </c>
      <c r="X19" s="106" t="e">
        <f>IF('CIQ Input File'!#REF!="","",'CIQ Input File'!#REF!)</f>
        <v>#REF!</v>
      </c>
      <c r="Y19" s="106" t="e">
        <f>IF('CIQ Input File'!#REF!="","",'CIQ Input File'!#REF!)</f>
        <v>#REF!</v>
      </c>
      <c r="Z19" s="588" t="e">
        <f>IF('CIQ Input File'!#REF!="","",'CIQ Input File'!#REF!)</f>
        <v>#REF!</v>
      </c>
      <c r="AA19" s="588" t="e">
        <f>IF('CIQ Input File'!#REF!="","",'CIQ Input File'!#REF!)</f>
        <v>#REF!</v>
      </c>
      <c r="AB19" s="588" t="e">
        <f>IF('CIQ Input File'!#REF!="","",'CIQ Input File'!#REF!)</f>
        <v>#REF!</v>
      </c>
      <c r="AC19" s="1"/>
      <c r="AD19" s="425" t="e">
        <f>IF('CIQ Input File'!#REF!="","",'CIQ Input File'!#REF!)</f>
        <v>#REF!</v>
      </c>
      <c r="AE19" s="425" t="e">
        <f>IF('CIQ Input File'!#REF!="","",'CIQ Input File'!#REF!)</f>
        <v>#REF!</v>
      </c>
      <c r="AF19" s="1"/>
      <c r="AG19" s="1"/>
      <c r="AH19" s="1"/>
      <c r="AI19" s="422" t="e">
        <f>IF('CIQ Input File'!#REF!="","",'CIQ Input File'!#REF!)</f>
        <v>#REF!</v>
      </c>
      <c r="AJ19" s="1"/>
      <c r="AK19" s="589" t="e">
        <f>IF('CIQ Input File'!#REF!="","",'CIQ Input File'!#REF!)</f>
        <v>#REF!</v>
      </c>
      <c r="AL19" s="422" t="e">
        <f>IF('CIQ Input File'!#REF!="","",'CIQ Input File'!#REF!)</f>
        <v>#REF!</v>
      </c>
      <c r="AM19" s="1"/>
      <c r="AN19" s="106" t="e">
        <f>IF('CIQ Input File'!#REF!="","",'CIQ Input File'!#REF!)</f>
        <v>#REF!</v>
      </c>
      <c r="AO19" s="106" t="e">
        <f>IF('CIQ Input File'!#REF!="","",'CIQ Input File'!#REF!)</f>
        <v>#REF!</v>
      </c>
      <c r="AP19" s="106" t="e">
        <f>IF('CIQ Input File'!#REF!="","",'CIQ Input File'!#REF!)</f>
        <v>#REF!</v>
      </c>
      <c r="AQ19" s="106" t="e">
        <f>IF('CIQ Input File'!#REF!="","",'CIQ Input File'!#REF!)</f>
        <v>#REF!</v>
      </c>
      <c r="AR19" s="106" t="e">
        <f>IF('CIQ Input File'!#REF!="","",'CIQ Input File'!#REF!)</f>
        <v>#REF!</v>
      </c>
      <c r="AS19" s="106" t="e">
        <f>IF('CIQ Input File'!#REF!="","",'CIQ Input File'!#REF!)</f>
        <v>#REF!</v>
      </c>
      <c r="AT19" s="359"/>
      <c r="AU19" s="359"/>
      <c r="AV19" s="106" t="e">
        <f>IF('CIQ Input File'!#REF!="","",'CIQ Input File'!#REF!)</f>
        <v>#REF!</v>
      </c>
      <c r="AW19" s="124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07" t="e">
        <f>IF('CIQ Input File'!#REF!="","",'CIQ Input File'!#REF!)</f>
        <v>#REF!</v>
      </c>
    </row>
    <row r="20" spans="1:64" s="355" customFormat="1">
      <c r="A20" s="421" t="str">
        <f>IF('CIQ Input File'!C638="","",'CIQ Input File'!C638)</f>
        <v>multus.loam.subnet</v>
      </c>
      <c r="B20" s="1"/>
      <c r="C20" s="106" t="e">
        <f t="shared" si="0"/>
        <v>#REF!</v>
      </c>
      <c r="D20" s="106" t="e">
        <f>IF('CIQ Input File'!#REF!="","",'CIQ Input File'!#REF!)</f>
        <v>#REF!</v>
      </c>
      <c r="E20" s="106" t="e">
        <f>IF('CIQ Input File'!#REF!="","",'CIQ Input File'!#REF!)</f>
        <v>#REF!</v>
      </c>
      <c r="F20" s="106" t="e">
        <f>IF('CIQ Input File'!#REF!="","",'CIQ Input File'!#REF!)</f>
        <v>#REF!</v>
      </c>
      <c r="G20" s="106" t="e">
        <f>IF('CIQ Input File'!#REF!="","",'CIQ Input File'!#REF!)</f>
        <v>#REF!</v>
      </c>
      <c r="H20" s="106" t="e">
        <f>IF('CIQ Input File'!#REF!="","",'CIQ Input File'!#REF!)</f>
        <v>#REF!</v>
      </c>
      <c r="I20" s="106" t="e">
        <f>IF('CIQ Input File'!#REF!="","",'CIQ Input File'!#REF!)</f>
        <v>#REF!</v>
      </c>
      <c r="J20" s="1"/>
      <c r="K20" s="257" t="e">
        <f>IF('CIQ Input File'!#REF!="","",'CIQ Input File'!#REF!)</f>
        <v>#REF!</v>
      </c>
      <c r="L20" s="258" t="e">
        <f>IF(M20="","",CONCATENATE("vprn",INDEX('CIQ Input File'!$D$595:$D$616,MATCH(M20,'CIQ Input File'!$E$595:$E$616,0))))</f>
        <v>#REF!</v>
      </c>
      <c r="M20" s="258" t="e">
        <f>IF('CIQ Input File'!$G$27="control","",IF(A20="","",IF('CIQ Input File'!#REF!="","",'CIQ Input File'!#REF!)))</f>
        <v>#REF!</v>
      </c>
      <c r="N20" s="1"/>
      <c r="O20" s="1"/>
      <c r="P20" s="423" t="e">
        <f>IF('CIQ Input File'!#REF!="","",'CIQ Input File'!#REF!)</f>
        <v>#REF!</v>
      </c>
      <c r="Q20" s="423" t="e">
        <f>IF('CIQ Input File'!#REF!="","",'CIQ Input File'!#REF!)</f>
        <v>#REF!</v>
      </c>
      <c r="R20" s="423" t="e">
        <f>IF('CIQ Input File'!#REF!="","",'CIQ Input File'!#REF!)</f>
        <v>#REF!</v>
      </c>
      <c r="S20" s="471"/>
      <c r="T20" s="480" t="e">
        <f>IF('CIQ Input File'!#REF!="","",'CIQ Input File'!#REF!)</f>
        <v>#REF!</v>
      </c>
      <c r="U20" s="1"/>
      <c r="V20" s="422" t="e">
        <f>IF('CIQ Input File'!#REF!="","",'CIQ Input File'!#REF!)</f>
        <v>#REF!</v>
      </c>
      <c r="W20" s="422" t="e">
        <f>IF('CIQ Input File'!#REF!="","",'CIQ Input File'!#REF!)</f>
        <v>#REF!</v>
      </c>
      <c r="X20" s="106" t="e">
        <f>IF('CIQ Input File'!#REF!="","",'CIQ Input File'!#REF!)</f>
        <v>#REF!</v>
      </c>
      <c r="Y20" s="106" t="e">
        <f>IF('CIQ Input File'!#REF!="","",'CIQ Input File'!#REF!)</f>
        <v>#REF!</v>
      </c>
      <c r="Z20" s="588" t="e">
        <f>IF('CIQ Input File'!#REF!="","",'CIQ Input File'!#REF!)</f>
        <v>#REF!</v>
      </c>
      <c r="AA20" s="588" t="e">
        <f>IF('CIQ Input File'!#REF!="","",'CIQ Input File'!#REF!)</f>
        <v>#REF!</v>
      </c>
      <c r="AB20" s="588" t="e">
        <f>IF('CIQ Input File'!#REF!="","",'CIQ Input File'!#REF!)</f>
        <v>#REF!</v>
      </c>
      <c r="AC20" s="1"/>
      <c r="AD20" s="425" t="e">
        <f>IF('CIQ Input File'!#REF!="","",'CIQ Input File'!#REF!)</f>
        <v>#REF!</v>
      </c>
      <c r="AE20" s="425" t="e">
        <f>IF('CIQ Input File'!#REF!="","",'CIQ Input File'!#REF!)</f>
        <v>#REF!</v>
      </c>
      <c r="AF20" s="1"/>
      <c r="AG20" s="1"/>
      <c r="AH20" s="1"/>
      <c r="AI20" s="422" t="e">
        <f>IF('CIQ Input File'!#REF!="","",'CIQ Input File'!#REF!)</f>
        <v>#REF!</v>
      </c>
      <c r="AJ20" s="1"/>
      <c r="AK20" s="589" t="e">
        <f>IF('CIQ Input File'!#REF!="","",'CIQ Input File'!#REF!)</f>
        <v>#REF!</v>
      </c>
      <c r="AL20" s="422" t="e">
        <f>IF('CIQ Input File'!#REF!="","",'CIQ Input File'!#REF!)</f>
        <v>#REF!</v>
      </c>
      <c r="AM20" s="1"/>
      <c r="AN20" s="106" t="e">
        <f>IF('CIQ Input File'!#REF!="","",'CIQ Input File'!#REF!)</f>
        <v>#REF!</v>
      </c>
      <c r="AO20" s="106" t="e">
        <f>IF('CIQ Input File'!#REF!="","",'CIQ Input File'!#REF!)</f>
        <v>#REF!</v>
      </c>
      <c r="AP20" s="106" t="e">
        <f>IF('CIQ Input File'!#REF!="","",'CIQ Input File'!#REF!)</f>
        <v>#REF!</v>
      </c>
      <c r="AQ20" s="106" t="e">
        <f>IF('CIQ Input File'!#REF!="","",'CIQ Input File'!#REF!)</f>
        <v>#REF!</v>
      </c>
      <c r="AR20" s="106" t="e">
        <f>IF('CIQ Input File'!#REF!="","",'CIQ Input File'!#REF!)</f>
        <v>#REF!</v>
      </c>
      <c r="AS20" s="106" t="e">
        <f>IF('CIQ Input File'!#REF!="","",'CIQ Input File'!#REF!)</f>
        <v>#REF!</v>
      </c>
      <c r="AT20" s="359"/>
      <c r="AU20" s="359"/>
      <c r="AV20" s="106" t="e">
        <f>IF('CIQ Input File'!#REF!="","",'CIQ Input File'!#REF!)</f>
        <v>#REF!</v>
      </c>
      <c r="AW20" s="124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07" t="e">
        <f>IF('CIQ Input File'!#REF!="","",'CIQ Input File'!#REF!)</f>
        <v>#REF!</v>
      </c>
    </row>
    <row r="21" spans="1:64" s="355" customFormat="1">
      <c r="A21" s="421" t="str">
        <f>IF('CIQ Input File'!C639="","",'CIQ Input File'!C639)</f>
        <v>multus.loam.gw</v>
      </c>
      <c r="B21" s="1"/>
      <c r="C21" s="106" t="e">
        <f t="shared" si="0"/>
        <v>#REF!</v>
      </c>
      <c r="D21" s="106" t="e">
        <f>IF('CIQ Input File'!#REF!="","",'CIQ Input File'!#REF!)</f>
        <v>#REF!</v>
      </c>
      <c r="E21" s="106" t="e">
        <f>IF('CIQ Input File'!#REF!="","",'CIQ Input File'!#REF!)</f>
        <v>#REF!</v>
      </c>
      <c r="F21" s="106" t="e">
        <f>IF('CIQ Input File'!#REF!="","",'CIQ Input File'!#REF!)</f>
        <v>#REF!</v>
      </c>
      <c r="G21" s="106" t="e">
        <f>IF('CIQ Input File'!#REF!="","",'CIQ Input File'!#REF!)</f>
        <v>#REF!</v>
      </c>
      <c r="H21" s="106" t="e">
        <f>IF('CIQ Input File'!#REF!="","",'CIQ Input File'!#REF!)</f>
        <v>#REF!</v>
      </c>
      <c r="I21" s="106" t="e">
        <f>IF('CIQ Input File'!#REF!="","",'CIQ Input File'!#REF!)</f>
        <v>#REF!</v>
      </c>
      <c r="J21" s="1"/>
      <c r="K21" s="257" t="e">
        <f>IF('CIQ Input File'!#REF!="","",'CIQ Input File'!#REF!)</f>
        <v>#REF!</v>
      </c>
      <c r="L21" s="258" t="e">
        <f>IF(M21="","",CONCATENATE("vprn",INDEX('CIQ Input File'!$D$595:$D$616,MATCH(M21,'CIQ Input File'!$E$595:$E$616,0))))</f>
        <v>#REF!</v>
      </c>
      <c r="M21" s="258" t="e">
        <f>IF('CIQ Input File'!$G$27="control","",IF(A21="","",IF('CIQ Input File'!#REF!="","",'CIQ Input File'!#REF!)))</f>
        <v>#REF!</v>
      </c>
      <c r="N21" s="1"/>
      <c r="O21" s="1"/>
      <c r="P21" s="423" t="e">
        <f>IF('CIQ Input File'!#REF!="","",'CIQ Input File'!#REF!)</f>
        <v>#REF!</v>
      </c>
      <c r="Q21" s="423" t="e">
        <f>IF('CIQ Input File'!#REF!="","",'CIQ Input File'!#REF!)</f>
        <v>#REF!</v>
      </c>
      <c r="R21" s="423" t="e">
        <f>IF('CIQ Input File'!#REF!="","",'CIQ Input File'!#REF!)</f>
        <v>#REF!</v>
      </c>
      <c r="S21" s="471"/>
      <c r="T21" s="480" t="e">
        <f>IF('CIQ Input File'!#REF!="","",'CIQ Input File'!#REF!)</f>
        <v>#REF!</v>
      </c>
      <c r="U21" s="1"/>
      <c r="V21" s="422" t="e">
        <f>IF('CIQ Input File'!#REF!="","",'CIQ Input File'!#REF!)</f>
        <v>#REF!</v>
      </c>
      <c r="W21" s="422" t="e">
        <f>IF('CIQ Input File'!#REF!="","",'CIQ Input File'!#REF!)</f>
        <v>#REF!</v>
      </c>
      <c r="X21" s="106" t="e">
        <f>IF('CIQ Input File'!#REF!="","",'CIQ Input File'!#REF!)</f>
        <v>#REF!</v>
      </c>
      <c r="Y21" s="106" t="e">
        <f>IF('CIQ Input File'!#REF!="","",'CIQ Input File'!#REF!)</f>
        <v>#REF!</v>
      </c>
      <c r="Z21" s="588" t="e">
        <f>IF('CIQ Input File'!#REF!="","",'CIQ Input File'!#REF!)</f>
        <v>#REF!</v>
      </c>
      <c r="AA21" s="588" t="e">
        <f>IF('CIQ Input File'!#REF!="","",'CIQ Input File'!#REF!)</f>
        <v>#REF!</v>
      </c>
      <c r="AB21" s="588" t="e">
        <f>IF('CIQ Input File'!#REF!="","",'CIQ Input File'!#REF!)</f>
        <v>#REF!</v>
      </c>
      <c r="AC21" s="1"/>
      <c r="AD21" s="425" t="e">
        <f>IF('CIQ Input File'!#REF!="","",'CIQ Input File'!#REF!)</f>
        <v>#REF!</v>
      </c>
      <c r="AE21" s="425" t="e">
        <f>IF('CIQ Input File'!#REF!="","",'CIQ Input File'!#REF!)</f>
        <v>#REF!</v>
      </c>
      <c r="AF21" s="1"/>
      <c r="AG21" s="1"/>
      <c r="AH21" s="1"/>
      <c r="AI21" s="422" t="e">
        <f>IF('CIQ Input File'!#REF!="","",'CIQ Input File'!#REF!)</f>
        <v>#REF!</v>
      </c>
      <c r="AJ21" s="1"/>
      <c r="AK21" s="589" t="e">
        <f>IF('CIQ Input File'!#REF!="","",'CIQ Input File'!#REF!)</f>
        <v>#REF!</v>
      </c>
      <c r="AL21" s="422" t="e">
        <f>IF('CIQ Input File'!#REF!="","",'CIQ Input File'!#REF!)</f>
        <v>#REF!</v>
      </c>
      <c r="AM21" s="1"/>
      <c r="AN21" s="106" t="e">
        <f>IF('CIQ Input File'!#REF!="","",'CIQ Input File'!#REF!)</f>
        <v>#REF!</v>
      </c>
      <c r="AO21" s="106" t="e">
        <f>IF('CIQ Input File'!#REF!="","",'CIQ Input File'!#REF!)</f>
        <v>#REF!</v>
      </c>
      <c r="AP21" s="106" t="e">
        <f>IF('CIQ Input File'!#REF!="","",'CIQ Input File'!#REF!)</f>
        <v>#REF!</v>
      </c>
      <c r="AQ21" s="106" t="e">
        <f>IF('CIQ Input File'!#REF!="","",'CIQ Input File'!#REF!)</f>
        <v>#REF!</v>
      </c>
      <c r="AR21" s="106" t="e">
        <f>IF('CIQ Input File'!#REF!="","",'CIQ Input File'!#REF!)</f>
        <v>#REF!</v>
      </c>
      <c r="AS21" s="106" t="e">
        <f>IF('CIQ Input File'!#REF!="","",'CIQ Input File'!#REF!)</f>
        <v>#REF!</v>
      </c>
      <c r="AT21" s="359"/>
      <c r="AU21" s="359"/>
      <c r="AV21" s="106" t="e">
        <f>IF('CIQ Input File'!#REF!="","",'CIQ Input File'!#REF!)</f>
        <v>#REF!</v>
      </c>
      <c r="AW21" s="124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07" t="e">
        <f>IF('CIQ Input File'!#REF!="","",'CIQ Input File'!#REF!)</f>
        <v>#REF!</v>
      </c>
    </row>
    <row r="22" spans="1:64" s="355" customFormat="1">
      <c r="A22" s="421" t="str">
        <f>IF('CIQ Input File'!C640="","",'CIQ Input File'!C640)</f>
        <v>bootString.dsfInfo[0].dsfString</v>
      </c>
      <c r="B22" s="1"/>
      <c r="C22" s="106" t="e">
        <f t="shared" si="0"/>
        <v>#REF!</v>
      </c>
      <c r="D22" s="106" t="e">
        <f>IF('CIQ Input File'!#REF!="","",'CIQ Input File'!#REF!)</f>
        <v>#REF!</v>
      </c>
      <c r="E22" s="106" t="e">
        <f>IF('CIQ Input File'!#REF!="","",'CIQ Input File'!#REF!)</f>
        <v>#REF!</v>
      </c>
      <c r="F22" s="106" t="e">
        <f>IF('CIQ Input File'!#REF!="","",'CIQ Input File'!#REF!)</f>
        <v>#REF!</v>
      </c>
      <c r="G22" s="106" t="e">
        <f>IF('CIQ Input File'!#REF!="","",'CIQ Input File'!#REF!)</f>
        <v>#REF!</v>
      </c>
      <c r="H22" s="106" t="e">
        <f>IF('CIQ Input File'!#REF!="","",'CIQ Input File'!#REF!)</f>
        <v>#REF!</v>
      </c>
      <c r="I22" s="106" t="e">
        <f>IF('CIQ Input File'!#REF!="","",'CIQ Input File'!#REF!)</f>
        <v>#REF!</v>
      </c>
      <c r="J22" s="1"/>
      <c r="K22" s="257" t="e">
        <f>IF('CIQ Input File'!#REF!="","",'CIQ Input File'!#REF!)</f>
        <v>#REF!</v>
      </c>
      <c r="L22" s="258" t="e">
        <f>IF(M22="","",CONCATENATE("vprn",INDEX('CIQ Input File'!$D$595:$D$616,MATCH(M22,'CIQ Input File'!$E$595:$E$616,0))))</f>
        <v>#REF!</v>
      </c>
      <c r="M22" s="258" t="e">
        <f>IF('CIQ Input File'!$G$27="control","",IF(A22="","",IF('CIQ Input File'!#REF!="","",'CIQ Input File'!#REF!)))</f>
        <v>#REF!</v>
      </c>
      <c r="N22" s="1"/>
      <c r="O22" s="1"/>
      <c r="P22" s="423" t="e">
        <f>IF('CIQ Input File'!#REF!="","",'CIQ Input File'!#REF!)</f>
        <v>#REF!</v>
      </c>
      <c r="Q22" s="423" t="e">
        <f>IF('CIQ Input File'!#REF!="","",'CIQ Input File'!#REF!)</f>
        <v>#REF!</v>
      </c>
      <c r="R22" s="423" t="e">
        <f>IF('CIQ Input File'!#REF!="","",'CIQ Input File'!#REF!)</f>
        <v>#REF!</v>
      </c>
      <c r="S22" s="471"/>
      <c r="T22" s="480" t="e">
        <f>IF('CIQ Input File'!#REF!="","",'CIQ Input File'!#REF!)</f>
        <v>#REF!</v>
      </c>
      <c r="U22" s="1"/>
      <c r="V22" s="422" t="e">
        <f>IF('CIQ Input File'!#REF!="","",'CIQ Input File'!#REF!)</f>
        <v>#REF!</v>
      </c>
      <c r="W22" s="422" t="e">
        <f>IF('CIQ Input File'!#REF!="","",'CIQ Input File'!#REF!)</f>
        <v>#REF!</v>
      </c>
      <c r="X22" s="106" t="e">
        <f>IF('CIQ Input File'!#REF!="","",'CIQ Input File'!#REF!)</f>
        <v>#REF!</v>
      </c>
      <c r="Y22" s="106" t="e">
        <f>IF('CIQ Input File'!#REF!="","",'CIQ Input File'!#REF!)</f>
        <v>#REF!</v>
      </c>
      <c r="Z22" s="588" t="e">
        <f>IF('CIQ Input File'!#REF!="","",'CIQ Input File'!#REF!)</f>
        <v>#REF!</v>
      </c>
      <c r="AA22" s="588" t="e">
        <f>IF('CIQ Input File'!#REF!="","",'CIQ Input File'!#REF!)</f>
        <v>#REF!</v>
      </c>
      <c r="AB22" s="588" t="e">
        <f>IF('CIQ Input File'!#REF!="","",'CIQ Input File'!#REF!)</f>
        <v>#REF!</v>
      </c>
      <c r="AC22" s="1"/>
      <c r="AD22" s="425" t="e">
        <f>IF('CIQ Input File'!#REF!="","",'CIQ Input File'!#REF!)</f>
        <v>#REF!</v>
      </c>
      <c r="AE22" s="425" t="e">
        <f>IF('CIQ Input File'!#REF!="","",'CIQ Input File'!#REF!)</f>
        <v>#REF!</v>
      </c>
      <c r="AF22" s="1"/>
      <c r="AG22" s="1"/>
      <c r="AH22" s="1"/>
      <c r="AI22" s="422" t="e">
        <f>IF('CIQ Input File'!#REF!="","",'CIQ Input File'!#REF!)</f>
        <v>#REF!</v>
      </c>
      <c r="AJ22" s="1"/>
      <c r="AK22" s="589" t="e">
        <f>IF('CIQ Input File'!#REF!="","",'CIQ Input File'!#REF!)</f>
        <v>#REF!</v>
      </c>
      <c r="AL22" s="422" t="e">
        <f>IF('CIQ Input File'!#REF!="","",'CIQ Input File'!#REF!)</f>
        <v>#REF!</v>
      </c>
      <c r="AM22" s="1"/>
      <c r="AN22" s="106" t="e">
        <f>IF('CIQ Input File'!#REF!="","",'CIQ Input File'!#REF!)</f>
        <v>#REF!</v>
      </c>
      <c r="AO22" s="106" t="e">
        <f>IF('CIQ Input File'!#REF!="","",'CIQ Input File'!#REF!)</f>
        <v>#REF!</v>
      </c>
      <c r="AP22" s="106" t="e">
        <f>IF('CIQ Input File'!#REF!="","",'CIQ Input File'!#REF!)</f>
        <v>#REF!</v>
      </c>
      <c r="AQ22" s="106" t="e">
        <f>IF('CIQ Input File'!#REF!="","",'CIQ Input File'!#REF!)</f>
        <v>#REF!</v>
      </c>
      <c r="AR22" s="106" t="e">
        <f>IF('CIQ Input File'!#REF!="","",'CIQ Input File'!#REF!)</f>
        <v>#REF!</v>
      </c>
      <c r="AS22" s="106" t="e">
        <f>IF('CIQ Input File'!#REF!="","",'CIQ Input File'!#REF!)</f>
        <v>#REF!</v>
      </c>
      <c r="AT22" s="359"/>
      <c r="AU22" s="359"/>
      <c r="AV22" s="106" t="e">
        <f>IF('CIQ Input File'!#REF!="","",'CIQ Input File'!#REF!)</f>
        <v>#REF!</v>
      </c>
      <c r="AW22" s="124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07" t="e">
        <f>IF('CIQ Input File'!#REF!="","",'CIQ Input File'!#REF!)</f>
        <v>#REF!</v>
      </c>
    </row>
    <row r="23" spans="1:64">
      <c r="A23" s="119"/>
      <c r="AB23" s="114"/>
    </row>
    <row r="24" spans="1:64">
      <c r="AB24" s="114"/>
    </row>
    <row r="25" spans="1:64">
      <c r="AB25" s="114"/>
    </row>
    <row r="26" spans="1:64">
      <c r="AB26" s="114"/>
    </row>
    <row r="27" spans="1:64">
      <c r="AB27" s="114"/>
    </row>
  </sheetData>
  <mergeCells count="8">
    <mergeCell ref="BH1:BJ1"/>
    <mergeCell ref="AS1:AU1"/>
    <mergeCell ref="AM1:AN1"/>
    <mergeCell ref="G1:I1"/>
    <mergeCell ref="AC1:AF1"/>
    <mergeCell ref="BE1:BF1"/>
    <mergeCell ref="Z1:AB1"/>
    <mergeCell ref="AG1:AH1"/>
  </mergeCells>
  <phoneticPr fontId="4" type="noConversion"/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24CF-A202-47D8-A0C1-6CBD632D5E67}">
  <sheetPr>
    <tabColor rgb="FF92D050"/>
  </sheetPr>
  <dimension ref="A2:J3"/>
  <sheetViews>
    <sheetView workbookViewId="0">
      <selection activeCell="I3" sqref="I3"/>
    </sheetView>
  </sheetViews>
  <sheetFormatPr defaultRowHeight="14.5"/>
  <cols>
    <col min="1" max="1" width="20.36328125" customWidth="1"/>
    <col min="2" max="2" width="24.6328125" bestFit="1" customWidth="1"/>
    <col min="3" max="3" width="16.54296875" bestFit="1" customWidth="1"/>
    <col min="4" max="4" width="10.7265625" bestFit="1" customWidth="1"/>
    <col min="5" max="5" width="15" bestFit="1" customWidth="1"/>
    <col min="6" max="6" width="6.90625" bestFit="1" customWidth="1"/>
    <col min="7" max="7" width="5.54296875" bestFit="1" customWidth="1"/>
    <col min="8" max="8" width="16.7265625" customWidth="1"/>
    <col min="9" max="9" width="9.81640625" customWidth="1"/>
    <col min="10" max="10" width="9.1796875" customWidth="1"/>
  </cols>
  <sheetData>
    <row r="2" spans="1:10">
      <c r="A2" s="3" t="s">
        <v>469</v>
      </c>
      <c r="B2" s="3" t="s">
        <v>529</v>
      </c>
      <c r="C2" s="3" t="s">
        <v>530</v>
      </c>
      <c r="D2" s="3" t="s">
        <v>531</v>
      </c>
      <c r="E2" s="3" t="s">
        <v>532</v>
      </c>
      <c r="F2" s="3" t="s">
        <v>533</v>
      </c>
      <c r="G2" s="3" t="s">
        <v>534</v>
      </c>
      <c r="H2" s="3" t="s">
        <v>57</v>
      </c>
      <c r="I2" s="3" t="s">
        <v>84</v>
      </c>
      <c r="J2" s="3" t="s">
        <v>85</v>
      </c>
    </row>
    <row r="3" spans="1:10">
      <c r="A3" s="107" t="str">
        <f>IF('CIQ Input File'!G27="control",'CIQ Input File'!D348,"")</f>
        <v/>
      </c>
      <c r="B3" s="1">
        <v>4000</v>
      </c>
      <c r="C3" s="107" t="str">
        <f>IF('CIQ Input File'!G27="control",'CIQ Input File'!F351,"")</f>
        <v/>
      </c>
      <c r="D3" s="107" t="str">
        <f>IF('CIQ Input File'!G27="control",'CIQ Input File'!F353,"")</f>
        <v/>
      </c>
      <c r="E3" s="1" t="s">
        <v>993</v>
      </c>
      <c r="F3" s="1">
        <v>1</v>
      </c>
      <c r="G3" s="1">
        <v>2</v>
      </c>
      <c r="H3" s="107" t="str">
        <f>IF('CIQ Input File'!G27="control",'CIQ Input File'!E348,"")</f>
        <v/>
      </c>
      <c r="I3" s="107" t="str">
        <f>IF(H3="","",CONCATENATE("vprn",INDEX('CIQ Input File'!E96:E128,MATCH(H3,'CIQ Input File'!C96:C128,0))))</f>
        <v/>
      </c>
      <c r="J3" s="1">
        <v>8080</v>
      </c>
    </row>
  </sheetData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09F-2A2C-441D-BAD0-7E6B4D8BA474}">
  <sheetPr>
    <tabColor rgb="FF92D050"/>
  </sheetPr>
  <dimension ref="A1:F4"/>
  <sheetViews>
    <sheetView workbookViewId="0">
      <selection activeCell="E4" sqref="E4"/>
    </sheetView>
  </sheetViews>
  <sheetFormatPr defaultRowHeight="14.5"/>
  <cols>
    <col min="1" max="1" width="21" style="45" customWidth="1"/>
    <col min="2" max="2" width="23.81640625" customWidth="1"/>
    <col min="3" max="3" width="14" bestFit="1" customWidth="1"/>
    <col min="4" max="4" width="9" bestFit="1" customWidth="1"/>
    <col min="5" max="5" width="12.6328125" bestFit="1" customWidth="1"/>
  </cols>
  <sheetData>
    <row r="1" spans="1:6">
      <c r="A1" s="1207" t="s">
        <v>535</v>
      </c>
      <c r="B1" s="1207"/>
      <c r="C1" s="1207"/>
      <c r="D1" s="1207"/>
      <c r="E1" s="1207"/>
      <c r="F1" s="1208"/>
    </row>
    <row r="2" spans="1:6">
      <c r="A2" s="3" t="s">
        <v>535</v>
      </c>
      <c r="B2" s="3" t="s">
        <v>465</v>
      </c>
      <c r="C2" s="3" t="s">
        <v>411</v>
      </c>
      <c r="D2" s="3" t="s">
        <v>536</v>
      </c>
      <c r="E2" s="3" t="s">
        <v>57</v>
      </c>
      <c r="F2" s="3" t="s">
        <v>84</v>
      </c>
    </row>
    <row r="3" spans="1:6">
      <c r="A3" s="428" t="s">
        <v>465</v>
      </c>
      <c r="B3" s="107" t="str">
        <f>IF('CIQ Input File'!$G$27="control",(INDEX('CIQ Input File'!$E$335:$E$343,MATCH(A3,'CIQ Input File'!$D$335:$D$343,0))),"")</f>
        <v/>
      </c>
      <c r="C3" s="107" t="str">
        <f>IF('CIQ Input File'!$G$27="control",INDEX('CIQ Input File'!$H$335:$H$343,MATCH(A3,'CIQ Input File'!$D$335:$D$343,0)),"")</f>
        <v/>
      </c>
      <c r="D3" s="1" t="s">
        <v>168</v>
      </c>
      <c r="E3" s="107" t="str">
        <f>IF('CIQ Input File'!$G$27="control",INDEX('CIQ Input File'!$F$335:$F$343,MATCH(A3,'CIQ Input File'!$D$335:$D$343,0)),"")</f>
        <v/>
      </c>
      <c r="F3" s="107" t="str">
        <f>IFERROR(CONCATENATE("vprn",INDEX('CIQ Input File'!$E$96:$E$128,MATCH(E3,'CIQ Input File'!$C$96:$C$128,0))),"")</f>
        <v/>
      </c>
    </row>
    <row r="4" spans="1:6">
      <c r="A4" s="428" t="s">
        <v>466</v>
      </c>
      <c r="B4" s="107" t="str">
        <f>IF('CIQ Input File'!$G$27="control",(INDEX('CIQ Input File'!$E$335:$E$343,MATCH(A4,'CIQ Input File'!$D$335:$D$343,0))),"")</f>
        <v/>
      </c>
      <c r="C4" s="107" t="str">
        <f>IF('CIQ Input File'!$G$27="control",INDEX('CIQ Input File'!$H$335:$H$343,MATCH(A4,'CIQ Input File'!$D$335:$D$343,0)),"")</f>
        <v/>
      </c>
      <c r="D4" s="1"/>
      <c r="E4" s="107" t="str">
        <f>IF('CIQ Input File'!$G$27="control",INDEX('CIQ Input File'!$F$335:$F$343,MATCH(A4,'CIQ Input File'!$D$335:$D$343,0)),"")</f>
        <v/>
      </c>
      <c r="F4" s="107" t="str">
        <f>IFERROR(CONCATENATE("vprn",INDEX('CIQ Input File'!$E$96:$E$128,MATCH(E4,'CIQ Input File'!$C$96:$C$128,0))),"")</f>
        <v/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3E97-A76D-49C6-B6BC-B6564D64BCE1}">
  <sheetPr>
    <tabColor rgb="FF92D050"/>
  </sheetPr>
  <dimension ref="A2:Z9"/>
  <sheetViews>
    <sheetView topLeftCell="K1" workbookViewId="0">
      <selection activeCell="F3" sqref="F3"/>
    </sheetView>
  </sheetViews>
  <sheetFormatPr defaultRowHeight="14.5"/>
  <cols>
    <col min="1" max="1" width="12.26953125" style="908" customWidth="1"/>
    <col min="2" max="2" width="12.1796875" style="908" customWidth="1"/>
    <col min="3" max="3" width="5.6328125" style="908" customWidth="1"/>
    <col min="4" max="4" width="22.26953125" style="908" customWidth="1"/>
    <col min="5" max="5" width="11.7265625" style="908" customWidth="1"/>
    <col min="6" max="6" width="10.08984375" style="908" customWidth="1"/>
    <col min="7" max="7" width="9.81640625" style="908" customWidth="1"/>
    <col min="8" max="8" width="15.81640625" style="908" customWidth="1"/>
    <col min="9" max="9" width="16.1796875" style="908" customWidth="1"/>
    <col min="10" max="10" width="10" style="908" customWidth="1"/>
    <col min="11" max="11" width="10.54296875" style="908" customWidth="1"/>
    <col min="12" max="12" width="11.6328125" style="908" customWidth="1"/>
    <col min="13" max="13" width="17.08984375" style="908" customWidth="1"/>
    <col min="14" max="14" width="15.90625" style="908" customWidth="1"/>
    <col min="15" max="15" width="10.54296875" style="908" customWidth="1"/>
    <col min="16" max="16" width="11.6328125" style="908" customWidth="1"/>
    <col min="17" max="17" width="11.1796875" style="908" customWidth="1"/>
    <col min="18" max="18" width="17.36328125" style="908" customWidth="1"/>
    <col min="19" max="19" width="24.36328125" style="908" customWidth="1"/>
    <col min="20" max="20" width="14.90625" style="908" customWidth="1"/>
    <col min="21" max="21" width="15.90625" style="908" customWidth="1"/>
    <col min="22" max="22" width="16.54296875" style="908" customWidth="1"/>
    <col min="23" max="23" width="16.08984375" style="908" customWidth="1"/>
    <col min="24" max="24" width="16.36328125" style="908" customWidth="1"/>
    <col min="25" max="25" width="16" style="908" customWidth="1"/>
    <col min="26" max="26" width="15.81640625" style="908" customWidth="1"/>
    <col min="27" max="16384" width="8.7265625" style="908"/>
  </cols>
  <sheetData>
    <row r="2" spans="1:26">
      <c r="A2" s="2" t="s">
        <v>677</v>
      </c>
      <c r="B2" s="2" t="s">
        <v>678</v>
      </c>
      <c r="C2" s="2" t="s">
        <v>258</v>
      </c>
      <c r="D2" s="2" t="s">
        <v>203</v>
      </c>
      <c r="E2" s="2" t="s">
        <v>259</v>
      </c>
      <c r="F2" s="2" t="s">
        <v>1513</v>
      </c>
      <c r="G2" s="2" t="s">
        <v>1514</v>
      </c>
      <c r="H2" s="2" t="s">
        <v>1515</v>
      </c>
      <c r="I2" s="2" t="s">
        <v>1516</v>
      </c>
      <c r="J2" s="2" t="s">
        <v>1517</v>
      </c>
      <c r="K2" s="13" t="s">
        <v>1518</v>
      </c>
      <c r="L2" s="13" t="s">
        <v>1519</v>
      </c>
      <c r="M2" s="13" t="s">
        <v>1520</v>
      </c>
      <c r="N2" s="13" t="s">
        <v>1521</v>
      </c>
      <c r="O2" s="13" t="s">
        <v>1522</v>
      </c>
      <c r="P2" s="13" t="s">
        <v>1523</v>
      </c>
      <c r="Q2" s="2" t="s">
        <v>1524</v>
      </c>
      <c r="R2" s="2" t="s">
        <v>1525</v>
      </c>
      <c r="S2" s="2" t="s">
        <v>1526</v>
      </c>
      <c r="T2" s="2" t="s">
        <v>1527</v>
      </c>
      <c r="U2" s="2" t="s">
        <v>1516</v>
      </c>
      <c r="V2" s="2" t="s">
        <v>1528</v>
      </c>
      <c r="W2" s="2" t="s">
        <v>1529</v>
      </c>
      <c r="X2" s="2" t="s">
        <v>1521</v>
      </c>
      <c r="Y2" s="2" t="s">
        <v>1528</v>
      </c>
      <c r="Z2" s="13" t="s">
        <v>1530</v>
      </c>
    </row>
    <row r="3" spans="1:26">
      <c r="A3" s="1" t="s">
        <v>704</v>
      </c>
      <c r="B3" s="1" t="s">
        <v>1356</v>
      </c>
      <c r="C3" s="1">
        <v>20</v>
      </c>
      <c r="D3" s="1" t="s">
        <v>705</v>
      </c>
      <c r="E3" s="1" t="s">
        <v>680</v>
      </c>
      <c r="F3" s="1" t="s">
        <v>1531</v>
      </c>
      <c r="G3" s="1" t="s">
        <v>1531</v>
      </c>
      <c r="H3" s="1" t="s">
        <v>1532</v>
      </c>
      <c r="I3" s="1" t="s">
        <v>1533</v>
      </c>
      <c r="J3" s="1">
        <v>1</v>
      </c>
      <c r="K3" s="1" t="s">
        <v>1534</v>
      </c>
      <c r="L3" s="1" t="s">
        <v>1535</v>
      </c>
      <c r="M3" s="1" t="s">
        <v>1531</v>
      </c>
      <c r="N3" s="1" t="s">
        <v>1536</v>
      </c>
      <c r="O3" s="1" t="s">
        <v>1537</v>
      </c>
      <c r="P3" s="1" t="s">
        <v>1538</v>
      </c>
      <c r="Q3" s="1" t="s">
        <v>1531</v>
      </c>
      <c r="R3" s="1" t="s">
        <v>1539</v>
      </c>
      <c r="S3" s="1" t="s">
        <v>1540</v>
      </c>
      <c r="T3" s="1" t="s">
        <v>1541</v>
      </c>
      <c r="U3" s="1" t="s">
        <v>1533</v>
      </c>
      <c r="V3" s="1" t="s">
        <v>1542</v>
      </c>
      <c r="W3" s="1" t="s">
        <v>1543</v>
      </c>
      <c r="X3" s="1" t="s">
        <v>1536</v>
      </c>
      <c r="Y3" s="1" t="s">
        <v>1542</v>
      </c>
      <c r="Z3" s="28" t="s">
        <v>1544</v>
      </c>
    </row>
    <row r="4" spans="1:26">
      <c r="A4" s="1" t="s">
        <v>704</v>
      </c>
      <c r="B4" s="1"/>
      <c r="C4" s="1">
        <v>30</v>
      </c>
      <c r="D4" s="1" t="s">
        <v>706</v>
      </c>
      <c r="E4" s="1" t="s">
        <v>680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704</v>
      </c>
      <c r="B5" s="1"/>
      <c r="C5" s="1">
        <v>40</v>
      </c>
      <c r="D5" s="1" t="s">
        <v>707</v>
      </c>
      <c r="E5" s="1" t="s">
        <v>680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704</v>
      </c>
      <c r="B6" s="1"/>
      <c r="C6" s="1">
        <v>50</v>
      </c>
      <c r="D6" s="1" t="s">
        <v>679</v>
      </c>
      <c r="E6" s="1" t="s">
        <v>680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704</v>
      </c>
      <c r="B7" s="1"/>
      <c r="C7" s="1">
        <v>60</v>
      </c>
      <c r="D7" s="1" t="s">
        <v>681</v>
      </c>
      <c r="E7" s="1" t="s">
        <v>680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704</v>
      </c>
      <c r="B8" s="1"/>
      <c r="C8" s="1">
        <v>70</v>
      </c>
      <c r="D8" s="1" t="s">
        <v>322</v>
      </c>
      <c r="E8" s="1" t="s">
        <v>680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704</v>
      </c>
      <c r="B9" s="1"/>
      <c r="C9" s="1">
        <v>100</v>
      </c>
      <c r="D9" s="1" t="s">
        <v>1357</v>
      </c>
      <c r="E9" s="1" t="s">
        <v>680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hyperlinks>
    <hyperlink ref="Z3" r:id="rId1" xr:uid="{235D8BFC-76B2-4826-855A-4C49B83E71B6}"/>
  </hyperlinks>
  <pageMargins left="0.7" right="0.7" top="0.75" bottom="0.75" header="0.3" footer="0.3"/>
  <pageSetup paperSize="9" orientation="portrait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CE79-0886-478C-B310-916F04FF0D68}">
  <sheetPr>
    <tabColor rgb="FF92D050"/>
  </sheetPr>
  <dimension ref="A1:E4"/>
  <sheetViews>
    <sheetView workbookViewId="0">
      <selection sqref="A1:E1"/>
    </sheetView>
  </sheetViews>
  <sheetFormatPr defaultRowHeight="14.5"/>
  <cols>
    <col min="1" max="1" width="18.453125" style="45" bestFit="1" customWidth="1"/>
    <col min="2" max="2" width="24" customWidth="1"/>
    <col min="3" max="3" width="17.81640625" bestFit="1" customWidth="1"/>
    <col min="4" max="4" width="14.90625" customWidth="1"/>
    <col min="5" max="5" width="7.6328125" bestFit="1" customWidth="1"/>
  </cols>
  <sheetData>
    <row r="1" spans="1:5">
      <c r="A1" s="1207" t="s">
        <v>537</v>
      </c>
      <c r="B1" s="1207"/>
      <c r="C1" s="1207"/>
      <c r="D1" s="1207"/>
      <c r="E1" s="1208"/>
    </row>
    <row r="2" spans="1:5">
      <c r="A2" s="3" t="s">
        <v>537</v>
      </c>
      <c r="B2" s="3" t="s">
        <v>468</v>
      </c>
      <c r="C2" s="3" t="s">
        <v>411</v>
      </c>
      <c r="D2" s="3" t="s">
        <v>57</v>
      </c>
      <c r="E2" s="3" t="s">
        <v>84</v>
      </c>
    </row>
    <row r="3" spans="1:5">
      <c r="A3" s="1" t="s">
        <v>468</v>
      </c>
      <c r="B3" s="107" t="str">
        <f>IF('CIQ Input File'!$G$27="control",(INDEX('CIQ Input File'!$E$335:$E$343,MATCH(A3,'CIQ Input File'!$D$335:$D$343,0))),"")</f>
        <v/>
      </c>
      <c r="C3" s="427" t="str">
        <f>IF('CIQ Input File'!$G$27="control",INDEX('CIQ Input File'!$H$335:$H$343,MATCH(A3,'CIQ Input File'!$D$335:$D$343,0)),"")</f>
        <v/>
      </c>
      <c r="D3" s="107" t="str">
        <f>IF('CIQ Input File'!$G$27="control",INDEX('CIQ Input File'!$F$335:$F$343,MATCH(A3,'CIQ Input File'!$D$335:$D$343,0)),"")</f>
        <v/>
      </c>
      <c r="E3" s="107" t="str">
        <f>IFERROR(CONCATENATE("vprn",INDEX('CIQ Input File'!$E$96:$E$128,MATCH(D3,'CIQ Input File'!$C$96:$C$128,0))),"")</f>
        <v/>
      </c>
    </row>
    <row r="4" spans="1:5">
      <c r="A4" s="1"/>
      <c r="B4" s="1"/>
      <c r="C4" s="1"/>
      <c r="D4" s="1"/>
      <c r="E4" s="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199C-8262-4BCB-A75F-6DF70C73B548}">
  <sheetPr>
    <tabColor rgb="FF92D050"/>
  </sheetPr>
  <dimension ref="A1:K4"/>
  <sheetViews>
    <sheetView workbookViewId="0">
      <selection activeCell="D3" sqref="D3"/>
    </sheetView>
  </sheetViews>
  <sheetFormatPr defaultRowHeight="14.5"/>
  <cols>
    <col min="1" max="1" width="13.36328125" customWidth="1"/>
    <col min="2" max="2" width="20.90625" customWidth="1"/>
    <col min="3" max="3" width="27.453125" customWidth="1"/>
    <col min="4" max="4" width="13.90625" customWidth="1"/>
    <col min="5" max="5" width="16.26953125" customWidth="1"/>
    <col min="6" max="6" width="9" customWidth="1"/>
    <col min="7" max="7" width="20.08984375" bestFit="1" customWidth="1"/>
    <col min="8" max="8" width="25.36328125" bestFit="1" customWidth="1"/>
    <col min="9" max="9" width="25.26953125" bestFit="1" customWidth="1"/>
    <col min="10" max="10" width="30.453125" bestFit="1" customWidth="1"/>
    <col min="11" max="11" width="16.81640625" bestFit="1" customWidth="1"/>
  </cols>
  <sheetData>
    <row r="1" spans="1:11">
      <c r="A1" s="1209" t="s">
        <v>538</v>
      </c>
      <c r="B1" s="1210"/>
      <c r="C1" s="1210"/>
      <c r="D1" s="1210"/>
      <c r="E1" s="1210"/>
      <c r="F1" s="1210"/>
      <c r="G1" s="1210"/>
      <c r="H1" s="1210"/>
      <c r="I1" s="1210"/>
      <c r="J1" s="1210"/>
      <c r="K1" s="1210"/>
    </row>
    <row r="2" spans="1:11">
      <c r="A2" s="3" t="s">
        <v>538</v>
      </c>
      <c r="B2" s="3" t="s">
        <v>539</v>
      </c>
      <c r="C2" s="3" t="s">
        <v>545</v>
      </c>
      <c r="D2" s="3" t="s">
        <v>411</v>
      </c>
      <c r="E2" s="3" t="s">
        <v>57</v>
      </c>
      <c r="F2" s="3" t="s">
        <v>84</v>
      </c>
      <c r="G2" s="3" t="s">
        <v>540</v>
      </c>
      <c r="H2" s="3" t="s">
        <v>541</v>
      </c>
      <c r="I2" s="3" t="s">
        <v>542</v>
      </c>
      <c r="J2" s="3" t="s">
        <v>543</v>
      </c>
      <c r="K2" s="3" t="s">
        <v>544</v>
      </c>
    </row>
    <row r="3" spans="1:11" s="64" customFormat="1">
      <c r="A3" s="428" t="s">
        <v>539</v>
      </c>
      <c r="B3" s="107" t="str">
        <f>IF('CIQ Input File'!$G$27="control",(INDEX('CIQ Input File'!$E$335:$E$343,MATCH(A3,'CIQ Input File'!$D$335:$D$343,0))),"")</f>
        <v/>
      </c>
      <c r="C3" s="1"/>
      <c r="D3" s="107" t="str">
        <f>IF('CIQ Input File'!$G$27="control",INDEX('CIQ Input File'!$H$335:$H$343,MATCH(A3,'CIQ Input File'!$D$335:$D$343,0)),"")</f>
        <v/>
      </c>
      <c r="E3" s="107" t="str">
        <f>IF('CIQ Input File'!$G$27="control",INDEX('CIQ Input File'!$F$335:$F$343,MATCH(A3,'CIQ Input File'!$D$335:$D$343,0)),"")</f>
        <v/>
      </c>
      <c r="F3" s="107" t="str">
        <f>IFERROR(CONCATENATE("vprn",INDEX('CIQ Input File'!$E$96:$E$128,MATCH(E3,'CIQ Input File'!$C$96:$C$128,0))),"")</f>
        <v/>
      </c>
      <c r="G3" s="1">
        <v>3</v>
      </c>
      <c r="H3" s="1">
        <v>2</v>
      </c>
      <c r="I3" s="1">
        <v>3</v>
      </c>
      <c r="J3" s="17">
        <v>2</v>
      </c>
      <c r="K3" s="1"/>
    </row>
    <row r="4" spans="1:11" s="64" customFormat="1">
      <c r="A4" s="428" t="s">
        <v>545</v>
      </c>
      <c r="B4" s="1"/>
      <c r="C4" s="107" t="str">
        <f>IF('CIQ Input File'!$G$27="control",(INDEX('CIQ Input File'!$E$335:$E$343,MATCH(A4,'CIQ Input File'!$D$335:$D$343,0))),"")</f>
        <v/>
      </c>
      <c r="D4" s="107" t="str">
        <f>IF('CIQ Input File'!$G$27="control",INDEX('CIQ Input File'!$H$335:$H$343,MATCH(A4,'CIQ Input File'!$D$335:$D$343,0)),"")</f>
        <v/>
      </c>
      <c r="E4" s="107" t="str">
        <f>IF('CIQ Input File'!$G$27="control",INDEX('CIQ Input File'!$F$335:$F$343,MATCH(A4,'CIQ Input File'!$D$335:$D$343,0)),"")</f>
        <v/>
      </c>
      <c r="F4" s="107" t="str">
        <f>IFERROR(CONCATENATE("vprn",INDEX('CIQ Input File'!$E$96:$E$128,MATCH(E4,'CIQ Input File'!$C$96:$C$128,0))),"")</f>
        <v/>
      </c>
      <c r="G4" s="1"/>
      <c r="H4" s="1"/>
      <c r="I4" s="1"/>
      <c r="J4" s="1"/>
      <c r="K4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D3-4DF0-45F4-BC35-CC87BC05C22B}">
  <sheetPr>
    <tabColor rgb="FF92D050"/>
  </sheetPr>
  <dimension ref="A1:E4"/>
  <sheetViews>
    <sheetView zoomScale="76" workbookViewId="0">
      <selection activeCell="D3" sqref="D3"/>
    </sheetView>
  </sheetViews>
  <sheetFormatPr defaultRowHeight="14.5"/>
  <cols>
    <col min="1" max="1" width="40.26953125" customWidth="1"/>
    <col min="2" max="2" width="30.08984375" customWidth="1"/>
    <col min="3" max="3" width="20.1796875" customWidth="1"/>
    <col min="4" max="4" width="12.6328125" bestFit="1" customWidth="1"/>
    <col min="5" max="5" width="8.08984375" bestFit="1" customWidth="1"/>
  </cols>
  <sheetData>
    <row r="1" spans="1:5">
      <c r="A1" s="1168" t="s">
        <v>546</v>
      </c>
      <c r="B1" s="1168"/>
      <c r="C1" s="1168"/>
      <c r="D1" s="1168"/>
      <c r="E1" s="1168"/>
    </row>
    <row r="2" spans="1:5">
      <c r="A2" s="3" t="s">
        <v>470</v>
      </c>
      <c r="B2" s="3" t="s">
        <v>471</v>
      </c>
      <c r="C2" s="3" t="s">
        <v>411</v>
      </c>
      <c r="D2" s="3" t="s">
        <v>57</v>
      </c>
      <c r="E2" s="3" t="s">
        <v>84</v>
      </c>
    </row>
    <row r="3" spans="1:5">
      <c r="A3" s="107" t="str">
        <f>IF('CIQ Input File'!$G$27="control",INDEX('CIQ Input File'!$E$335:$E$343,MATCH(A2,'CIQ Input File'!$D$335:$D$343,0)),"")</f>
        <v/>
      </c>
      <c r="B3" s="1"/>
      <c r="C3" s="107" t="str">
        <f>IF('CIQ Input File'!$G$27="control",INDEX('CIQ Input File'!$H$335:$H$343,MATCH(A2,'CIQ Input File'!$D$335:$D$343,0)),"")</f>
        <v/>
      </c>
      <c r="D3" s="107" t="str">
        <f>IF('CIQ Input File'!$G$27="control",INDEX('CIQ Input File'!$F$335:$F$343,MATCH(A2,'CIQ Input File'!$D$335:$D$343,0)),"")</f>
        <v/>
      </c>
      <c r="E3" s="107" t="str">
        <f>IFERROR(CONCATENATE("vprn",INDEX('CIQ Input File'!$E$96:$E$128,MATCH(D3,'CIQ Input File'!$C$96:$C$128,0))),"")</f>
        <v/>
      </c>
    </row>
    <row r="4" spans="1:5">
      <c r="A4" s="1"/>
      <c r="B4" s="107" t="str">
        <f>IF('CIQ Input File'!$G$27="control",INDEX('CIQ Input File'!$E$335:$E$343,MATCH(B2,'CIQ Input File'!$D$335:$D$343,0)),"")</f>
        <v/>
      </c>
      <c r="C4" s="107" t="str">
        <f>IF('CIQ Input File'!$G$27="control",INDEX('CIQ Input File'!$H$335:$H$343,MATCH(B2,'CIQ Input File'!$D$335:$D$343,0)),"")</f>
        <v/>
      </c>
      <c r="D4" s="107" t="str">
        <f>IF('CIQ Input File'!$G$27="control",INDEX('CIQ Input File'!$F$335:$F$343,MATCH(B2,'CIQ Input File'!$D$335:$D$343,0)),"")</f>
        <v/>
      </c>
      <c r="E4" s="107" t="str">
        <f>IFERROR(CONCATENATE("vprn",INDEX('CIQ Input File'!$E$96:$E$128,MATCH(D4,'CIQ Input File'!$C$96:$C$128,0))),"")</f>
        <v/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06A8-48CD-408B-B155-2F495B305F76}">
  <sheetPr>
    <tabColor rgb="FF92D050"/>
  </sheetPr>
  <dimension ref="A2:D3"/>
  <sheetViews>
    <sheetView workbookViewId="0">
      <selection activeCell="F11" sqref="F11"/>
    </sheetView>
  </sheetViews>
  <sheetFormatPr defaultRowHeight="14.5"/>
  <cols>
    <col min="1" max="1" width="26.6328125" style="89" customWidth="1"/>
    <col min="2" max="2" width="7.81640625" style="89" bestFit="1" customWidth="1"/>
    <col min="3" max="3" width="13.36328125" style="89" customWidth="1"/>
    <col min="4" max="4" width="20.7265625" style="89" customWidth="1"/>
    <col min="5" max="16384" width="8.7265625" style="89"/>
  </cols>
  <sheetData>
    <row r="2" spans="1:4">
      <c r="A2" s="3" t="s">
        <v>467</v>
      </c>
      <c r="B2" s="3" t="s">
        <v>411</v>
      </c>
      <c r="C2" s="3" t="s">
        <v>84</v>
      </c>
      <c r="D2" s="3" t="s">
        <v>57</v>
      </c>
    </row>
    <row r="3" spans="1:4">
      <c r="A3" s="107" t="str">
        <f>IF('CIQ Input File'!$G$27="control",INDEX('CIQ Input File'!$E$335:$E$343,MATCH(A2,'CIQ Input File'!$D$335:$D$343,0)),"")</f>
        <v/>
      </c>
      <c r="B3" s="107" t="str">
        <f>IF('CIQ Input File'!$G$27="control",INDEX('CIQ Input File'!$H$335:$H$343,MATCH(A2,'CIQ Input File'!$D$335:$D$343,0)),"")</f>
        <v/>
      </c>
      <c r="C3" s="107" t="str">
        <f>IFERROR(CONCATENATE("vprn",INDEX('CIQ Input File'!E96:E128,MATCH(D3,'CIQ Input File'!C96:C128,0))),"")</f>
        <v/>
      </c>
      <c r="D3" s="107" t="str">
        <f>IF('CIQ Input File'!$G$27="control",INDEX('CIQ Input File'!$F$335:$F$343,MATCH(A2,'CIQ Input File'!$D$335:$D$343,0)),"")</f>
        <v/>
      </c>
    </row>
  </sheetData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FF7F-1054-4ADC-BE64-C27B717C52FD}">
  <sheetPr>
    <tabColor rgb="FF92D050"/>
  </sheetPr>
  <dimension ref="A2:H4"/>
  <sheetViews>
    <sheetView workbookViewId="0">
      <selection activeCell="E2" sqref="E2"/>
    </sheetView>
  </sheetViews>
  <sheetFormatPr defaultRowHeight="14.5"/>
  <cols>
    <col min="1" max="1" width="22.90625" customWidth="1"/>
    <col min="2" max="2" width="14" customWidth="1"/>
    <col min="3" max="3" width="8.1796875" bestFit="1" customWidth="1"/>
    <col min="4" max="4" width="23.1796875" customWidth="1"/>
    <col min="5" max="5" width="18.453125" bestFit="1" customWidth="1"/>
    <col min="6" max="6" width="18.81640625" customWidth="1"/>
    <col min="7" max="7" width="21.90625" customWidth="1"/>
    <col min="8" max="8" width="38.54296875" customWidth="1"/>
  </cols>
  <sheetData>
    <row r="2" spans="1:8">
      <c r="A2" s="3" t="s">
        <v>469</v>
      </c>
      <c r="B2" s="3" t="s">
        <v>539</v>
      </c>
      <c r="C2" s="3" t="s">
        <v>545</v>
      </c>
      <c r="D2" s="3" t="s">
        <v>465</v>
      </c>
      <c r="E2" s="3" t="s">
        <v>468</v>
      </c>
      <c r="F2" s="3" t="s">
        <v>470</v>
      </c>
      <c r="G2" s="3" t="s">
        <v>471</v>
      </c>
      <c r="H2" s="3" t="s">
        <v>467</v>
      </c>
    </row>
    <row r="3" spans="1:8">
      <c r="A3" s="107" t="str">
        <f>IF('CIQ Input File'!$G$27="control",INDEX('CIQ Input File'!$F$359:$F$368,MATCH(A2,'CIQ Input File'!$E$359:$E$368,0)),"")</f>
        <v/>
      </c>
      <c r="B3" s="107" t="str">
        <f>IF('CIQ Input File'!$G$27="control",INDEX('CIQ Input File'!$F$359:$F$368,MATCH(B2,'CIQ Input File'!$E$359:$E$368,0)),"")</f>
        <v/>
      </c>
      <c r="C3" s="107" t="str">
        <f>IF('CIQ Input File'!$G$27="control",INDEX('CIQ Input File'!$F$359:$F$368,MATCH(C2,'CIQ Input File'!$E$359:$E$368,0)),"")</f>
        <v/>
      </c>
      <c r="D3" s="107" t="str">
        <f>IF('CIQ Input File'!$G$27="control",INDEX('CIQ Input File'!$F$359:$F$368,MATCH(D2,'CIQ Input File'!$E$359:$E$368,0)),"")</f>
        <v/>
      </c>
      <c r="E3" s="107" t="str">
        <f>IF('CIQ Input File'!$G$27="control",INDEX('CIQ Input File'!$F$359:$F$368,MATCH(E2,'CIQ Input File'!$E$359:$E$368,0)),"")</f>
        <v/>
      </c>
      <c r="F3" s="107" t="str">
        <f>IF('CIQ Input File'!$G$27="control",INDEX('CIQ Input File'!$F$359:$F$368,MATCH(F2,'CIQ Input File'!$E$359:$E$368,0)),"")</f>
        <v/>
      </c>
      <c r="G3" s="107" t="str">
        <f>IF('CIQ Input File'!$G$27="control",INDEX('CIQ Input File'!$F$359:$F$368,MATCH(G2,'CIQ Input File'!$E$359:$E$368,0)),"")</f>
        <v/>
      </c>
      <c r="H3" s="107" t="str">
        <f>IF('CIQ Input File'!$G$27="control",INDEX('CIQ Input File'!$F$359:$F$368,MATCH(H2,'CIQ Input File'!$E$359:$E$368,0)),"")</f>
        <v/>
      </c>
    </row>
    <row r="4" spans="1:8">
      <c r="A4" s="1"/>
      <c r="B4" s="1"/>
      <c r="C4" s="1"/>
      <c r="D4" s="1"/>
      <c r="E4" s="1"/>
      <c r="F4" s="1"/>
      <c r="G4" s="1"/>
      <c r="H4" s="1"/>
    </row>
  </sheetData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607B-C03E-4E05-861D-C6FAE2C4F801}">
  <sheetPr>
    <tabColor rgb="FF92D050"/>
  </sheetPr>
  <dimension ref="A1:L13"/>
  <sheetViews>
    <sheetView workbookViewId="0">
      <selection activeCell="A3" sqref="A3"/>
    </sheetView>
  </sheetViews>
  <sheetFormatPr defaultRowHeight="14.5"/>
  <cols>
    <col min="1" max="1" width="24.6328125" customWidth="1"/>
    <col min="5" max="5" width="19.54296875" customWidth="1"/>
    <col min="6" max="6" width="17.81640625" style="113" customWidth="1"/>
    <col min="7" max="7" width="15.26953125" bestFit="1" customWidth="1"/>
    <col min="8" max="8" width="8.7265625" style="114"/>
  </cols>
  <sheetData>
    <row r="1" spans="1:12" ht="15" thickBot="1">
      <c r="E1" s="1211" t="s">
        <v>204</v>
      </c>
      <c r="F1" s="1211"/>
      <c r="G1" s="1211"/>
    </row>
    <row r="2" spans="1:12" ht="15" thickTop="1">
      <c r="A2" s="62" t="s">
        <v>205</v>
      </c>
      <c r="B2" s="62" t="s">
        <v>206</v>
      </c>
      <c r="C2" s="62" t="s">
        <v>207</v>
      </c>
      <c r="D2" s="62" t="s">
        <v>208</v>
      </c>
      <c r="E2" s="62" t="s">
        <v>209</v>
      </c>
      <c r="F2" s="116" t="s">
        <v>713</v>
      </c>
      <c r="G2" s="62" t="s">
        <v>210</v>
      </c>
      <c r="J2" s="119"/>
      <c r="K2" s="119"/>
      <c r="L2" s="119"/>
    </row>
    <row r="3" spans="1:12">
      <c r="A3" s="257" t="str">
        <f>IF(B3="","",'CIQ Input File'!$D$707)</f>
        <v>DISH-ePDG-QCI-Policy</v>
      </c>
      <c r="B3" s="444">
        <f>IF('CIQ Input File'!C710="","",'CIQ Input File'!C710)</f>
        <v>1</v>
      </c>
      <c r="C3" s="444" t="str">
        <f>IF('CIQ Input File'!D710="","",'CIQ Input File'!D710)</f>
        <v>*</v>
      </c>
      <c r="D3" s="444" t="str">
        <f>IF('CIQ Input File'!E710="","",'CIQ Input File'!E710)</f>
        <v>ef</v>
      </c>
      <c r="E3" s="100"/>
      <c r="F3" s="444" t="str">
        <f>IF('CIQ Input File'!F710="","",'CIQ Input File'!F710)</f>
        <v>ef</v>
      </c>
      <c r="G3" s="444" t="str">
        <f>IF('CIQ Input File'!G710="","",'CIQ Input File'!G710)</f>
        <v>no dscp-preserve</v>
      </c>
      <c r="J3" s="119"/>
      <c r="K3" s="119"/>
      <c r="L3" s="119"/>
    </row>
    <row r="4" spans="1:12">
      <c r="A4" s="257" t="str">
        <f>IF(B4="","",'CIQ Input File'!$D$707)</f>
        <v>DISH-ePDG-QCI-Policy</v>
      </c>
      <c r="B4" s="444">
        <f>IF('CIQ Input File'!C711="","",'CIQ Input File'!C711)</f>
        <v>5</v>
      </c>
      <c r="C4" s="444" t="str">
        <f>IF('CIQ Input File'!D711="","",'CIQ Input File'!D711)</f>
        <v>*</v>
      </c>
      <c r="D4" s="444" t="str">
        <f>IF('CIQ Input File'!E711="","",'CIQ Input File'!E711)</f>
        <v>cs4</v>
      </c>
      <c r="E4" s="100"/>
      <c r="F4" s="444" t="str">
        <f>IF('CIQ Input File'!F711="","",'CIQ Input File'!F711)</f>
        <v>nc</v>
      </c>
      <c r="G4" s="444" t="str">
        <f>IF('CIQ Input File'!G711="","",'CIQ Input File'!G711)</f>
        <v>no dscp-preserve</v>
      </c>
      <c r="J4" s="119"/>
      <c r="K4" s="119"/>
      <c r="L4" s="119"/>
    </row>
    <row r="5" spans="1:12">
      <c r="A5" s="257" t="str">
        <f>IF(B5="","",'CIQ Input File'!$D$707)</f>
        <v>DISH-ePDG-QCI-Policy</v>
      </c>
      <c r="B5" s="444">
        <f>IF('CIQ Input File'!C712="","",'CIQ Input File'!C712)</f>
        <v>8</v>
      </c>
      <c r="C5" s="444" t="str">
        <f>IF('CIQ Input File'!D712="","",'CIQ Input File'!D712)</f>
        <v>*</v>
      </c>
      <c r="D5" s="444" t="str">
        <f>IF('CIQ Input File'!E712="","",'CIQ Input File'!E712)</f>
        <v>af22</v>
      </c>
      <c r="E5" s="100"/>
      <c r="F5" s="444" t="str">
        <f>IF('CIQ Input File'!F712="","",'CIQ Input File'!F712)</f>
        <v>af</v>
      </c>
      <c r="G5" s="444" t="str">
        <f>IF('CIQ Input File'!G712="","",'CIQ Input File'!G712)</f>
        <v>no dscp-preserve</v>
      </c>
      <c r="J5" s="119"/>
      <c r="K5" s="119"/>
      <c r="L5" s="119"/>
    </row>
    <row r="6" spans="1:12">
      <c r="A6" s="257" t="str">
        <f>IF(B6="","",'CIQ Input File'!$D$707)</f>
        <v/>
      </c>
      <c r="B6" s="444" t="str">
        <f>IF('CIQ Input File'!C713="","",'CIQ Input File'!C713)</f>
        <v/>
      </c>
      <c r="C6" s="444" t="str">
        <f>IF('CIQ Input File'!D713="","",'CIQ Input File'!D713)</f>
        <v/>
      </c>
      <c r="D6" s="444" t="str">
        <f>IF('CIQ Input File'!E713="","",'CIQ Input File'!E713)</f>
        <v/>
      </c>
      <c r="E6" s="100"/>
      <c r="F6" s="444" t="str">
        <f>IF('CIQ Input File'!F713="","",'CIQ Input File'!F713)</f>
        <v/>
      </c>
      <c r="G6" s="444" t="str">
        <f>IF('CIQ Input File'!G713="","",'CIQ Input File'!G713)</f>
        <v/>
      </c>
      <c r="J6" s="119"/>
      <c r="K6" s="119"/>
      <c r="L6" s="119"/>
    </row>
    <row r="7" spans="1:12">
      <c r="A7" s="257" t="str">
        <f>IF(B7="","",'CIQ Input File'!$D$707)</f>
        <v/>
      </c>
      <c r="B7" s="444" t="str">
        <f>IF('CIQ Input File'!C714="","",'CIQ Input File'!C714)</f>
        <v/>
      </c>
      <c r="C7" s="444" t="str">
        <f>IF('CIQ Input File'!D714="","",'CIQ Input File'!D714)</f>
        <v/>
      </c>
      <c r="D7" s="444" t="str">
        <f>IF('CIQ Input File'!E714="","",'CIQ Input File'!E714)</f>
        <v/>
      </c>
      <c r="E7" s="100"/>
      <c r="F7" s="444" t="str">
        <f>IF('CIQ Input File'!F714="","",'CIQ Input File'!F714)</f>
        <v/>
      </c>
      <c r="G7" s="444" t="str">
        <f>IF('CIQ Input File'!G714="","",'CIQ Input File'!G714)</f>
        <v/>
      </c>
      <c r="J7" s="119"/>
      <c r="K7" s="119"/>
      <c r="L7" s="119"/>
    </row>
    <row r="8" spans="1:12">
      <c r="A8" s="257" t="str">
        <f>IF(B8="","",'CIQ Input File'!$D$707)</f>
        <v/>
      </c>
      <c r="B8" s="444" t="str">
        <f>IF('CIQ Input File'!C715="","",'CIQ Input File'!C715)</f>
        <v/>
      </c>
      <c r="C8" s="444" t="str">
        <f>IF('CIQ Input File'!D715="","",'CIQ Input File'!D715)</f>
        <v/>
      </c>
      <c r="D8" s="444" t="str">
        <f>IF('CIQ Input File'!E715="","",'CIQ Input File'!E715)</f>
        <v/>
      </c>
      <c r="E8" s="100"/>
      <c r="F8" s="444" t="str">
        <f>IF('CIQ Input File'!F715="","",'CIQ Input File'!F715)</f>
        <v/>
      </c>
      <c r="G8" s="444" t="str">
        <f>IF('CIQ Input File'!G715="","",'CIQ Input File'!G715)</f>
        <v/>
      </c>
      <c r="J8" s="119"/>
      <c r="K8" s="119"/>
      <c r="L8" s="119"/>
    </row>
    <row r="9" spans="1:12">
      <c r="A9" s="257" t="str">
        <f>IF(B9="","",'CIQ Input File'!$D$707)</f>
        <v/>
      </c>
      <c r="B9" s="444" t="str">
        <f>IF('CIQ Input File'!C716="","",'CIQ Input File'!C716)</f>
        <v/>
      </c>
      <c r="C9" s="444" t="str">
        <f>IF('CIQ Input File'!D716="","",'CIQ Input File'!D716)</f>
        <v/>
      </c>
      <c r="D9" s="444" t="str">
        <f>IF('CIQ Input File'!E716="","",'CIQ Input File'!E716)</f>
        <v/>
      </c>
      <c r="E9" s="100"/>
      <c r="F9" s="444" t="str">
        <f>IF('CIQ Input File'!F716="","",'CIQ Input File'!F716)</f>
        <v/>
      </c>
      <c r="G9" s="444" t="str">
        <f>IF('CIQ Input File'!G716="","",'CIQ Input File'!G716)</f>
        <v/>
      </c>
      <c r="J9" s="119"/>
      <c r="K9" s="119"/>
      <c r="L9" s="119"/>
    </row>
    <row r="10" spans="1:12">
      <c r="A10" s="257" t="str">
        <f>IF(B10="","",'CIQ Input File'!$D$707)</f>
        <v/>
      </c>
      <c r="B10" s="444" t="str">
        <f>IF('CIQ Input File'!C717="","",'CIQ Input File'!C717)</f>
        <v/>
      </c>
      <c r="C10" s="444" t="str">
        <f>IF('CIQ Input File'!D717="","",'CIQ Input File'!D717)</f>
        <v/>
      </c>
      <c r="D10" s="444" t="str">
        <f>IF('CIQ Input File'!E717="","",'CIQ Input File'!E717)</f>
        <v/>
      </c>
      <c r="E10" s="100"/>
      <c r="F10" s="444" t="str">
        <f>IF('CIQ Input File'!F717="","",'CIQ Input File'!F717)</f>
        <v/>
      </c>
      <c r="G10" s="444" t="str">
        <f>IF('CIQ Input File'!G717="","",'CIQ Input File'!G717)</f>
        <v/>
      </c>
      <c r="J10" s="119"/>
      <c r="K10" s="119"/>
      <c r="L10" s="119"/>
    </row>
    <row r="11" spans="1:12">
      <c r="A11" s="257" t="str">
        <f>IF(B11="","",'CIQ Input File'!$D$707)</f>
        <v/>
      </c>
      <c r="B11" s="444" t="str">
        <f>IF('CIQ Input File'!C718="","",'CIQ Input File'!C718)</f>
        <v/>
      </c>
      <c r="C11" s="444" t="str">
        <f>IF('CIQ Input File'!D718="","",'CIQ Input File'!D718)</f>
        <v/>
      </c>
      <c r="D11" s="444" t="str">
        <f>IF('CIQ Input File'!E718="","",'CIQ Input File'!E718)</f>
        <v/>
      </c>
      <c r="E11" s="100"/>
      <c r="F11" s="444" t="str">
        <f>IF('CIQ Input File'!F718="","",'CIQ Input File'!F718)</f>
        <v/>
      </c>
      <c r="G11" s="444" t="str">
        <f>IF('CIQ Input File'!G718="","",'CIQ Input File'!G718)</f>
        <v/>
      </c>
      <c r="J11" s="119"/>
      <c r="K11" s="119"/>
      <c r="L11" s="119"/>
    </row>
    <row r="12" spans="1:12">
      <c r="A12" s="257" t="str">
        <f>IF(B12="","",'CIQ Input File'!$D$707)</f>
        <v/>
      </c>
      <c r="B12" s="444" t="str">
        <f>IF('CIQ Input File'!C719="","",'CIQ Input File'!C719)</f>
        <v/>
      </c>
      <c r="C12" s="444" t="str">
        <f>IF('CIQ Input File'!D719="","",'CIQ Input File'!D719)</f>
        <v/>
      </c>
      <c r="D12" s="444" t="str">
        <f>IF('CIQ Input File'!E719="","",'CIQ Input File'!E719)</f>
        <v/>
      </c>
      <c r="E12" s="100"/>
      <c r="F12" s="444" t="str">
        <f>IF('CIQ Input File'!F719="","",'CIQ Input File'!F719)</f>
        <v/>
      </c>
      <c r="G12" s="444" t="str">
        <f>IF('CIQ Input File'!G719="","",'CIQ Input File'!G719)</f>
        <v/>
      </c>
      <c r="J12" s="119"/>
      <c r="K12" s="119"/>
      <c r="L12" s="119"/>
    </row>
    <row r="13" spans="1:12">
      <c r="J13" s="119"/>
      <c r="K13" s="119"/>
      <c r="L13" s="119"/>
    </row>
  </sheetData>
  <mergeCells count="1">
    <mergeCell ref="E1:G1"/>
  </mergeCells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F30C-6951-40AF-9A56-9B79ECB5F8BC}">
  <sheetPr>
    <tabColor rgb="FF92D050"/>
  </sheetPr>
  <dimension ref="A2:D15"/>
  <sheetViews>
    <sheetView workbookViewId="0">
      <selection activeCell="D13" sqref="D13"/>
    </sheetView>
  </sheetViews>
  <sheetFormatPr defaultRowHeight="14.5"/>
  <cols>
    <col min="1" max="1" width="17.26953125" bestFit="1" customWidth="1"/>
    <col min="2" max="2" width="15.6328125" customWidth="1"/>
    <col min="3" max="3" width="19.26953125" customWidth="1"/>
    <col min="4" max="4" width="24.90625" customWidth="1"/>
  </cols>
  <sheetData>
    <row r="2" spans="1:4">
      <c r="A2" s="3" t="s">
        <v>558</v>
      </c>
      <c r="B2" s="3" t="s">
        <v>57</v>
      </c>
      <c r="C2" s="3" t="s">
        <v>84</v>
      </c>
      <c r="D2" s="3" t="s">
        <v>557</v>
      </c>
    </row>
    <row r="3" spans="1:4">
      <c r="A3" s="97"/>
      <c r="B3" s="97" t="str">
        <f>IF(COUNTIF('CIQ Input File'!C97,"*DNS*"),'CIQ Input File'!C97,"")</f>
        <v/>
      </c>
      <c r="C3" s="97"/>
      <c r="D3" s="946"/>
    </row>
    <row r="4" spans="1:4">
      <c r="B4" s="1011" t="str">
        <f>IF(COUNTIF('CIQ Input File'!C98,"*DNS*"),'CIQ Input File'!C98,"")</f>
        <v>DNS-loopback</v>
      </c>
      <c r="C4" s="1011" t="str">
        <f>CONCATENATE("vprn",(IF(B4="","",INDEX('CIQ Input File'!$E$98,MATCH(B4,'CIQ Input File'!$C$98)))))</f>
        <v>vprn100</v>
      </c>
      <c r="D4" s="1014" t="s">
        <v>1658</v>
      </c>
    </row>
    <row r="6" spans="1:4">
      <c r="A6" s="112"/>
    </row>
    <row r="7" spans="1:4">
      <c r="A7" s="112"/>
    </row>
    <row r="8" spans="1:4">
      <c r="A8" s="112"/>
    </row>
    <row r="9" spans="1:4">
      <c r="A9" s="112"/>
    </row>
    <row r="12" spans="1:4" s="93" customFormat="1"/>
    <row r="13" spans="1:4" s="93" customFormat="1"/>
    <row r="14" spans="1:4" s="93" customFormat="1"/>
    <row r="15" spans="1:4" s="93" customFormat="1"/>
  </sheetData>
  <phoneticPr fontId="4" type="noConversion"/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22DA-C019-4F87-9DFF-BBF00372052B}">
  <sheetPr>
    <tabColor rgb="FF92D050"/>
  </sheetPr>
  <dimension ref="A2:A5"/>
  <sheetViews>
    <sheetView workbookViewId="0">
      <selection activeCell="A5" sqref="A5:XFD5"/>
    </sheetView>
  </sheetViews>
  <sheetFormatPr defaultRowHeight="14.5"/>
  <cols>
    <col min="1" max="1" width="120.7265625" customWidth="1"/>
  </cols>
  <sheetData>
    <row r="2" spans="1:1">
      <c r="A2" t="s">
        <v>1837</v>
      </c>
    </row>
    <row r="3" spans="1:1" s="961" customFormat="1">
      <c r="A3" s="961" t="s">
        <v>1837</v>
      </c>
    </row>
    <row r="4" spans="1:1">
      <c r="A4" t="s">
        <v>1838</v>
      </c>
    </row>
    <row r="5" spans="1:1">
      <c r="A5" t="s">
        <v>1839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966-4F5C-4BA7-A219-4D3CB4718292}">
  <sheetPr>
    <tabColor rgb="FF92D050"/>
  </sheetPr>
  <dimension ref="A2:H3"/>
  <sheetViews>
    <sheetView workbookViewId="0">
      <selection activeCell="B3" sqref="B3"/>
    </sheetView>
  </sheetViews>
  <sheetFormatPr defaultRowHeight="14.5"/>
  <cols>
    <col min="1" max="1" width="11.90625" style="45" bestFit="1" customWidth="1"/>
    <col min="2" max="2" width="15.453125" style="45" customWidth="1"/>
    <col min="3" max="3" width="19" style="45" customWidth="1"/>
    <col min="4" max="4" width="20.1796875" style="45" bestFit="1" customWidth="1"/>
    <col min="5" max="5" width="51.81640625" style="45" customWidth="1"/>
    <col min="6" max="6" width="20.90625" style="45" customWidth="1"/>
    <col min="7" max="7" width="32.54296875" style="45" customWidth="1"/>
    <col min="8" max="8" width="13.6328125" style="45" customWidth="1"/>
    <col min="9" max="16384" width="8.7265625" style="45"/>
  </cols>
  <sheetData>
    <row r="2" spans="1:8">
      <c r="A2" s="3" t="s">
        <v>236</v>
      </c>
      <c r="B2" s="3" t="s">
        <v>238</v>
      </c>
      <c r="C2" s="3" t="s">
        <v>57</v>
      </c>
      <c r="D2" s="3" t="s">
        <v>552</v>
      </c>
      <c r="E2" s="3" t="s">
        <v>553</v>
      </c>
      <c r="F2" s="3" t="s">
        <v>554</v>
      </c>
      <c r="G2" s="3" t="s">
        <v>555</v>
      </c>
      <c r="H2" s="3" t="s">
        <v>1011</v>
      </c>
    </row>
    <row r="3" spans="1:8">
      <c r="A3" s="429" t="s">
        <v>377</v>
      </c>
      <c r="B3" s="257" t="str">
        <f>IFERROR(CONCATENATE("vprn",INDEX('CIQ Input File'!E96:E128,MATCH(A3,'CIQ Input File'!D96:D128,0))),"")</f>
        <v/>
      </c>
      <c r="C3" s="257" t="str">
        <f>IFERROR(INDEX('CIQ Input File'!C96:C128,MATCH(A3,'CIQ Input File'!D96:D128,0)),"")</f>
        <v/>
      </c>
      <c r="D3" s="100"/>
      <c r="E3" s="257" t="str">
        <f>IF('CIQ Input File'!C501="","",'CIQ Input File'!C501)</f>
        <v>NK-EPG001V-USW2AZ2R02P1.epc.mnc340.mcc313.3gppnetwork.org</v>
      </c>
      <c r="F3" s="1"/>
      <c r="G3" s="107"/>
      <c r="H3" s="107" t="str">
        <f>IFERROR(INDEX('CIQ Input File'!$I$533:$I$549,MATCH(A3,'CIQ Input File'!$C$533:$C$549,0)),"")</f>
        <v/>
      </c>
    </row>
  </sheetData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1872-69BA-46C8-AD2C-A58DA6534068}">
  <sheetPr>
    <tabColor rgb="FF92D050"/>
  </sheetPr>
  <dimension ref="A1:F3"/>
  <sheetViews>
    <sheetView workbookViewId="0">
      <selection activeCell="I18" sqref="I18"/>
    </sheetView>
  </sheetViews>
  <sheetFormatPr defaultRowHeight="14.5"/>
  <cols>
    <col min="1" max="1" width="11.90625" bestFit="1" customWidth="1"/>
    <col min="2" max="2" width="7.6328125" bestFit="1" customWidth="1"/>
    <col min="3" max="3" width="11.54296875" bestFit="1" customWidth="1"/>
    <col min="4" max="4" width="7.36328125" style="45" bestFit="1" customWidth="1"/>
    <col min="5" max="5" width="9.36328125" style="45" bestFit="1" customWidth="1"/>
    <col min="6" max="6" width="44.08984375" bestFit="1" customWidth="1"/>
  </cols>
  <sheetData>
    <row r="1" spans="1:6">
      <c r="A1" s="1"/>
      <c r="B1" s="1"/>
      <c r="C1" s="1"/>
      <c r="D1" s="1212" t="s">
        <v>556</v>
      </c>
      <c r="E1" s="1212"/>
      <c r="F1" s="1"/>
    </row>
    <row r="2" spans="1:6">
      <c r="A2" s="3" t="s">
        <v>236</v>
      </c>
      <c r="B2" s="3" t="s">
        <v>238</v>
      </c>
      <c r="C2" s="3" t="s">
        <v>57</v>
      </c>
      <c r="D2" s="3" t="s">
        <v>312</v>
      </c>
      <c r="E2" s="3" t="s">
        <v>313</v>
      </c>
      <c r="F2" s="3" t="s">
        <v>553</v>
      </c>
    </row>
    <row r="3" spans="1:6">
      <c r="A3" s="1"/>
      <c r="B3" s="1"/>
      <c r="C3" s="1"/>
      <c r="D3" s="1"/>
      <c r="E3" s="1"/>
      <c r="F3" s="1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A9D1-4EE4-4CCF-955E-FF7F213CE6EA}">
  <sheetPr>
    <tabColor rgb="FF92D050"/>
  </sheetPr>
  <dimension ref="A2:A29"/>
  <sheetViews>
    <sheetView workbookViewId="0">
      <selection activeCell="A29" sqref="A29"/>
    </sheetView>
  </sheetViews>
  <sheetFormatPr defaultRowHeight="14.5"/>
  <cols>
    <col min="1" max="1" width="131.36328125" style="908" customWidth="1"/>
    <col min="2" max="16384" width="8.7265625" style="908"/>
  </cols>
  <sheetData>
    <row r="2" spans="1:1">
      <c r="A2" s="908" t="s">
        <v>1545</v>
      </c>
    </row>
    <row r="3" spans="1:1">
      <c r="A3" s="908" t="s">
        <v>1545</v>
      </c>
    </row>
    <row r="4" spans="1:1">
      <c r="A4" s="908" t="s">
        <v>1546</v>
      </c>
    </row>
    <row r="5" spans="1:1">
      <c r="A5" s="908" t="s">
        <v>1547</v>
      </c>
    </row>
    <row r="6" spans="1:1">
      <c r="A6" s="908" t="s">
        <v>1548</v>
      </c>
    </row>
    <row r="7" spans="1:1">
      <c r="A7" s="908" t="s">
        <v>1549</v>
      </c>
    </row>
    <row r="8" spans="1:1">
      <c r="A8" s="908" t="s">
        <v>1550</v>
      </c>
    </row>
    <row r="9" spans="1:1">
      <c r="A9" s="908" t="s">
        <v>1551</v>
      </c>
    </row>
    <row r="10" spans="1:1">
      <c r="A10" s="908" t="s">
        <v>1552</v>
      </c>
    </row>
    <row r="11" spans="1:1">
      <c r="A11" s="908" t="s">
        <v>1553</v>
      </c>
    </row>
    <row r="12" spans="1:1">
      <c r="A12" s="908" t="s">
        <v>1554</v>
      </c>
    </row>
    <row r="13" spans="1:1">
      <c r="A13" s="908" t="s">
        <v>1555</v>
      </c>
    </row>
    <row r="14" spans="1:1">
      <c r="A14" s="908" t="s">
        <v>1556</v>
      </c>
    </row>
    <row r="15" spans="1:1">
      <c r="A15" s="908" t="s">
        <v>1557</v>
      </c>
    </row>
    <row r="16" spans="1:1">
      <c r="A16" s="908" t="s">
        <v>1558</v>
      </c>
    </row>
    <row r="17" spans="1:1">
      <c r="A17" s="908" t="s">
        <v>1559</v>
      </c>
    </row>
    <row r="18" spans="1:1">
      <c r="A18" s="908" t="s">
        <v>1560</v>
      </c>
    </row>
    <row r="19" spans="1:1">
      <c r="A19" s="908" t="s">
        <v>1561</v>
      </c>
    </row>
    <row r="20" spans="1:1">
      <c r="A20" s="908" t="s">
        <v>1562</v>
      </c>
    </row>
    <row r="21" spans="1:1">
      <c r="A21" s="908" t="s">
        <v>1563</v>
      </c>
    </row>
    <row r="22" spans="1:1">
      <c r="A22" s="908" t="s">
        <v>1564</v>
      </c>
    </row>
    <row r="23" spans="1:1">
      <c r="A23" s="908" t="s">
        <v>1565</v>
      </c>
    </row>
    <row r="24" spans="1:1">
      <c r="A24" s="908" t="s">
        <v>1566</v>
      </c>
    </row>
    <row r="25" spans="1:1">
      <c r="A25" s="908" t="s">
        <v>1567</v>
      </c>
    </row>
    <row r="26" spans="1:1">
      <c r="A26" s="908" t="s">
        <v>1568</v>
      </c>
    </row>
    <row r="27" spans="1:1">
      <c r="A27" s="908" t="s">
        <v>1569</v>
      </c>
    </row>
    <row r="28" spans="1:1">
      <c r="A28" s="908" t="s">
        <v>1570</v>
      </c>
    </row>
    <row r="29" spans="1:1">
      <c r="A29" s="908" t="s">
        <v>1571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B2C5-26F8-4F6E-BCD9-789F456DE738}">
  <sheetPr>
    <tabColor rgb="FF92D050"/>
  </sheetPr>
  <dimension ref="A1:K30"/>
  <sheetViews>
    <sheetView workbookViewId="0">
      <selection activeCell="A4" sqref="A4"/>
    </sheetView>
  </sheetViews>
  <sheetFormatPr defaultRowHeight="14.5"/>
  <cols>
    <col min="1" max="1" width="14.54296875" customWidth="1"/>
    <col min="2" max="2" width="14.54296875" style="53" customWidth="1"/>
    <col min="3" max="3" width="14.54296875" customWidth="1"/>
    <col min="4" max="4" width="15.90625" bestFit="1" customWidth="1"/>
    <col min="5" max="5" width="14.54296875" customWidth="1"/>
    <col min="6" max="6" width="23.08984375" bestFit="1" customWidth="1"/>
    <col min="7" max="7" width="16.36328125" bestFit="1" customWidth="1"/>
    <col min="8" max="8" width="16.36328125" style="57" customWidth="1"/>
    <col min="9" max="9" width="13.54296875" bestFit="1" customWidth="1"/>
    <col min="10" max="10" width="17.7265625" bestFit="1" customWidth="1"/>
    <col min="11" max="11" width="15.36328125" bestFit="1" customWidth="1"/>
  </cols>
  <sheetData>
    <row r="1" spans="1:11">
      <c r="J1" s="22" t="s">
        <v>290</v>
      </c>
    </row>
    <row r="2" spans="1:11">
      <c r="A2" s="2" t="s">
        <v>236</v>
      </c>
      <c r="B2" s="2" t="s">
        <v>586</v>
      </c>
      <c r="C2" s="2" t="s">
        <v>239</v>
      </c>
      <c r="D2" s="2" t="s">
        <v>240</v>
      </c>
      <c r="E2" s="2" t="s">
        <v>238</v>
      </c>
      <c r="F2" s="2" t="s">
        <v>57</v>
      </c>
      <c r="G2" s="2" t="s">
        <v>241</v>
      </c>
      <c r="H2" s="2" t="s">
        <v>587</v>
      </c>
      <c r="I2" s="2" t="s">
        <v>588</v>
      </c>
      <c r="J2" s="2" t="s">
        <v>291</v>
      </c>
      <c r="K2" s="2" t="s">
        <v>292</v>
      </c>
    </row>
    <row r="3" spans="1:11" s="118" customFormat="1">
      <c r="A3" s="257" t="str">
        <f>IF(D3="","",'CIQ Input File'!C533)</f>
        <v/>
      </c>
      <c r="B3" s="257"/>
      <c r="C3" s="257" t="str">
        <f>IF(D3="","","default")</f>
        <v/>
      </c>
      <c r="D3" s="257" t="str">
        <f>IF(LEFT('CIQ Input File'!D533,3)="gtp",'CIQ Input File'!D533,"")</f>
        <v/>
      </c>
      <c r="E3" s="257" t="str">
        <f>IF(D3="","",CONCATENATE("vprn",INDEX('CIQ Input File'!$E$533:$E$549,MATCH(A3,'CIQ Input File'!$C$533:$C$549,0))))</f>
        <v/>
      </c>
      <c r="F3" s="257" t="str">
        <f>IF(D3="","",INDEX('CIQ Input File'!$F$533:$F$549,MATCH(A3,'CIQ Input File'!$C$533:$C$549,0)))</f>
        <v/>
      </c>
      <c r="G3" s="107" t="str">
        <f>IF('CIQ Input File'!H533="","",'CIQ Input File'!H533)</f>
        <v/>
      </c>
      <c r="H3" s="425"/>
      <c r="I3" s="257" t="str">
        <f>IF('CIQ Input File'!I533="","",IF(LEFT('CIQ Input File'!D533,5)="gtp-u",'CIQ Input File'!I533,""))</f>
        <v/>
      </c>
      <c r="J3" s="1"/>
      <c r="K3" s="1"/>
    </row>
    <row r="4" spans="1:11" s="93" customFormat="1">
      <c r="A4" s="257" t="str">
        <f>IF(D4="","",'CIQ Input File'!C534)</f>
        <v>s2b</v>
      </c>
      <c r="B4" s="257" t="str">
        <f>IF(LEFT('CIQ Input File'!G534,2)="MG","group-specific","")</f>
        <v/>
      </c>
      <c r="C4" s="257" t="str">
        <f t="shared" ref="C4:C14" si="0">IF(D4="","","default")</f>
        <v>default</v>
      </c>
      <c r="D4" s="257" t="str">
        <f>IF(LEFT('CIQ Input File'!D534,3)="gtp",'CIQ Input File'!D534,"")</f>
        <v>gtp-c</v>
      </c>
      <c r="E4" s="257" t="str">
        <f>IF(D4="","",CONCATENATE("vprn",INDEX('CIQ Input File'!$E$533:$E$549,MATCH(A4,'CIQ Input File'!$C$533:$C$549,0))))</f>
        <v>vprn100</v>
      </c>
      <c r="F4" s="257" t="str">
        <f>IF(D4="","",INDEX('CIQ Input File'!$F$533:$F$549,MATCH(A4,'CIQ Input File'!$C$533:$C$549,0)))</f>
        <v>S2bc-loopback</v>
      </c>
      <c r="G4" s="107" t="str">
        <f>IF('CIQ Input File'!H534="","",'CIQ Input File'!H534)</f>
        <v/>
      </c>
      <c r="H4" s="425"/>
      <c r="I4" s="257" t="str">
        <f>IF('CIQ Input File'!I534="","",IF(LEFT('CIQ Input File'!D534,5)="gtp-u",'CIQ Input File'!I534,""))</f>
        <v/>
      </c>
      <c r="J4" s="1"/>
      <c r="K4" s="1"/>
    </row>
    <row r="5" spans="1:11" s="121" customFormat="1">
      <c r="A5" s="257" t="str">
        <f>IF(D5="","",'CIQ Input File'!C535)</f>
        <v>s2b</v>
      </c>
      <c r="B5" s="257" t="str">
        <f>IF(LEFT('CIQ Input File'!G535,2)="MG","group-specific","")</f>
        <v/>
      </c>
      <c r="C5" s="257" t="str">
        <f t="shared" si="0"/>
        <v>default</v>
      </c>
      <c r="D5" s="257" t="str">
        <f>IF(LEFT('CIQ Input File'!D535,3)="gtp",'CIQ Input File'!D535,"")</f>
        <v>gtp-u</v>
      </c>
      <c r="E5" s="98" t="s">
        <v>1692</v>
      </c>
      <c r="F5" s="98" t="s">
        <v>1645</v>
      </c>
      <c r="G5" s="107" t="str">
        <f>IF('CIQ Input File'!H535="","",'CIQ Input File'!H535)</f>
        <v/>
      </c>
      <c r="H5" s="425"/>
      <c r="I5" s="257" t="str">
        <f>IF('CIQ Input File'!I535="","",IF(LEFT('CIQ Input File'!D535,5)="gtp-u",'CIQ Input File'!I535,""))</f>
        <v/>
      </c>
      <c r="J5" s="1"/>
      <c r="K5" s="1"/>
    </row>
    <row r="6" spans="1:11" s="93" customFormat="1">
      <c r="A6" s="257" t="str">
        <f>IF(D6="","",'CIQ Input File'!C536)</f>
        <v/>
      </c>
      <c r="B6" s="257" t="str">
        <f>IF(LEFT('CIQ Input File'!G537,2)="MG","group-specific","")</f>
        <v/>
      </c>
      <c r="C6" s="257" t="str">
        <f t="shared" si="0"/>
        <v/>
      </c>
      <c r="D6" s="257" t="str">
        <f>IF(LEFT('CIQ Input File'!D536,3)="gtp",'CIQ Input File'!D536,"")</f>
        <v/>
      </c>
      <c r="E6" s="257" t="str">
        <f>IF(D6="","",CONCATENATE("vprn",INDEX('CIQ Input File'!$E$533:$E$549,MATCH(A6,'CIQ Input File'!$C$533:$C$549,0))))</f>
        <v/>
      </c>
      <c r="F6" s="257" t="str">
        <f>IF(D6="","",INDEX('CIQ Input File'!$F$533:$F$549,MATCH(A6,'CIQ Input File'!$C$533:$C$549,0)))</f>
        <v/>
      </c>
      <c r="G6" s="107" t="str">
        <f>IF('CIQ Input File'!H536="","",'CIQ Input File'!H536)</f>
        <v/>
      </c>
      <c r="H6" s="425"/>
      <c r="I6" s="257" t="str">
        <f>IF('CIQ Input File'!I537="","",IF(LEFT('CIQ Input File'!D537,5)="gtp-u",'CIQ Input File'!I537,""))</f>
        <v/>
      </c>
      <c r="J6" s="1"/>
      <c r="K6" s="1"/>
    </row>
    <row r="7" spans="1:11" s="125" customFormat="1">
      <c r="A7" s="257" t="str">
        <f>IF(D7="","",'CIQ Input File'!C537)</f>
        <v/>
      </c>
      <c r="B7" s="257" t="str">
        <f>IF(LEFT('CIQ Input File'!G538,2)="MG","group-specific","")</f>
        <v/>
      </c>
      <c r="C7" s="257" t="str">
        <f t="shared" si="0"/>
        <v/>
      </c>
      <c r="D7" s="257" t="str">
        <f>IF(LEFT('CIQ Input File'!D537,3)="gtp",'CIQ Input File'!D537,"")</f>
        <v/>
      </c>
      <c r="E7" s="257" t="str">
        <f>IF(D7="","",CONCATENATE("vprn",INDEX('CIQ Input File'!$E$533:$E$549,MATCH(A7,'CIQ Input File'!$C$533:$C$549,0))))</f>
        <v/>
      </c>
      <c r="F7" s="257" t="str">
        <f>IF(D7="","",INDEX('CIQ Input File'!$F$533:$F$549,MATCH(A7,'CIQ Input File'!$C$533:$C$549,0)))</f>
        <v/>
      </c>
      <c r="G7" s="107" t="str">
        <f>IF('CIQ Input File'!H537="","",'CIQ Input File'!H537)</f>
        <v/>
      </c>
      <c r="H7" s="425"/>
      <c r="I7" s="257" t="str">
        <f>IF('CIQ Input File'!I538="","",IF(LEFT('CIQ Input File'!D538,5)="gtp-u",'CIQ Input File'!I538,""))</f>
        <v/>
      </c>
      <c r="J7" s="1"/>
      <c r="K7" s="1"/>
    </row>
    <row r="8" spans="1:11" s="93" customFormat="1">
      <c r="A8" s="257" t="str">
        <f>IF(D8="","",'CIQ Input File'!C538)</f>
        <v/>
      </c>
      <c r="B8" s="257" t="str">
        <f>IF(LEFT('CIQ Input File'!G539,2)="MG","group-specific","")</f>
        <v/>
      </c>
      <c r="C8" s="257" t="str">
        <f t="shared" si="0"/>
        <v/>
      </c>
      <c r="D8" s="257" t="str">
        <f>IF(LEFT('CIQ Input File'!D538,3)="gtp",'CIQ Input File'!D538,"")</f>
        <v/>
      </c>
      <c r="E8" s="257" t="str">
        <f>IF(D8="","",CONCATENATE("vprn",INDEX('CIQ Input File'!$E$533:$E$549,MATCH(A8,'CIQ Input File'!$C$533:$C$549,0))))</f>
        <v/>
      </c>
      <c r="F8" s="257" t="str">
        <f>IF(D8="","",INDEX('CIQ Input File'!$F$533:$F$549,MATCH(A8,'CIQ Input File'!$C$533:$C$549,0)))</f>
        <v/>
      </c>
      <c r="G8" s="107" t="str">
        <f>IF('CIQ Input File'!H538="","",'CIQ Input File'!H538)</f>
        <v/>
      </c>
      <c r="H8" s="425"/>
      <c r="I8" s="257" t="str">
        <f>IF('CIQ Input File'!I539="","",IF(LEFT('CIQ Input File'!D539,5)="gtp-u",'CIQ Input File'!I539,""))</f>
        <v/>
      </c>
      <c r="J8" s="1"/>
      <c r="K8" s="1"/>
    </row>
    <row r="9" spans="1:11" s="93" customFormat="1">
      <c r="A9" s="257" t="str">
        <f>IF(D9="","",'CIQ Input File'!C539)</f>
        <v/>
      </c>
      <c r="B9" s="257" t="str">
        <f>IF(LEFT('CIQ Input File'!G540,2)="MG","group-specific","")</f>
        <v/>
      </c>
      <c r="C9" s="257" t="str">
        <f t="shared" si="0"/>
        <v/>
      </c>
      <c r="D9" s="257" t="str">
        <f>IF(LEFT('CIQ Input File'!D539,3)="gtp",'CIQ Input File'!D539,"")</f>
        <v/>
      </c>
      <c r="E9" s="257" t="str">
        <f>IF(D9="","",CONCATENATE("vprn",INDEX('CIQ Input File'!$E$533:$E$549,MATCH(A9,'CIQ Input File'!$C$533:$C$549,0))))</f>
        <v/>
      </c>
      <c r="F9" s="257" t="str">
        <f>IF(D9="","",INDEX('CIQ Input File'!$F$533:$F$549,MATCH(A9,'CIQ Input File'!$C$533:$C$549,0)))</f>
        <v/>
      </c>
      <c r="G9" s="107" t="str">
        <f>IF('CIQ Input File'!H539="","",'CIQ Input File'!H539)</f>
        <v/>
      </c>
      <c r="H9" s="425"/>
      <c r="I9" s="257" t="str">
        <f>IF('CIQ Input File'!I540="","",IF(LEFT('CIQ Input File'!D540,5)="gtp-u",'CIQ Input File'!I540,""))</f>
        <v/>
      </c>
      <c r="J9" s="1"/>
      <c r="K9" s="1"/>
    </row>
    <row r="10" spans="1:11" s="93" customFormat="1">
      <c r="A10" s="257" t="str">
        <f>IF(D10="","",'CIQ Input File'!C540)</f>
        <v/>
      </c>
      <c r="B10" s="257" t="str">
        <f>IF(LEFT('CIQ Input File'!G541,2)="MG","group-specific","")</f>
        <v/>
      </c>
      <c r="C10" s="257" t="str">
        <f t="shared" si="0"/>
        <v/>
      </c>
      <c r="D10" s="257" t="str">
        <f>IF(LEFT('CIQ Input File'!D540,3)="gtp",'CIQ Input File'!D540,"")</f>
        <v/>
      </c>
      <c r="E10" s="257" t="str">
        <f>IF(D10="","",CONCATENATE("vprn",INDEX('CIQ Input File'!$E$533:$E$549,MATCH(A10,'CIQ Input File'!$C$533:$C$549,0))))</f>
        <v/>
      </c>
      <c r="F10" s="257" t="str">
        <f>IF(D10="","",INDEX('CIQ Input File'!$F$533:$F$549,MATCH(A10,'CIQ Input File'!$C$533:$C$549,0)))</f>
        <v/>
      </c>
      <c r="G10" s="107" t="str">
        <f>IF('CIQ Input File'!H540="","",'CIQ Input File'!H540)</f>
        <v/>
      </c>
      <c r="H10" s="425"/>
      <c r="I10" s="257" t="str">
        <f>IF('CIQ Input File'!I541="","",IF(LEFT('CIQ Input File'!D541,5)="gtp-u",'CIQ Input File'!I541,""))</f>
        <v/>
      </c>
      <c r="J10" s="1"/>
      <c r="K10" s="1"/>
    </row>
    <row r="11" spans="1:11" s="93" customFormat="1">
      <c r="A11" s="257" t="str">
        <f>IF(D11="","",'CIQ Input File'!C541)</f>
        <v/>
      </c>
      <c r="B11" s="257" t="str">
        <f>IF(LEFT('CIQ Input File'!G542,2)="MG","group-specific","")</f>
        <v/>
      </c>
      <c r="C11" s="257" t="str">
        <f t="shared" si="0"/>
        <v/>
      </c>
      <c r="D11" s="257" t="str">
        <f>IF(LEFT('CIQ Input File'!D541,3)="gtp",'CIQ Input File'!D541,"")</f>
        <v/>
      </c>
      <c r="E11" s="257" t="str">
        <f>IF(D11="","",CONCATENATE("vprn",INDEX('CIQ Input File'!$E$533:$E$549,MATCH(A11,'CIQ Input File'!$C$533:$C$549,0))))</f>
        <v/>
      </c>
      <c r="F11" s="257" t="str">
        <f>IF(D11="","",INDEX('CIQ Input File'!$F$533:$F$549,MATCH(A11,'CIQ Input File'!$C$533:$C$549,0)))</f>
        <v/>
      </c>
      <c r="G11" s="107" t="str">
        <f>IF('CIQ Input File'!H541="","",'CIQ Input File'!H541)</f>
        <v/>
      </c>
      <c r="H11" s="425"/>
      <c r="I11" s="257" t="str">
        <f>IF('CIQ Input File'!I542="","",IF(LEFT('CIQ Input File'!D542,5)="gtp-u",'CIQ Input File'!I542,""))</f>
        <v/>
      </c>
      <c r="J11" s="1"/>
      <c r="K11" s="1"/>
    </row>
    <row r="12" spans="1:11" s="93" customFormat="1">
      <c r="A12" s="257" t="str">
        <f>IF(D12="","",'CIQ Input File'!C542)</f>
        <v/>
      </c>
      <c r="B12" s="257" t="str">
        <f>IF(LEFT('CIQ Input File'!G543,2)="MG","group-specific","")</f>
        <v/>
      </c>
      <c r="C12" s="257" t="str">
        <f t="shared" si="0"/>
        <v/>
      </c>
      <c r="D12" s="257" t="str">
        <f>IF(LEFT('CIQ Input File'!D542,3)="gtp",'CIQ Input File'!D542,"")</f>
        <v/>
      </c>
      <c r="E12" s="257" t="str">
        <f>IF(D12="","",CONCATENATE("vprn",INDEX('CIQ Input File'!$E$533:$E$549,MATCH(A12,'CIQ Input File'!$C$533:$C$549,0))))</f>
        <v/>
      </c>
      <c r="F12" s="257" t="str">
        <f>IF(D12="","",INDEX('CIQ Input File'!$F$533:$F$549,MATCH(A12,'CIQ Input File'!$C$533:$C$549,0)))</f>
        <v/>
      </c>
      <c r="G12" s="107" t="str">
        <f>IF('CIQ Input File'!H542="","",'CIQ Input File'!H542)</f>
        <v/>
      </c>
      <c r="H12" s="425"/>
      <c r="I12" s="257" t="str">
        <f>IF('CIQ Input File'!I543="","",IF(LEFT('CIQ Input File'!D543,5)="gtp-u",'CIQ Input File'!I543,""))</f>
        <v/>
      </c>
      <c r="J12" s="1"/>
      <c r="K12" s="1"/>
    </row>
    <row r="13" spans="1:11" s="93" customFormat="1">
      <c r="A13" s="257" t="str">
        <f>IF(D13="","",'CIQ Input File'!C543)</f>
        <v/>
      </c>
      <c r="B13" s="257" t="str">
        <f>IF(LEFT('CIQ Input File'!G544,2)="MG","group-specific","")</f>
        <v/>
      </c>
      <c r="C13" s="257" t="str">
        <f t="shared" si="0"/>
        <v/>
      </c>
      <c r="D13" s="257" t="str">
        <f>IF(LEFT('CIQ Input File'!D543,3)="gtp",'CIQ Input File'!D543,"")</f>
        <v/>
      </c>
      <c r="E13" s="257" t="str">
        <f>IF(D13="","",CONCATENATE("vprn",INDEX('CIQ Input File'!$E$533:$E$549,MATCH(A13,'CIQ Input File'!$C$533:$C$549,0))))</f>
        <v/>
      </c>
      <c r="F13" s="257" t="str">
        <f>IF(D13="","",INDEX('CIQ Input File'!$F$533:$F$549,MATCH(A13,'CIQ Input File'!$C$533:$C$549,0)))</f>
        <v/>
      </c>
      <c r="G13" s="107" t="str">
        <f>IF('CIQ Input File'!H543="","",'CIQ Input File'!H543)</f>
        <v/>
      </c>
      <c r="H13" s="425"/>
      <c r="I13" s="257" t="str">
        <f>IF('CIQ Input File'!I544="","",IF(LEFT('CIQ Input File'!D544,5)="gtp-u",'CIQ Input File'!I544,""))</f>
        <v/>
      </c>
      <c r="J13" s="1"/>
      <c r="K13" s="1"/>
    </row>
    <row r="14" spans="1:11" s="93" customFormat="1">
      <c r="A14" s="257" t="str">
        <f>IF(D14="","",'CIQ Input File'!C544)</f>
        <v/>
      </c>
      <c r="B14" s="257" t="str">
        <f>IF(LEFT('CIQ Input File'!G545,2)="MG","group-specific","")</f>
        <v/>
      </c>
      <c r="C14" s="257" t="str">
        <f t="shared" si="0"/>
        <v/>
      </c>
      <c r="D14" s="257" t="str">
        <f>IF(LEFT('CIQ Input File'!D544,3)="gtp",'CIQ Input File'!D544,"")</f>
        <v/>
      </c>
      <c r="E14" s="257" t="str">
        <f>IF(D14="","",CONCATENATE("vprn",INDEX('CIQ Input File'!$E$533:$E$549,MATCH(A14,'CIQ Input File'!$C$533:$C$549,0))))</f>
        <v/>
      </c>
      <c r="F14" s="257" t="str">
        <f>IF(D14="","",INDEX('CIQ Input File'!$F$533:$F$549,MATCH(A14,'CIQ Input File'!$C$533:$C$549,0)))</f>
        <v/>
      </c>
      <c r="G14" s="107" t="str">
        <f>IF('CIQ Input File'!H545="","",'CIQ Input File'!H545)</f>
        <v/>
      </c>
      <c r="H14" s="425"/>
      <c r="I14" s="257" t="str">
        <f>IF('CIQ Input File'!I545="","",IF(LEFT('CIQ Input File'!D545,5)="gtp-u",'CIQ Input File'!I545,""))</f>
        <v/>
      </c>
      <c r="J14" s="1"/>
      <c r="K14" s="1"/>
    </row>
    <row r="15" spans="1:11">
      <c r="A15" s="257" t="str">
        <f>IF(D15="","",'CIQ Input File'!C545)</f>
        <v/>
      </c>
      <c r="B15" s="257" t="str">
        <f>IF(LEFT('CIQ Input File'!G546,2)="MG","group-specific","")</f>
        <v/>
      </c>
      <c r="C15" s="257" t="str">
        <f>IF(D15="","","default")</f>
        <v/>
      </c>
      <c r="D15" s="257" t="str">
        <f>IF(LEFT('CIQ Input File'!D545,3)="gtp",'CIQ Input File'!D545,"")</f>
        <v/>
      </c>
      <c r="E15" s="257" t="str">
        <f>IF(D15="","",CONCATENATE("vprn",INDEX('CIQ Input File'!$E$533:$E$549,MATCH(A15,'CIQ Input File'!$C$533:$C$549,0))))</f>
        <v/>
      </c>
      <c r="F15" s="257" t="str">
        <f>IF(D15="","",INDEX('CIQ Input File'!$F$533:$F$549,MATCH(A15,'CIQ Input File'!$C$533:$C$549,0)))</f>
        <v/>
      </c>
      <c r="G15" s="107" t="str">
        <f>IF('CIQ Input File'!H546="","",'CIQ Input File'!H546)</f>
        <v/>
      </c>
      <c r="H15" s="425"/>
      <c r="I15" s="257" t="str">
        <f>IF('CIQ Input File'!I546="","",IF(LEFT('CIQ Input File'!D546,5)="gtp-u",'CIQ Input File'!I546,""))</f>
        <v/>
      </c>
      <c r="J15" s="1"/>
      <c r="K15" s="1"/>
    </row>
    <row r="16" spans="1:11">
      <c r="A16" s="257" t="str">
        <f>IF(D16="","",'CIQ Input File'!C546)</f>
        <v/>
      </c>
      <c r="B16" s="257" t="str">
        <f>IF(LEFT('CIQ Input File'!G547,2)="MG","group-specific","")</f>
        <v/>
      </c>
      <c r="C16" s="257" t="str">
        <f>IF(D16="","","default")</f>
        <v/>
      </c>
      <c r="D16" s="257" t="str">
        <f>IF(LEFT('CIQ Input File'!D547,3)="gtp",'CIQ Input File'!D547,"")</f>
        <v/>
      </c>
      <c r="E16" s="257" t="str">
        <f>IF(D16="","",CONCATENATE("vprn",INDEX('CIQ Input File'!$E$533:$E$549,MATCH(A16,'CIQ Input File'!$C$533:$C$549,0))))</f>
        <v/>
      </c>
      <c r="F16" s="257" t="str">
        <f>IF(D16="","",INDEX('CIQ Input File'!$F$533:$F$549,MATCH(A16,'CIQ Input File'!$C$533:$C$549,0)))</f>
        <v/>
      </c>
      <c r="G16" s="107" t="str">
        <f>IF('CIQ Input File'!H547="","",'CIQ Input File'!H547)</f>
        <v/>
      </c>
      <c r="H16" s="425"/>
      <c r="I16" s="257" t="str">
        <f>IF('CIQ Input File'!I547="","",IF(LEFT('CIQ Input File'!D547,5)="gtp-u",'CIQ Input File'!I547,""))</f>
        <v/>
      </c>
      <c r="J16" s="1"/>
      <c r="K16" s="1"/>
    </row>
    <row r="17" spans="1:11">
      <c r="A17" s="257" t="str">
        <f>IF(D17="","",'CIQ Input File'!C547)</f>
        <v/>
      </c>
      <c r="B17" s="257" t="str">
        <f>IF(LEFT('CIQ Input File'!G548,2)="MG","group-specific","")</f>
        <v/>
      </c>
      <c r="C17" s="257" t="str">
        <f>IF(D17="","","default")</f>
        <v/>
      </c>
      <c r="D17" s="257" t="str">
        <f>IF(LEFT('CIQ Input File'!D548,3)="gtp",'CIQ Input File'!D548,"")</f>
        <v/>
      </c>
      <c r="E17" s="257" t="str">
        <f>IF(D17="","",CONCATENATE("vprn",INDEX('CIQ Input File'!$E$533:$E$549,MATCH(A17,'CIQ Input File'!$C$533:$C$549,0))))</f>
        <v/>
      </c>
      <c r="F17" s="257" t="str">
        <f>IF(D17="","",INDEX('CIQ Input File'!$F$533:$F$549,MATCH(A17,'CIQ Input File'!$C$533:$C$549,0)))</f>
        <v/>
      </c>
      <c r="G17" s="107" t="str">
        <f>IF('CIQ Input File'!H548="","",'CIQ Input File'!H548)</f>
        <v/>
      </c>
      <c r="H17" s="425"/>
      <c r="I17" s="257" t="str">
        <f>IF('CIQ Input File'!I548="","",IF(LEFT('CIQ Input File'!D548,5)="gtp-u",'CIQ Input File'!I548,""))</f>
        <v/>
      </c>
      <c r="J17" s="1"/>
      <c r="K17" s="1"/>
    </row>
    <row r="18" spans="1:11">
      <c r="A18" s="257" t="str">
        <f>IF(D18="","",'CIQ Input File'!C549)</f>
        <v/>
      </c>
      <c r="B18" s="257" t="str">
        <f>IF(LEFT('CIQ Input File'!G549,2)="MG","group-specific","")</f>
        <v/>
      </c>
      <c r="C18" s="257" t="str">
        <f>IF(D18="","","default")</f>
        <v/>
      </c>
      <c r="D18" s="257" t="str">
        <f>IF(LEFT('CIQ Input File'!D549,3)="gtp",'CIQ Input File'!D549,"")</f>
        <v/>
      </c>
      <c r="E18" s="257" t="str">
        <f>IF(D18="","",CONCATENATE("vprn",INDEX('CIQ Input File'!$E$533:$E$549,MATCH(A18,'CIQ Input File'!$C$533:$C$549,0))))</f>
        <v/>
      </c>
      <c r="F18" s="257" t="str">
        <f>IF(D18="","",INDEX('CIQ Input File'!$F$533:$F$549,MATCH(A18,'CIQ Input File'!$C$533:$C$549,0)))</f>
        <v/>
      </c>
      <c r="G18" s="107" t="str">
        <f>IF('CIQ Input File'!H549="","",'CIQ Input File'!H549)</f>
        <v/>
      </c>
      <c r="H18" s="425"/>
      <c r="I18" s="257" t="str">
        <f>IF('CIQ Input File'!I549="","",IF(LEFT('CIQ Input File'!D549,5)="gtp-u",'CIQ Input File'!I549,""))</f>
        <v/>
      </c>
      <c r="J18" s="1"/>
      <c r="K18" s="1"/>
    </row>
    <row r="19" spans="1:11">
      <c r="A19" s="107" t="str">
        <f>IF(B19="","",'CIQ Input File'!C538)</f>
        <v/>
      </c>
      <c r="B19" s="107" t="str">
        <f>IF('CIQ Input File'!K538="","",'CIQ Input File'!K538)</f>
        <v/>
      </c>
      <c r="C19" s="1"/>
      <c r="D19" s="107" t="str">
        <f t="shared" ref="D19:D30" si="1">IF(B19="","","gtp-u")</f>
        <v/>
      </c>
      <c r="E19" s="107" t="str">
        <f>IF(D19="","",CONCATENATE("vprn",INDEX('CIQ Input File'!$L$533:$L$549,MATCH(A19,'CIQ Input File'!$C$533:$C$549,0))))</f>
        <v/>
      </c>
      <c r="F19" s="257" t="str">
        <f>IF(D19="","",INDEX('CIQ Input File'!$M$533:$M$549,MATCH(A19,'CIQ Input File'!$C$533:$C$549,0)))</f>
        <v/>
      </c>
      <c r="G19" s="107" t="str">
        <f>IF('CIQ Input File'!$G$27="user",IF('CIQ Input File'!H538="","",'CIQ Input File'!H538),"")</f>
        <v/>
      </c>
      <c r="H19" s="97"/>
      <c r="I19" s="107" t="str">
        <f>IF('CIQ Input File'!$G$27="user",IF('CIQ Input File'!I538="","",IF(LEFT('CIQ Input File'!D538,5)="gtp-u",'CIQ Input File'!I538,"")),"")</f>
        <v/>
      </c>
      <c r="J19" s="1"/>
      <c r="K19" s="1"/>
    </row>
    <row r="20" spans="1:11">
      <c r="A20" s="107" t="str">
        <f>IF(B20="","",'CIQ Input File'!C539)</f>
        <v/>
      </c>
      <c r="B20" s="107" t="str">
        <f>IF('CIQ Input File'!K539="","",'CIQ Input File'!K539)</f>
        <v/>
      </c>
      <c r="C20" s="1"/>
      <c r="D20" s="107" t="str">
        <f t="shared" si="1"/>
        <v/>
      </c>
      <c r="E20" s="107" t="str">
        <f>IF(D20="","",CONCATENATE("vprn",INDEX('CIQ Input File'!$L$533:$L$549,MATCH(A20,'CIQ Input File'!$C$533:$C$549,0))))</f>
        <v/>
      </c>
      <c r="F20" s="257" t="str">
        <f>IF(D20="","",INDEX('CIQ Input File'!$M$533:$M$549,MATCH(A20,'CIQ Input File'!$C$533:$C$549,0)))</f>
        <v/>
      </c>
      <c r="G20" s="107" t="str">
        <f>IF('CIQ Input File'!$G$27="user",IF('CIQ Input File'!H539="","",'CIQ Input File'!H539),"")</f>
        <v/>
      </c>
      <c r="H20" s="97"/>
      <c r="I20" s="107" t="str">
        <f>IF('CIQ Input File'!$G$27="user",IF('CIQ Input File'!I539="","",IF(LEFT('CIQ Input File'!D539,5)="gtp-u",'CIQ Input File'!I539,"")),"")</f>
        <v/>
      </c>
      <c r="J20" s="1"/>
      <c r="K20" s="1"/>
    </row>
    <row r="21" spans="1:11">
      <c r="A21" s="107" t="str">
        <f>IF(B21="","",'CIQ Input File'!C540)</f>
        <v/>
      </c>
      <c r="B21" s="107" t="str">
        <f>IF('CIQ Input File'!K540="","",'CIQ Input File'!K540)</f>
        <v/>
      </c>
      <c r="C21" s="1"/>
      <c r="D21" s="107" t="str">
        <f t="shared" si="1"/>
        <v/>
      </c>
      <c r="E21" s="107" t="str">
        <f>IF(D21="","",CONCATENATE("vprn",INDEX('CIQ Input File'!$L$533:$L$549,MATCH(A21,'CIQ Input File'!$C$533:$C$549,0))))</f>
        <v/>
      </c>
      <c r="F21" s="257" t="str">
        <f>IF(D21="","",INDEX('CIQ Input File'!$M$533:$M$549,MATCH(A21,'CIQ Input File'!$C$533:$C$549,0)))</f>
        <v/>
      </c>
      <c r="G21" s="107" t="str">
        <f>IF('CIQ Input File'!$G$27="user",IF('CIQ Input File'!H540="","",'CIQ Input File'!H540),"")</f>
        <v/>
      </c>
      <c r="H21" s="97"/>
      <c r="I21" s="107" t="str">
        <f>IF('CIQ Input File'!$G$27="user",IF('CIQ Input File'!I540="","",IF(LEFT('CIQ Input File'!D540,5)="gtp-u",'CIQ Input File'!I540,"")),"")</f>
        <v/>
      </c>
      <c r="J21" s="1"/>
      <c r="K21" s="1"/>
    </row>
    <row r="22" spans="1:11">
      <c r="A22" s="107" t="str">
        <f>IF(B22="","",'CIQ Input File'!C541)</f>
        <v/>
      </c>
      <c r="B22" s="107" t="str">
        <f>IF('CIQ Input File'!K541="","",'CIQ Input File'!K541)</f>
        <v/>
      </c>
      <c r="C22" s="1"/>
      <c r="D22" s="107" t="str">
        <f t="shared" si="1"/>
        <v/>
      </c>
      <c r="E22" s="107" t="str">
        <f>IF(D22="","",CONCATENATE("vprn",INDEX('CIQ Input File'!$L$533:$L$549,MATCH(A22,'CIQ Input File'!$C$533:$C$549,0))))</f>
        <v/>
      </c>
      <c r="F22" s="257" t="str">
        <f>IF(D22="","",INDEX('CIQ Input File'!$M$533:$M$549,MATCH(A22,'CIQ Input File'!$C$533:$C$549,0)))</f>
        <v/>
      </c>
      <c r="G22" s="107" t="str">
        <f>IF('CIQ Input File'!$G$27="user",IF('CIQ Input File'!H541="","",'CIQ Input File'!H541),"")</f>
        <v/>
      </c>
      <c r="H22" s="97"/>
      <c r="I22" s="107" t="str">
        <f>IF('CIQ Input File'!$G$27="user",IF('CIQ Input File'!I541="","",IF(LEFT('CIQ Input File'!D541,5)="gtp-u",'CIQ Input File'!I541,"")),"")</f>
        <v/>
      </c>
      <c r="J22" s="1"/>
      <c r="K22" s="1"/>
    </row>
    <row r="23" spans="1:11">
      <c r="A23" s="107" t="str">
        <f>IF(B23="","",'CIQ Input File'!C542)</f>
        <v/>
      </c>
      <c r="B23" s="107" t="str">
        <f>IF('CIQ Input File'!K542="","",'CIQ Input File'!K542)</f>
        <v/>
      </c>
      <c r="C23" s="1"/>
      <c r="D23" s="107" t="str">
        <f t="shared" si="1"/>
        <v/>
      </c>
      <c r="E23" s="107" t="str">
        <f>IF(D23="","",CONCATENATE("vprn",INDEX('CIQ Input File'!$L$533:$L$549,MATCH(A23,'CIQ Input File'!$C$533:$C$549,0))))</f>
        <v/>
      </c>
      <c r="F23" s="257" t="str">
        <f>IF(D23="","",INDEX('CIQ Input File'!$M$533:$M$549,MATCH(A23,'CIQ Input File'!$C$533:$C$549,0)))</f>
        <v/>
      </c>
      <c r="G23" s="107" t="str">
        <f>IF('CIQ Input File'!$G$27="user",IF('CIQ Input File'!H542="","",'CIQ Input File'!H542),"")</f>
        <v/>
      </c>
      <c r="H23" s="97"/>
      <c r="I23" s="107" t="str">
        <f>IF('CIQ Input File'!$G$27="user",IF('CIQ Input File'!I542="","",IF(LEFT('CIQ Input File'!D542,5)="gtp-u",'CIQ Input File'!I542,"")),"")</f>
        <v/>
      </c>
      <c r="J23" s="1"/>
      <c r="K23" s="1"/>
    </row>
    <row r="24" spans="1:11">
      <c r="A24" s="107" t="str">
        <f>IF(B24="","",'CIQ Input File'!C543)</f>
        <v/>
      </c>
      <c r="B24" s="107" t="str">
        <f>IF('CIQ Input File'!K543="","",'CIQ Input File'!K543)</f>
        <v/>
      </c>
      <c r="C24" s="1"/>
      <c r="D24" s="107" t="str">
        <f t="shared" si="1"/>
        <v/>
      </c>
      <c r="E24" s="107" t="str">
        <f>IF(D24="","",CONCATENATE("vprn",INDEX('CIQ Input File'!$L$533:$L$549,MATCH(A24,'CIQ Input File'!$C$533:$C$549,0))))</f>
        <v/>
      </c>
      <c r="F24" s="257" t="str">
        <f>IF(D24="","",INDEX('CIQ Input File'!$M$533:$M$549,MATCH(A24,'CIQ Input File'!$C$533:$C$549,0)))</f>
        <v/>
      </c>
      <c r="G24" s="107" t="str">
        <f>IF('CIQ Input File'!$G$27="user",IF('CIQ Input File'!H543="","",'CIQ Input File'!H543),"")</f>
        <v/>
      </c>
      <c r="H24" s="97"/>
      <c r="I24" s="107" t="str">
        <f>IF('CIQ Input File'!$G$27="user",IF('CIQ Input File'!I543="","",IF(LEFT('CIQ Input File'!D543,5)="gtp-u",'CIQ Input File'!I543,"")),"")</f>
        <v/>
      </c>
      <c r="J24" s="1"/>
      <c r="K24" s="1"/>
    </row>
    <row r="25" spans="1:11">
      <c r="A25" s="107" t="str">
        <f>IF(B25="","",'CIQ Input File'!C544)</f>
        <v/>
      </c>
      <c r="B25" s="107" t="str">
        <f>IF('CIQ Input File'!K544="","",'CIQ Input File'!K544)</f>
        <v/>
      </c>
      <c r="C25" s="1"/>
      <c r="D25" s="107" t="str">
        <f t="shared" si="1"/>
        <v/>
      </c>
      <c r="E25" s="107" t="str">
        <f>IF(D25="","",CONCATENATE("vprn",INDEX('CIQ Input File'!$L$533:$L$549,MATCH(A25,'CIQ Input File'!$C$533:$C$549,0))))</f>
        <v/>
      </c>
      <c r="F25" s="257" t="str">
        <f>IF(D25="","",INDEX('CIQ Input File'!$M$533:$M$549,MATCH(A25,'CIQ Input File'!$C$533:$C$549,0)))</f>
        <v/>
      </c>
      <c r="G25" s="107" t="str">
        <f>IF('CIQ Input File'!$G$27="user",IF('CIQ Input File'!H544="","",'CIQ Input File'!H544),"")</f>
        <v/>
      </c>
      <c r="H25" s="97"/>
      <c r="I25" s="107" t="str">
        <f>IF('CIQ Input File'!$G$27="user",IF('CIQ Input File'!I544="","",IF(LEFT('CIQ Input File'!D544,5)="gtp-u",'CIQ Input File'!I544,"")),"")</f>
        <v/>
      </c>
      <c r="J25" s="1"/>
      <c r="K25" s="1"/>
    </row>
    <row r="26" spans="1:11">
      <c r="A26" s="107" t="str">
        <f>IF(B26="","",'CIQ Input File'!C545)</f>
        <v/>
      </c>
      <c r="B26" s="107" t="str">
        <f>IF('CIQ Input File'!K545="","",'CIQ Input File'!K545)</f>
        <v/>
      </c>
      <c r="C26" s="1"/>
      <c r="D26" s="107" t="str">
        <f t="shared" si="1"/>
        <v/>
      </c>
      <c r="E26" s="107" t="str">
        <f>IF(D26="","",CONCATENATE("vprn",INDEX('CIQ Input File'!$L$533:$L$549,MATCH(A26,'CIQ Input File'!$C$533:$C$549,0))))</f>
        <v/>
      </c>
      <c r="F26" s="257" t="str">
        <f>IF(D26="","",INDEX('CIQ Input File'!$M$533:$M$549,MATCH(A26,'CIQ Input File'!$C$533:$C$549,0)))</f>
        <v/>
      </c>
      <c r="G26" s="107" t="str">
        <f>IF('CIQ Input File'!$G$27="user",IF('CIQ Input File'!H545="","",'CIQ Input File'!H545),"")</f>
        <v/>
      </c>
      <c r="H26" s="97"/>
      <c r="I26" s="107" t="str">
        <f>IF('CIQ Input File'!$G$27="user",IF('CIQ Input File'!I545="","",IF(LEFT('CIQ Input File'!D545,5)="gtp-u",'CIQ Input File'!I545,"")),"")</f>
        <v/>
      </c>
      <c r="J26" s="1"/>
      <c r="K26" s="1"/>
    </row>
    <row r="27" spans="1:11">
      <c r="A27" s="107" t="str">
        <f>IF(B27="","",'CIQ Input File'!C546)</f>
        <v/>
      </c>
      <c r="B27" s="107" t="str">
        <f>IF('CIQ Input File'!K546="","",'CIQ Input File'!K546)</f>
        <v/>
      </c>
      <c r="C27" s="1"/>
      <c r="D27" s="107" t="str">
        <f t="shared" si="1"/>
        <v/>
      </c>
      <c r="E27" s="107" t="str">
        <f>IF(D27="","",CONCATENATE("vprn",INDEX('CIQ Input File'!$L$533:$L$549,MATCH(A27,'CIQ Input File'!$C$533:$C$549,0))))</f>
        <v/>
      </c>
      <c r="F27" s="257" t="str">
        <f>IF(D27="","",INDEX('CIQ Input File'!$M$533:$M$549,MATCH(A27,'CIQ Input File'!$C$533:$C$549,0)))</f>
        <v/>
      </c>
      <c r="G27" s="107" t="str">
        <f>IF('CIQ Input File'!$G$27="user",IF('CIQ Input File'!H546="","",'CIQ Input File'!H546),"")</f>
        <v/>
      </c>
      <c r="H27" s="97"/>
      <c r="I27" s="107" t="str">
        <f>IF('CIQ Input File'!$G$27="user",IF('CIQ Input File'!I546="","",IF(LEFT('CIQ Input File'!D546,5)="gtp-u",'CIQ Input File'!I546,"")),"")</f>
        <v/>
      </c>
      <c r="J27" s="1"/>
      <c r="K27" s="1"/>
    </row>
    <row r="28" spans="1:11">
      <c r="A28" s="107" t="str">
        <f>IF(B28="","",'CIQ Input File'!C547)</f>
        <v/>
      </c>
      <c r="B28" s="107" t="str">
        <f>IF('CIQ Input File'!K547="","",'CIQ Input File'!K547)</f>
        <v/>
      </c>
      <c r="C28" s="1"/>
      <c r="D28" s="107" t="str">
        <f t="shared" si="1"/>
        <v/>
      </c>
      <c r="E28" s="107" t="str">
        <f>IF(D28="","",CONCATENATE("vprn",INDEX('CIQ Input File'!$L$533:$L$549,MATCH(A28,'CIQ Input File'!$C$533:$C$549,0))))</f>
        <v/>
      </c>
      <c r="F28" s="257" t="str">
        <f>IF(D28="","",INDEX('CIQ Input File'!$M$533:$M$549,MATCH(A28,'CIQ Input File'!$C$533:$C$549,0)))</f>
        <v/>
      </c>
      <c r="G28" s="107" t="str">
        <f>IF('CIQ Input File'!$G$27="user",IF('CIQ Input File'!H547="","",'CIQ Input File'!H547),"")</f>
        <v/>
      </c>
      <c r="H28" s="97"/>
      <c r="I28" s="107" t="str">
        <f>IF('CIQ Input File'!$G$27="user",IF('CIQ Input File'!I547="","",IF(LEFT('CIQ Input File'!D547,5)="gtp-u",'CIQ Input File'!I547,"")),"")</f>
        <v/>
      </c>
      <c r="J28" s="1"/>
      <c r="K28" s="1"/>
    </row>
    <row r="29" spans="1:11">
      <c r="A29" s="107" t="str">
        <f>IF(B29="","",'CIQ Input File'!C548)</f>
        <v/>
      </c>
      <c r="B29" s="107" t="str">
        <f>IF('CIQ Input File'!K548="","",'CIQ Input File'!K548)</f>
        <v/>
      </c>
      <c r="C29" s="1"/>
      <c r="D29" s="107" t="str">
        <f t="shared" si="1"/>
        <v/>
      </c>
      <c r="E29" s="107" t="str">
        <f>IF(D29="","",CONCATENATE("vprn",INDEX('CIQ Input File'!$L$533:$L$549,MATCH(A29,'CIQ Input File'!$C$533:$C$549,0))))</f>
        <v/>
      </c>
      <c r="F29" s="257" t="str">
        <f>IF(D29="","",INDEX('CIQ Input File'!$M$533:$M$549,MATCH(A29,'CIQ Input File'!$C$533:$C$549,0)))</f>
        <v/>
      </c>
      <c r="G29" s="107" t="str">
        <f>IF('CIQ Input File'!$G$27="user",IF('CIQ Input File'!H548="","",'CIQ Input File'!H548),"")</f>
        <v/>
      </c>
      <c r="H29" s="97"/>
      <c r="I29" s="107" t="str">
        <f>IF('CIQ Input File'!$G$27="user",IF('CIQ Input File'!I548="","",IF(LEFT('CIQ Input File'!D548,5)="gtp-u",'CIQ Input File'!I548,"")),"")</f>
        <v/>
      </c>
      <c r="J29" s="1"/>
      <c r="K29" s="1"/>
    </row>
    <row r="30" spans="1:11">
      <c r="A30" s="107" t="str">
        <f>IF(B30="","",'CIQ Input File'!C549)</f>
        <v/>
      </c>
      <c r="B30" s="107" t="str">
        <f>IF('CIQ Input File'!K549="","",'CIQ Input File'!K549)</f>
        <v/>
      </c>
      <c r="C30" s="1"/>
      <c r="D30" s="107" t="str">
        <f t="shared" si="1"/>
        <v/>
      </c>
      <c r="E30" s="107" t="str">
        <f>IF(D30="","",CONCATENATE("vprn",INDEX('CIQ Input File'!$L$533:$L$549,MATCH(A30,'CIQ Input File'!$C$533:$C$549,0))))</f>
        <v/>
      </c>
      <c r="F30" s="257" t="str">
        <f>IF(D30="","",INDEX('CIQ Input File'!$M$533:$M$549,MATCH(A30,'CIQ Input File'!$C$533:$C$549,0)))</f>
        <v/>
      </c>
      <c r="G30" s="107" t="str">
        <f>IF('CIQ Input File'!$G$27="user",IF('CIQ Input File'!H549="","",'CIQ Input File'!H549),"")</f>
        <v/>
      </c>
      <c r="H30" s="97"/>
      <c r="I30" s="107" t="str">
        <f>IF('CIQ Input File'!$G$27="user",IF('CIQ Input File'!I549="","",IF(LEFT('CIQ Input File'!D549,5)="gtp-u",'CIQ Input File'!I549,"")),"")</f>
        <v/>
      </c>
      <c r="J30" s="1"/>
      <c r="K30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2243-AE29-4ED4-8F70-C985DBCE4363}">
  <sheetPr>
    <tabColor rgb="FF92D050"/>
  </sheetPr>
  <dimension ref="A2:E20"/>
  <sheetViews>
    <sheetView workbookViewId="0">
      <selection activeCell="D7" sqref="D7"/>
    </sheetView>
  </sheetViews>
  <sheetFormatPr defaultRowHeight="14.5"/>
  <cols>
    <col min="1" max="1" width="15.6328125" customWidth="1"/>
    <col min="2" max="2" width="18.1796875" customWidth="1"/>
    <col min="4" max="4" width="17.6328125" customWidth="1"/>
    <col min="5" max="5" width="15.36328125" customWidth="1"/>
  </cols>
  <sheetData>
    <row r="2" spans="1:5">
      <c r="A2" s="2" t="s">
        <v>236</v>
      </c>
      <c r="B2" s="2" t="s">
        <v>239</v>
      </c>
      <c r="C2" s="2" t="s">
        <v>238</v>
      </c>
      <c r="D2" s="2" t="s">
        <v>1823</v>
      </c>
      <c r="E2" s="2" t="s">
        <v>1699</v>
      </c>
    </row>
    <row r="3" spans="1:5">
      <c r="A3" s="1003" t="str">
        <f>IF(COUNTIF('CIQ Input File'!C533,"*swu*"),'CIQ Input File'!C533,"")</f>
        <v/>
      </c>
      <c r="B3" s="1003" t="str">
        <f>IF(A3="","",INDEX('CIQ Input File'!$G$533,MATCH(D3,'CIQ Input File'!$F$533)))</f>
        <v/>
      </c>
      <c r="C3" s="1003" t="str">
        <f>IF(A3="","",INDEX('CIQ Input File'!$E$533,MATCH(D3,'CIQ Input File'!$F$533)))</f>
        <v/>
      </c>
      <c r="D3" s="1003" t="str">
        <f>IF(A3="","",INDEX('CIQ Input File'!$F$533,MATCH(A3,'CIQ Input File'!$C$533)))</f>
        <v/>
      </c>
    </row>
    <row r="4" spans="1:5">
      <c r="A4" s="1003" t="str">
        <f>IF(COUNTIF('CIQ Input File'!C534,"*swu*"),'CIQ Input File'!C534,"")</f>
        <v/>
      </c>
      <c r="B4" s="1003" t="str">
        <f>IF(A4="","",INDEX('CIQ Input File'!$G$533,MATCH(D4,'CIQ Input File'!$F$533)))</f>
        <v/>
      </c>
      <c r="C4" s="1003" t="str">
        <f>IF(A4="","",INDEX('CIQ Input File'!$E$533,MATCH(D4,'CIQ Input File'!$F$533)))</f>
        <v/>
      </c>
      <c r="D4" s="1003" t="str">
        <f>IF(A4="","",INDEX('CIQ Input File'!$F$533,MATCH(A4,'CIQ Input File'!$C$533)))</f>
        <v/>
      </c>
    </row>
    <row r="5" spans="1:5">
      <c r="A5" s="1003" t="str">
        <f>IF(COUNTIF('CIQ Input File'!C535,"*swu*"),'CIQ Input File'!C535,"")</f>
        <v/>
      </c>
      <c r="B5" s="1003" t="str">
        <f>IF(A5="","",INDEX('CIQ Input File'!$G$533,MATCH(D5,'CIQ Input File'!$F$533)))</f>
        <v/>
      </c>
      <c r="C5" s="1003" t="str">
        <f>IF(A5="","",INDEX('CIQ Input File'!$E$533,MATCH(D5,'CIQ Input File'!$F$533)))</f>
        <v/>
      </c>
      <c r="D5" s="1003" t="str">
        <f>IF(A5="","",INDEX('CIQ Input File'!$F$533,MATCH(A5,'CIQ Input File'!$C$533)))</f>
        <v/>
      </c>
    </row>
    <row r="6" spans="1:5">
      <c r="A6" s="1003" t="str">
        <f>IF(COUNTIF('CIQ Input File'!C536,"*swu*"),'CIQ Input File'!C536,"")</f>
        <v>swu</v>
      </c>
      <c r="B6" s="1003" t="str">
        <f>IF(A6="","",INDEX('CIQ Input File'!$G$536,MATCH(D6,'CIQ Input File'!$F$536)))</f>
        <v>default</v>
      </c>
      <c r="C6" s="1003">
        <f>IF(A6="","",INDEX('CIQ Input File'!$E$536,MATCH(D6,'CIQ Input File'!$F$536)))</f>
        <v>200</v>
      </c>
      <c r="D6" s="1003" t="str">
        <f>IF(A6="","",INDEX('CIQ Input File'!$F$536,MATCH(A6,'CIQ Input File'!$C$536)))</f>
        <v>SWu-pub-loopback</v>
      </c>
      <c r="E6" t="s">
        <v>1723</v>
      </c>
    </row>
    <row r="7" spans="1:5">
      <c r="A7" s="1003" t="str">
        <f>IF(COUNTIF('CIQ Input File'!C537,"*swu*"),'CIQ Input File'!C537,"")</f>
        <v>swu</v>
      </c>
      <c r="B7" s="1003" t="str">
        <f>IF(A7="","",INDEX('CIQ Input File'!$G$537,MATCH(D7,'CIQ Input File'!$F$537)))</f>
        <v>internal</v>
      </c>
      <c r="C7" s="1003">
        <f>IF(A7="","",INDEX('CIQ Input File'!$E$537,MATCH(D7,'CIQ Input File'!$F$537)))</f>
        <v>100</v>
      </c>
      <c r="D7" s="1003" t="str">
        <f>IF(A7="","",INDEX('CIQ Input File'!$F$537,MATCH(A7,'CIQ Input File'!$C$537)))</f>
        <v>SWu-int-loopback</v>
      </c>
      <c r="E7" s="954" t="s">
        <v>1723</v>
      </c>
    </row>
    <row r="8" spans="1:5">
      <c r="A8" s="969" t="str">
        <f>IF(COUNTIF('CIQ Input File'!C538,"*swu*"),'CIQ Input File'!C538,"")</f>
        <v/>
      </c>
      <c r="D8" s="969" t="str">
        <f>IF(A8="","",INDEX('CIQ Input File'!$F$533,MATCH(A8,'CIQ Input File'!$C$533)))</f>
        <v/>
      </c>
    </row>
    <row r="9" spans="1:5">
      <c r="A9" s="969" t="str">
        <f>IF(COUNTIF('CIQ Input File'!C539,"*swu*"),'CIQ Input File'!C539,"")</f>
        <v/>
      </c>
      <c r="D9" s="969" t="str">
        <f>IF(A9="","",INDEX('CIQ Input File'!$F$533,MATCH(A9,'CIQ Input File'!$C$533)))</f>
        <v/>
      </c>
    </row>
    <row r="10" spans="1:5">
      <c r="A10" s="969" t="str">
        <f>IF(COUNTIF('CIQ Input File'!C540,"*swu*"),'CIQ Input File'!C540,"")</f>
        <v/>
      </c>
      <c r="D10" s="969" t="str">
        <f>IF(A10="","",INDEX('CIQ Input File'!$F$533,MATCH(A10,'CIQ Input File'!$C$533)))</f>
        <v/>
      </c>
    </row>
    <row r="11" spans="1:5">
      <c r="A11" s="969" t="str">
        <f>IF(COUNTIF('CIQ Input File'!C541,"*swu*"),'CIQ Input File'!C541,"")</f>
        <v/>
      </c>
      <c r="D11" s="969" t="str">
        <f>IF(A11="","",INDEX('CIQ Input File'!$F$533,MATCH(A11,'CIQ Input File'!$C$533)))</f>
        <v/>
      </c>
    </row>
    <row r="12" spans="1:5">
      <c r="A12" s="969" t="str">
        <f>IF(COUNTIF('CIQ Input File'!C542,"*swu*"),'CIQ Input File'!C542,"")</f>
        <v/>
      </c>
      <c r="D12" s="969" t="str">
        <f>IF(A12="","",INDEX('CIQ Input File'!$F$533,MATCH(A12,'CIQ Input File'!$C$533)))</f>
        <v/>
      </c>
    </row>
    <row r="13" spans="1:5">
      <c r="A13" s="969" t="str">
        <f>IF(COUNTIF('CIQ Input File'!C543,"*swu*"),'CIQ Input File'!C543,"")</f>
        <v/>
      </c>
      <c r="D13" s="969" t="str">
        <f>IF(A13="","",INDEX('CIQ Input File'!$F$533,MATCH(A13,'CIQ Input File'!$C$533)))</f>
        <v/>
      </c>
    </row>
    <row r="14" spans="1:5">
      <c r="A14" s="969" t="str">
        <f>IF(COUNTIF('CIQ Input File'!C544,"*swu*"),'CIQ Input File'!C544,"")</f>
        <v/>
      </c>
      <c r="D14" s="969" t="str">
        <f>IF(A14="","",INDEX('CIQ Input File'!$F$533,MATCH(A14,'CIQ Input File'!$C$533)))</f>
        <v/>
      </c>
    </row>
    <row r="15" spans="1:5">
      <c r="A15" s="969" t="str">
        <f>IF(COUNTIF('CIQ Input File'!C545,"*swu*"),'CIQ Input File'!C545,"")</f>
        <v/>
      </c>
      <c r="D15" s="969" t="str">
        <f>IF(A15="","",INDEX('CIQ Input File'!$F$533,MATCH(A15,'CIQ Input File'!$C$533)))</f>
        <v/>
      </c>
    </row>
    <row r="16" spans="1:5">
      <c r="A16" s="969" t="str">
        <f>IF(COUNTIF('CIQ Input File'!C546,"*swu*"),'CIQ Input File'!C546,"")</f>
        <v/>
      </c>
    </row>
    <row r="17" spans="1:1">
      <c r="A17" s="969" t="str">
        <f>IF(COUNTIF('CIQ Input File'!C547,"*swu*"),'CIQ Input File'!C547,"")</f>
        <v/>
      </c>
    </row>
    <row r="18" spans="1:1">
      <c r="A18" s="969" t="str">
        <f>IF(COUNTIF('CIQ Input File'!C548,"*swu*"),'CIQ Input File'!C548,"")</f>
        <v/>
      </c>
    </row>
    <row r="19" spans="1:1">
      <c r="A19" s="969" t="str">
        <f>IF(COUNTIF('CIQ Input File'!C549,"*swu*"),'CIQ Input File'!C549,"")</f>
        <v/>
      </c>
    </row>
    <row r="20" spans="1:1">
      <c r="A20" s="969" t="str">
        <f>IF(COUNTIF('CIQ Input File'!C550,"*swu*"),'CIQ Input File'!C550,"")</f>
        <v/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CB40-383F-4AC7-AF17-1BB49692D992}">
  <sheetPr>
    <tabColor rgb="FF92D050"/>
  </sheetPr>
  <dimension ref="A2:A4"/>
  <sheetViews>
    <sheetView workbookViewId="0">
      <selection activeCell="A7" sqref="A7"/>
    </sheetView>
  </sheetViews>
  <sheetFormatPr defaultRowHeight="14.5"/>
  <cols>
    <col min="1" max="1" width="174.453125" customWidth="1"/>
  </cols>
  <sheetData>
    <row r="2" spans="1:1" s="958" customFormat="1">
      <c r="A2" s="958" t="s">
        <v>1828</v>
      </c>
    </row>
    <row r="3" spans="1:1" s="954" customFormat="1">
      <c r="A3" s="954" t="s">
        <v>1828</v>
      </c>
    </row>
    <row r="4" spans="1:1">
      <c r="A4" t="s">
        <v>1829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7899-DB85-4F17-8EE7-102A1C2B18EA}">
  <sheetPr>
    <tabColor rgb="FF92D050"/>
  </sheetPr>
  <dimension ref="A2:G20"/>
  <sheetViews>
    <sheetView workbookViewId="0">
      <selection activeCell="F3" sqref="F3"/>
    </sheetView>
  </sheetViews>
  <sheetFormatPr defaultRowHeight="14.5"/>
  <cols>
    <col min="1" max="1" width="15.6328125" style="954" customWidth="1"/>
    <col min="2" max="2" width="16.81640625" style="954" customWidth="1"/>
    <col min="3" max="3" width="11.36328125" style="954" customWidth="1"/>
    <col min="4" max="4" width="17.6328125" style="954" customWidth="1"/>
    <col min="5" max="6" width="13.6328125" style="954" customWidth="1"/>
    <col min="7" max="7" width="28.26953125" style="954" customWidth="1"/>
    <col min="8" max="16384" width="8.7265625" style="954"/>
  </cols>
  <sheetData>
    <row r="2" spans="1:7">
      <c r="A2" s="2" t="s">
        <v>236</v>
      </c>
      <c r="B2" s="2" t="s">
        <v>240</v>
      </c>
      <c r="C2" s="2" t="s">
        <v>238</v>
      </c>
      <c r="D2" s="2" t="s">
        <v>1823</v>
      </c>
      <c r="E2" s="2" t="s">
        <v>572</v>
      </c>
      <c r="F2" s="2" t="s">
        <v>376</v>
      </c>
      <c r="G2" s="2" t="s">
        <v>1820</v>
      </c>
    </row>
    <row r="3" spans="1:7">
      <c r="A3" s="1003" t="str">
        <f>IF(COUNTIF('CIQ Input File'!C533,"*swm*"),'CIQ Input File'!C533,"")</f>
        <v>swm</v>
      </c>
      <c r="B3" s="1003" t="str">
        <f>IF(A3="","",INDEX('CIQ Input File'!$D$533,MATCH(D3,'CIQ Input File'!$F$533)))</f>
        <v>diameter</v>
      </c>
      <c r="C3" s="1003" t="str">
        <f>CONCATENATE("vprn",(IF(A3="","",INDEX('CIQ Input File'!$E$533,MATCH(D3,'CIQ Input File'!$F$533)))))</f>
        <v>vprn100</v>
      </c>
      <c r="D3" s="1003" t="str">
        <f>IF(A3="","",INDEX('CIQ Input File'!$F$533,MATCH(A3,'CIQ Input File'!$C$533)))</f>
        <v>SWm-loopback-1</v>
      </c>
      <c r="E3" s="1009">
        <v>1</v>
      </c>
      <c r="F3" s="1010" t="str">
        <f>IF(D3="","",'CIQ Input File'!$C$511)</f>
        <v>DRA-1</v>
      </c>
      <c r="G3" s="954" t="s">
        <v>1821</v>
      </c>
    </row>
    <row r="4" spans="1:7">
      <c r="A4" s="969" t="str">
        <f>IF(COUNTIF('CIQ Input File'!C534,"*swm*"),'CIQ Input File'!C534,"")</f>
        <v/>
      </c>
      <c r="D4" s="969" t="str">
        <f>IF(A4="","",INDEX('CIQ Input File'!$F$533,MATCH(A4,'CIQ Input File'!$C$533)))</f>
        <v/>
      </c>
    </row>
    <row r="5" spans="1:7">
      <c r="A5" s="969" t="str">
        <f>IF(COUNTIF('CIQ Input File'!C535,"*swm*"),'CIQ Input File'!C535,"")</f>
        <v/>
      </c>
      <c r="D5" s="969" t="str">
        <f>IF(A5="","",INDEX('CIQ Input File'!$F$533,MATCH(A5,'CIQ Input File'!$C$533)))</f>
        <v/>
      </c>
    </row>
    <row r="6" spans="1:7">
      <c r="A6" s="969" t="str">
        <f>IF(COUNTIF('CIQ Input File'!C536,"*swm*"),'CIQ Input File'!C536,"")</f>
        <v/>
      </c>
      <c r="D6" s="969" t="str">
        <f>IF(A6="","",INDEX('CIQ Input File'!$F$533,MATCH(A6,'CIQ Input File'!$C$533)))</f>
        <v/>
      </c>
    </row>
    <row r="7" spans="1:7">
      <c r="A7" s="969" t="str">
        <f>IF(COUNTIF('CIQ Input File'!C537,"*swm*"),'CIQ Input File'!C537,"")</f>
        <v/>
      </c>
      <c r="D7" s="969" t="str">
        <f>IF(A7="","",INDEX('CIQ Input File'!$F$533,MATCH(A7,'CIQ Input File'!$C$533)))</f>
        <v/>
      </c>
    </row>
    <row r="8" spans="1:7">
      <c r="A8" s="969" t="str">
        <f>IF(COUNTIF('CIQ Input File'!C538,"*swm*"),'CIQ Input File'!C538,"")</f>
        <v/>
      </c>
      <c r="D8" s="969" t="str">
        <f>IF(A8="","",INDEX('CIQ Input File'!$F$533,MATCH(A8,'CIQ Input File'!$C$533)))</f>
        <v/>
      </c>
    </row>
    <row r="9" spans="1:7">
      <c r="A9" s="969" t="str">
        <f>IF(COUNTIF('CIQ Input File'!C539,"*swm*"),'CIQ Input File'!C539,"")</f>
        <v/>
      </c>
      <c r="D9" s="969" t="str">
        <f>IF(A9="","",INDEX('CIQ Input File'!$F$533,MATCH(A9,'CIQ Input File'!$C$533)))</f>
        <v/>
      </c>
    </row>
    <row r="10" spans="1:7">
      <c r="A10" s="969" t="str">
        <f>IF(COUNTIF('CIQ Input File'!C540,"*swm*"),'CIQ Input File'!C540,"")</f>
        <v/>
      </c>
      <c r="D10" s="969" t="str">
        <f>IF(A10="","",INDEX('CIQ Input File'!$F$533,MATCH(A10,'CIQ Input File'!$C$533)))</f>
        <v/>
      </c>
    </row>
    <row r="11" spans="1:7">
      <c r="A11" s="969" t="str">
        <f>IF(COUNTIF('CIQ Input File'!C541,"*swm*"),'CIQ Input File'!C541,"")</f>
        <v/>
      </c>
      <c r="D11" s="969" t="str">
        <f>IF(A11="","",INDEX('CIQ Input File'!$F$533,MATCH(A11,'CIQ Input File'!$C$533)))</f>
        <v/>
      </c>
    </row>
    <row r="12" spans="1:7">
      <c r="A12" s="969" t="str">
        <f>IF(COUNTIF('CIQ Input File'!C542,"*swm*"),'CIQ Input File'!C542,"")</f>
        <v/>
      </c>
      <c r="D12" s="969" t="str">
        <f>IF(A12="","",INDEX('CIQ Input File'!$F$533,MATCH(A12,'CIQ Input File'!$C$533)))</f>
        <v/>
      </c>
    </row>
    <row r="13" spans="1:7">
      <c r="A13" s="969" t="str">
        <f>IF(COUNTIF('CIQ Input File'!C543,"*swm*"),'CIQ Input File'!C543,"")</f>
        <v/>
      </c>
      <c r="D13" s="969" t="str">
        <f>IF(A13="","",INDEX('CIQ Input File'!$F$533,MATCH(A13,'CIQ Input File'!$C$533)))</f>
        <v/>
      </c>
    </row>
    <row r="14" spans="1:7">
      <c r="A14" s="969" t="str">
        <f>IF(COUNTIF('CIQ Input File'!C544,"*swm*"),'CIQ Input File'!C544,"")</f>
        <v/>
      </c>
      <c r="D14" s="969" t="str">
        <f>IF(A14="","",INDEX('CIQ Input File'!$F$533,MATCH(A14,'CIQ Input File'!$C$533)))</f>
        <v/>
      </c>
    </row>
    <row r="15" spans="1:7">
      <c r="A15" s="969" t="str">
        <f>IF(COUNTIF('CIQ Input File'!C545,"*swm*"),'CIQ Input File'!C545,"")</f>
        <v/>
      </c>
      <c r="D15" s="969" t="str">
        <f>IF(A15="","",INDEX('CIQ Input File'!$F$533,MATCH(A15,'CIQ Input File'!$C$533)))</f>
        <v/>
      </c>
    </row>
    <row r="16" spans="1:7">
      <c r="A16" s="969" t="str">
        <f>IF(COUNTIF('CIQ Input File'!C546,"*swm*"),'CIQ Input File'!C546,"")</f>
        <v/>
      </c>
      <c r="D16" s="969" t="str">
        <f>IF(A16="","",INDEX('CIQ Input File'!$F$533,MATCH(A16,'CIQ Input File'!$C$533)))</f>
        <v/>
      </c>
    </row>
    <row r="17" spans="1:4">
      <c r="A17" s="969" t="str">
        <f>IF(COUNTIF('CIQ Input File'!C547,"*swm*"),'CIQ Input File'!C547,"")</f>
        <v/>
      </c>
      <c r="D17" s="969" t="str">
        <f>IF(A17="","",INDEX('CIQ Input File'!$F$533,MATCH(A17,'CIQ Input File'!$C$533)))</f>
        <v/>
      </c>
    </row>
    <row r="18" spans="1:4">
      <c r="A18" s="969" t="str">
        <f>IF(COUNTIF('CIQ Input File'!C548,"*swm*"),'CIQ Input File'!C548,"")</f>
        <v/>
      </c>
      <c r="D18" s="969" t="str">
        <f>IF(A18="","",INDEX('CIQ Input File'!$F$533,MATCH(A18,'CIQ Input File'!$C$533)))</f>
        <v/>
      </c>
    </row>
    <row r="19" spans="1:4">
      <c r="A19" s="969" t="str">
        <f>IF(COUNTIF('CIQ Input File'!C549,"*swm*"),'CIQ Input File'!C549,"")</f>
        <v/>
      </c>
      <c r="D19" s="969" t="str">
        <f>IF(A19="","",INDEX('CIQ Input File'!$F$533,MATCH(A19,'CIQ Input File'!$C$533)))</f>
        <v/>
      </c>
    </row>
    <row r="20" spans="1:4">
      <c r="A20" s="969" t="str">
        <f>IF(COUNTIF('CIQ Input File'!C550,"*swm*"),'CIQ Input File'!C550,"")</f>
        <v/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8B3D-6575-4405-825F-A64975D2281F}">
  <sheetPr>
    <tabColor rgb="FF92D050"/>
  </sheetPr>
  <dimension ref="A2:A6"/>
  <sheetViews>
    <sheetView workbookViewId="0">
      <selection activeCell="A10" sqref="A10"/>
    </sheetView>
  </sheetViews>
  <sheetFormatPr defaultRowHeight="14.5"/>
  <cols>
    <col min="1" max="1" width="135.54296875" customWidth="1"/>
  </cols>
  <sheetData>
    <row r="2" spans="1:1" s="958" customFormat="1">
      <c r="A2" s="958" t="s">
        <v>1830</v>
      </c>
    </row>
    <row r="3" spans="1:1">
      <c r="A3" s="954" t="s">
        <v>1830</v>
      </c>
    </row>
    <row r="4" spans="1:1">
      <c r="A4" s="954" t="s">
        <v>1831</v>
      </c>
    </row>
    <row r="5" spans="1:1">
      <c r="A5" s="954" t="s">
        <v>1832</v>
      </c>
    </row>
    <row r="6" spans="1:1">
      <c r="A6" t="s">
        <v>1840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E0-DEED-4B39-9D91-5A92318EA24B}">
  <sheetPr>
    <tabColor rgb="FF92D050"/>
  </sheetPr>
  <dimension ref="A2:D18"/>
  <sheetViews>
    <sheetView workbookViewId="0">
      <selection activeCell="B3" sqref="B3"/>
    </sheetView>
  </sheetViews>
  <sheetFormatPr defaultRowHeight="14.5"/>
  <cols>
    <col min="1" max="1" width="19.36328125" style="477" customWidth="1"/>
    <col min="2" max="2" width="15.1796875" style="477" customWidth="1"/>
    <col min="3" max="3" width="14.54296875" style="477" customWidth="1"/>
    <col min="4" max="4" width="20.26953125" style="477" customWidth="1"/>
    <col min="5" max="16384" width="8.7265625" style="477"/>
  </cols>
  <sheetData>
    <row r="2" spans="1:4">
      <c r="A2" s="33" t="s">
        <v>1047</v>
      </c>
      <c r="B2" s="33" t="s">
        <v>1048</v>
      </c>
      <c r="C2" s="33" t="s">
        <v>1049</v>
      </c>
      <c r="D2" s="33" t="s">
        <v>1050</v>
      </c>
    </row>
    <row r="3" spans="1:4">
      <c r="A3" s="402" t="str">
        <f>IF(D3="","",INDEX('CIQ Input File'!$N$533:$N$549,MATCH(D3,'CIQ Input File'!K531:$K$549,0)))</f>
        <v/>
      </c>
      <c r="B3" s="106" t="str">
        <f>IF(D3="","",'CIQ Input File'!C533)</f>
        <v/>
      </c>
      <c r="C3" s="106" t="str">
        <f>IF(D3="","",'CIQ Input File'!G533)</f>
        <v/>
      </c>
      <c r="D3" s="106" t="str">
        <f>IF('CIQ Input File'!K533="","",'CIQ Input File'!K533)</f>
        <v/>
      </c>
    </row>
    <row r="4" spans="1:4">
      <c r="A4" s="402" t="str">
        <f>IF(D4="","",INDEX('CIQ Input File'!$N$533:$N$549,MATCH(D4,'CIQ Input File'!K532:$K$549,0)))</f>
        <v/>
      </c>
      <c r="B4" s="106" t="str">
        <f>IF(D4="","",'CIQ Input File'!C534)</f>
        <v/>
      </c>
      <c r="C4" s="106" t="str">
        <f>IF(D4="","",'CIQ Input File'!G534)</f>
        <v/>
      </c>
      <c r="D4" s="106" t="str">
        <f>IF('CIQ Input File'!K534="","",'CIQ Input File'!K534)</f>
        <v/>
      </c>
    </row>
    <row r="5" spans="1:4">
      <c r="A5" s="402" t="str">
        <f>IF(D5="","",INDEX('CIQ Input File'!$N$533:$N$549,MATCH(D5,'CIQ Input File'!K533:$K$549,0)))</f>
        <v/>
      </c>
      <c r="B5" s="106" t="str">
        <f>IF(D5="","",'CIQ Input File'!C535)</f>
        <v/>
      </c>
      <c r="C5" s="106" t="str">
        <f>IF(D5="","",'CIQ Input File'!G535)</f>
        <v/>
      </c>
      <c r="D5" s="106" t="str">
        <f>IF('CIQ Input File'!K535="","",'CIQ Input File'!K535)</f>
        <v/>
      </c>
    </row>
    <row r="6" spans="1:4">
      <c r="A6" s="402" t="str">
        <f>IF(D6="","",INDEX('CIQ Input File'!$N$533:$N$549,MATCH(D6,'CIQ Input File'!K534:$K$549,0)))</f>
        <v/>
      </c>
      <c r="B6" s="106" t="str">
        <f>IF(D6="","",'CIQ Input File'!C537)</f>
        <v/>
      </c>
      <c r="C6" s="106" t="str">
        <f>IF(D6="","",'CIQ Input File'!G537)</f>
        <v/>
      </c>
      <c r="D6" s="106" t="str">
        <f>IF('CIQ Input File'!K537="","",'CIQ Input File'!K537)</f>
        <v/>
      </c>
    </row>
    <row r="7" spans="1:4">
      <c r="A7" s="402" t="str">
        <f>IF(D7="","",INDEX('CIQ Input File'!$N$533:$N$549,MATCH(D7,'CIQ Input File'!K535:$K$549,0)))</f>
        <v/>
      </c>
      <c r="B7" s="106" t="str">
        <f>IF(D7="","",'CIQ Input File'!C538)</f>
        <v/>
      </c>
      <c r="C7" s="106" t="str">
        <f>IF(D7="","",'CIQ Input File'!G538)</f>
        <v/>
      </c>
      <c r="D7" s="106" t="str">
        <f>IF('CIQ Input File'!K538="","",'CIQ Input File'!K538)</f>
        <v/>
      </c>
    </row>
    <row r="8" spans="1:4">
      <c r="A8" s="402" t="str">
        <f>IF(D8="","",INDEX('CIQ Input File'!$N$533:$N$549,MATCH(D8,'CIQ Input File'!K537:$K$549,0)))</f>
        <v/>
      </c>
      <c r="B8" s="106" t="str">
        <f>IF(D8="","",'CIQ Input File'!C539)</f>
        <v/>
      </c>
      <c r="C8" s="106" t="str">
        <f>IF(D8="","",'CIQ Input File'!G539)</f>
        <v/>
      </c>
      <c r="D8" s="106" t="str">
        <f>IF('CIQ Input File'!K539="","",'CIQ Input File'!K539)</f>
        <v/>
      </c>
    </row>
    <row r="9" spans="1:4">
      <c r="A9" s="402" t="str">
        <f>IF(D9="","",INDEX('CIQ Input File'!$N$533:$N$549,MATCH(D9,'CIQ Input File'!K538:$K$549,0)))</f>
        <v/>
      </c>
      <c r="B9" s="106" t="str">
        <f>IF(D9="","",'CIQ Input File'!C540)</f>
        <v/>
      </c>
      <c r="C9" s="106" t="str">
        <f>IF(D9="","",'CIQ Input File'!G540)</f>
        <v/>
      </c>
      <c r="D9" s="106" t="str">
        <f>IF('CIQ Input File'!K540="","",'CIQ Input File'!K540)</f>
        <v/>
      </c>
    </row>
    <row r="10" spans="1:4">
      <c r="A10" s="402" t="str">
        <f>IF(D10="","",INDEX('CIQ Input File'!$N$533:$N$549,MATCH(D10,'CIQ Input File'!K539:$K$549,0)))</f>
        <v/>
      </c>
      <c r="B10" s="106" t="str">
        <f>IF(D10="","",'CIQ Input File'!C541)</f>
        <v/>
      </c>
      <c r="C10" s="106" t="str">
        <f>IF(D10="","",'CIQ Input File'!G541)</f>
        <v/>
      </c>
      <c r="D10" s="106" t="str">
        <f>IF('CIQ Input File'!K541="","",'CIQ Input File'!K541)</f>
        <v/>
      </c>
    </row>
    <row r="11" spans="1:4">
      <c r="A11" s="402" t="str">
        <f>IF(D11="","",INDEX('CIQ Input File'!$N$533:$N$549,MATCH(D11,'CIQ Input File'!K540:$K$549,0)))</f>
        <v/>
      </c>
      <c r="B11" s="106" t="str">
        <f>IF(D11="","",'CIQ Input File'!C542)</f>
        <v/>
      </c>
      <c r="C11" s="106" t="str">
        <f>IF(D11="","",'CIQ Input File'!G542)</f>
        <v/>
      </c>
      <c r="D11" s="106" t="str">
        <f>IF('CIQ Input File'!K542="","",'CIQ Input File'!K542)</f>
        <v/>
      </c>
    </row>
    <row r="12" spans="1:4">
      <c r="A12" s="402" t="str">
        <f>IF(D12="","",INDEX('CIQ Input File'!$N$533:$N$549,MATCH(D12,'CIQ Input File'!K541:$K$549,0)))</f>
        <v/>
      </c>
      <c r="B12" s="106" t="str">
        <f>IF(D12="","",'CIQ Input File'!C543)</f>
        <v/>
      </c>
      <c r="C12" s="106" t="str">
        <f>IF(D12="","",'CIQ Input File'!G543)</f>
        <v/>
      </c>
      <c r="D12" s="106" t="str">
        <f>IF('CIQ Input File'!K543="","",'CIQ Input File'!K543)</f>
        <v/>
      </c>
    </row>
    <row r="13" spans="1:4">
      <c r="A13" s="402" t="str">
        <f>IF(D13="","",INDEX('CIQ Input File'!$N$533:$N$549,MATCH(D13,'CIQ Input File'!K542:$K$549,0)))</f>
        <v/>
      </c>
      <c r="B13" s="106" t="str">
        <f>IF(D13="","",'CIQ Input File'!C544)</f>
        <v/>
      </c>
      <c r="C13" s="106" t="str">
        <f>IF(D13="","",'CIQ Input File'!G544)</f>
        <v/>
      </c>
      <c r="D13" s="106" t="str">
        <f>IF('CIQ Input File'!K544="","",'CIQ Input File'!K544)</f>
        <v/>
      </c>
    </row>
    <row r="14" spans="1:4">
      <c r="A14" s="402" t="str">
        <f>IF(D14="","",INDEX('CIQ Input File'!$N$533:$N$549,MATCH(D14,'CIQ Input File'!K543:$K$549,0)))</f>
        <v/>
      </c>
      <c r="B14" s="106" t="str">
        <f>IF(D14="","",'CIQ Input File'!C545)</f>
        <v/>
      </c>
      <c r="C14" s="106" t="str">
        <f>IF(D14="","",'CIQ Input File'!G545)</f>
        <v/>
      </c>
      <c r="D14" s="106" t="str">
        <f>IF('CIQ Input File'!K545="","",'CIQ Input File'!K545)</f>
        <v/>
      </c>
    </row>
    <row r="15" spans="1:4">
      <c r="A15" s="402" t="str">
        <f>IF(D15="","",INDEX('CIQ Input File'!$N$533:$N$549,MATCH(D15,'CIQ Input File'!K544:$K$549,0)))</f>
        <v/>
      </c>
      <c r="B15" s="106" t="str">
        <f>IF(D15="","",'CIQ Input File'!C546)</f>
        <v/>
      </c>
      <c r="C15" s="106" t="str">
        <f>IF(D15="","",'CIQ Input File'!G546)</f>
        <v/>
      </c>
      <c r="D15" s="106" t="str">
        <f>IF('CIQ Input File'!K546="","",'CIQ Input File'!K546)</f>
        <v/>
      </c>
    </row>
    <row r="16" spans="1:4">
      <c r="A16" s="402" t="str">
        <f>IF(D16="","",INDEX('CIQ Input File'!$N$533:$N$549,MATCH(D16,'CIQ Input File'!K545:$K$549,0)))</f>
        <v/>
      </c>
      <c r="B16" s="106" t="str">
        <f>IF(D16="","",'CIQ Input File'!C547)</f>
        <v/>
      </c>
      <c r="C16" s="106" t="str">
        <f>IF(D16="","",'CIQ Input File'!G547)</f>
        <v/>
      </c>
      <c r="D16" s="106" t="str">
        <f>IF('CIQ Input File'!K547="","",'CIQ Input File'!K547)</f>
        <v/>
      </c>
    </row>
    <row r="17" spans="1:4">
      <c r="A17" s="402" t="str">
        <f>IF(D17="","",INDEX('CIQ Input File'!$N$533:$N$549,MATCH(D17,'CIQ Input File'!K546:$K$549,0)))</f>
        <v/>
      </c>
      <c r="B17" s="106" t="str">
        <f>IF(D17="","",'CIQ Input File'!C548)</f>
        <v/>
      </c>
      <c r="C17" s="106" t="str">
        <f>IF(D17="","",'CIQ Input File'!G548)</f>
        <v/>
      </c>
      <c r="D17" s="106" t="str">
        <f>IF('CIQ Input File'!K548="","",'CIQ Input File'!K548)</f>
        <v/>
      </c>
    </row>
    <row r="18" spans="1:4">
      <c r="A18" s="402" t="str">
        <f>IF(D18="","",INDEX('CIQ Input File'!$N$533:$N$549,MATCH(D18,'CIQ Input File'!K547:$K$549,0)))</f>
        <v/>
      </c>
      <c r="B18" s="106" t="str">
        <f>IF(D18="","",'CIQ Input File'!C549)</f>
        <v/>
      </c>
      <c r="C18" s="106" t="str">
        <f>IF(D18="","",'CIQ Input File'!G549)</f>
        <v/>
      </c>
      <c r="D18" s="106" t="str">
        <f>IF('CIQ Input File'!K549="","",'CIQ Input File'!K549)</f>
        <v/>
      </c>
    </row>
  </sheetData>
  <pageMargins left="0.7" right="0.7" top="0.75" bottom="0.75" header="0.3" footer="0.3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AE61-9F36-4AFF-A3EC-DD49674A6040}">
  <sheetPr>
    <tabColor rgb="FF92D050"/>
  </sheetPr>
  <dimension ref="A1:G6"/>
  <sheetViews>
    <sheetView workbookViewId="0"/>
  </sheetViews>
  <sheetFormatPr defaultRowHeight="14.5"/>
  <cols>
    <col min="1" max="1" width="11.90625" bestFit="1" customWidth="1"/>
    <col min="2" max="2" width="13.1796875" bestFit="1" customWidth="1"/>
    <col min="3" max="3" width="17.54296875" bestFit="1" customWidth="1"/>
    <col min="4" max="4" width="15.90625" bestFit="1" customWidth="1"/>
    <col min="5" max="5" width="11.6328125" customWidth="1"/>
    <col min="6" max="6" width="14.453125" customWidth="1"/>
    <col min="7" max="7" width="14.6328125" customWidth="1"/>
  </cols>
  <sheetData>
    <row r="1" spans="1:7">
      <c r="E1" s="1149"/>
      <c r="F1" s="1149"/>
    </row>
    <row r="2" spans="1:7">
      <c r="A2" s="33" t="s">
        <v>236</v>
      </c>
      <c r="B2" s="33" t="s">
        <v>239</v>
      </c>
      <c r="C2" s="33" t="s">
        <v>293</v>
      </c>
      <c r="D2" s="33" t="s">
        <v>240</v>
      </c>
      <c r="E2" s="33" t="s">
        <v>238</v>
      </c>
      <c r="F2" s="33" t="s">
        <v>57</v>
      </c>
      <c r="G2" s="33" t="s">
        <v>294</v>
      </c>
    </row>
    <row r="3" spans="1:7" s="64" customFormat="1">
      <c r="A3" s="65" t="s">
        <v>994</v>
      </c>
      <c r="B3" s="106" t="str">
        <f>IFERROR(INDEX('CIQ Input File'!$G$533:$G$549,MATCH(A3,'CIQ Input File'!$C$533:$C$549,0)),"")</f>
        <v/>
      </c>
      <c r="C3" s="402" t="str">
        <f>IFERROR(INDEX('CIQ Input File'!J533:J549,MATCH(D3,'CIQ Input File'!D533:D549,0)),"")</f>
        <v/>
      </c>
      <c r="D3" s="65" t="s">
        <v>998</v>
      </c>
      <c r="E3" s="106" t="str">
        <f>IFERROR(CONCATENATE("vprn",INDEX('CIQ Input File'!E96:E128,MATCH(F3,'CIQ Input File'!C96:C128,0))),"")</f>
        <v/>
      </c>
      <c r="F3" s="106" t="str">
        <f>IFERROR(INDEX('CIQ Input File'!$F$533:$F$549,MATCH(A3,'CIQ Input File'!$C$533:$C$549,0)),"")</f>
        <v/>
      </c>
      <c r="G3" s="107" t="str">
        <f>IFERROR(INDEX('CIQ Input File'!I533:I549,MATCH(D3,'CIQ Input File'!D533:D549,0)),"")</f>
        <v/>
      </c>
    </row>
    <row r="4" spans="1:7" s="78" customFormat="1">
      <c r="A4" s="891" t="s">
        <v>994</v>
      </c>
      <c r="B4" s="106" t="str">
        <f>IFERROR(INDEX('CIQ Input File'!$G$533:$G$549,MATCH(A4,'CIQ Input File'!$C$533:$C$549,0)),"")</f>
        <v/>
      </c>
      <c r="C4" s="903" t="s">
        <v>1140</v>
      </c>
      <c r="D4" s="891" t="s">
        <v>289</v>
      </c>
      <c r="E4" s="106" t="str">
        <f>IFERROR(CONCATENATE("vprn",INDEX('CIQ Input File'!E104:E129,MATCH(F4,'CIQ Input File'!C104:C129,0))),"")</f>
        <v/>
      </c>
      <c r="F4" s="106" t="str">
        <f>IFERROR(INDEX('CIQ Input File'!$F$533:$F$549,MATCH(A4,'CIQ Input File'!$C$533:$C$549,0)),"")</f>
        <v/>
      </c>
      <c r="G4" s="124" t="s">
        <v>1227</v>
      </c>
    </row>
    <row r="5" spans="1:7" s="75" customFormat="1">
      <c r="A5" s="76"/>
      <c r="B5" s="76"/>
      <c r="C5" s="76"/>
      <c r="D5" s="76"/>
      <c r="E5" s="76"/>
      <c r="F5" s="76"/>
      <c r="G5" s="1"/>
    </row>
    <row r="6" spans="1:7">
      <c r="A6" s="79"/>
      <c r="B6" s="79"/>
      <c r="C6" s="79"/>
      <c r="D6" s="79"/>
      <c r="E6" s="79"/>
      <c r="F6" s="79"/>
      <c r="G6" s="1"/>
    </row>
  </sheetData>
  <mergeCells count="1">
    <mergeCell ref="E1:F1"/>
  </mergeCells>
  <phoneticPr fontId="4" type="noConversion"/>
  <pageMargins left="0.7" right="0.7" top="0.75" bottom="0.75" header="0.3" footer="0.3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16EE-3928-41C4-A1DE-3E667FAC742F}">
  <sheetPr>
    <tabColor rgb="FF92D050"/>
  </sheetPr>
  <dimension ref="A2:E14"/>
  <sheetViews>
    <sheetView workbookViewId="0"/>
  </sheetViews>
  <sheetFormatPr defaultRowHeight="14.5"/>
  <cols>
    <col min="1" max="1" width="11.90625" bestFit="1" customWidth="1"/>
    <col min="2" max="2" width="13.1796875" bestFit="1" customWidth="1"/>
    <col min="3" max="3" width="17" customWidth="1"/>
    <col min="4" max="5" width="13.81640625" customWidth="1"/>
  </cols>
  <sheetData>
    <row r="2" spans="1:5">
      <c r="A2" s="33" t="s">
        <v>236</v>
      </c>
      <c r="B2" s="33" t="s">
        <v>239</v>
      </c>
      <c r="C2" s="33" t="s">
        <v>57</v>
      </c>
      <c r="D2" s="33" t="s">
        <v>84</v>
      </c>
      <c r="E2" s="33" t="s">
        <v>568</v>
      </c>
    </row>
    <row r="3" spans="1:5">
      <c r="A3" s="99" t="str">
        <f>IF(COUNTIF('CIQ Input File'!C533,"*s2b*"),'CIQ Input File'!C533,"")</f>
        <v/>
      </c>
      <c r="B3" s="99"/>
      <c r="C3" s="953" t="str">
        <f>IF(A3="","",INDEX('CIQ Input File'!$F$536,MATCH(A3,'CIQ Input File'!$C$536)))</f>
        <v/>
      </c>
      <c r="D3" s="953"/>
      <c r="E3" s="257"/>
    </row>
    <row r="4" spans="1:5">
      <c r="A4" s="99" t="str">
        <f>IF(COUNTIF('CIQ Input File'!C533,"*s2b*"),'CIQ Input File'!C533,"")</f>
        <v/>
      </c>
      <c r="B4" s="99"/>
      <c r="C4" s="953" t="str">
        <f>IF(A4="","",INDEX('CIQ Input File'!$F$536,MATCH(A4,'CIQ Input File'!$C$536)))</f>
        <v/>
      </c>
      <c r="D4" s="953"/>
    </row>
    <row r="5" spans="1:5">
      <c r="A5" s="1005" t="str">
        <f>IF(COUNTIF('CIQ Input File'!C534,"*s2b*"),'CIQ Input File'!C534,"")</f>
        <v>s2b</v>
      </c>
      <c r="B5" s="1005" t="str">
        <f>(IF(A5="","",INDEX('CIQ Input File'!$G$534,MATCH(C5,'CIQ Input File'!$G$534))))</f>
        <v>default</v>
      </c>
      <c r="C5" s="1005" t="str">
        <f>IF(A5="","",INDEX('CIQ Input File'!$F$534,MATCH(A5,'CIQ Input File'!$C$534)))</f>
        <v>S2bc-loopback</v>
      </c>
      <c r="D5" s="1005" t="str">
        <f>CONCATENATE("vprn",(IF(A5="","",INDEX('CIQ Input File'!$E$534,MATCH(C5,'CIQ Input File'!$F$534)))))</f>
        <v>vprn100</v>
      </c>
    </row>
    <row r="6" spans="1:5">
      <c r="A6" s="1005" t="str">
        <f>IF(COUNTIF('CIQ Input File'!C535,"*s2b*"),'CIQ Input File'!C535,"")</f>
        <v>s2b</v>
      </c>
      <c r="B6" s="1005" t="str">
        <f>(IF(A6="","",INDEX('CIQ Input File'!$G$535,MATCH(C6,'CIQ Input File'!$G$535))))</f>
        <v>default</v>
      </c>
      <c r="C6" s="1005" t="str">
        <f>IF(A6="","",INDEX('CIQ Input File'!$F$535,MATCH(A6,'CIQ Input File'!$C$535)))</f>
        <v>S2bu-loopback</v>
      </c>
      <c r="D6" s="1005" t="str">
        <f>CONCATENATE("vprn",(IF(A6="","",INDEX('CIQ Input File'!$E$535,MATCH(C6,'CIQ Input File'!$F$535)))))</f>
        <v>vprn400</v>
      </c>
    </row>
    <row r="7" spans="1:5">
      <c r="A7" s="1007" t="str">
        <f>IF(COUNTIF('CIQ Input File'!C536,"*s2b*"),'CIQ Input File'!C536,"")</f>
        <v/>
      </c>
      <c r="B7" s="1"/>
      <c r="C7" s="1008" t="str">
        <f>IF(A7="","",INDEX('CIQ Input File'!$F$536,MATCH(A7,'CIQ Input File'!$C$536)))</f>
        <v/>
      </c>
      <c r="D7" s="1008"/>
    </row>
    <row r="8" spans="1:5">
      <c r="A8" s="99" t="str">
        <f>IF(COUNTIF('CIQ Input File'!C537,"*s2b*"),'CIQ Input File'!C537,"")</f>
        <v/>
      </c>
      <c r="B8" s="1"/>
      <c r="C8" s="953" t="str">
        <f>IF(A8="","",INDEX('CIQ Input File'!$F$536,MATCH(A8,'CIQ Input File'!$C$536)))</f>
        <v/>
      </c>
      <c r="D8" s="953"/>
    </row>
    <row r="9" spans="1:5">
      <c r="A9" s="99" t="str">
        <f>IF(COUNTIF('CIQ Input File'!C538,"*s2b*"),'CIQ Input File'!C538,"")</f>
        <v/>
      </c>
      <c r="B9" s="1"/>
      <c r="C9" s="953" t="str">
        <f>IF(A9="","",INDEX('CIQ Input File'!$F$536,MATCH(A9,'CIQ Input File'!$C$536)))</f>
        <v/>
      </c>
      <c r="D9" s="953"/>
    </row>
    <row r="10" spans="1:5">
      <c r="A10" s="99" t="str">
        <f>IF(COUNTIF('CIQ Input File'!C539,"*s2b*"),'CIQ Input File'!C539,"")</f>
        <v/>
      </c>
      <c r="B10" s="1"/>
      <c r="C10" s="953" t="str">
        <f>IF(A10="","",INDEX('CIQ Input File'!$F$536,MATCH(A10,'CIQ Input File'!$C$536)))</f>
        <v/>
      </c>
      <c r="D10" s="953"/>
    </row>
    <row r="11" spans="1:5">
      <c r="A11" s="99" t="str">
        <f>IF(COUNTIF('CIQ Input File'!C540,"*s2b*"),'CIQ Input File'!C540,"")</f>
        <v/>
      </c>
      <c r="B11" s="1"/>
      <c r="C11" s="953" t="str">
        <f>IF(A11="","",INDEX('CIQ Input File'!$F$536,MATCH(A11,'CIQ Input File'!$C$536)))</f>
        <v/>
      </c>
      <c r="D11" s="953"/>
    </row>
    <row r="12" spans="1:5">
      <c r="A12" s="99" t="str">
        <f>IF(COUNTIF('CIQ Input File'!C541,"*s2b*"),'CIQ Input File'!C541,"")</f>
        <v/>
      </c>
      <c r="B12" s="1"/>
      <c r="C12" s="953" t="str">
        <f>IF(A12="","",INDEX('CIQ Input File'!$F$536,MATCH(A12,'CIQ Input File'!$C$536)))</f>
        <v/>
      </c>
      <c r="D12" s="953"/>
    </row>
    <row r="13" spans="1:5">
      <c r="A13" s="99" t="str">
        <f>IF(COUNTIF('CIQ Input File'!C542,"*s2b*"),'CIQ Input File'!C542,"")</f>
        <v/>
      </c>
      <c r="B13" s="1"/>
      <c r="C13" s="953" t="str">
        <f>IF(A13="","",INDEX('CIQ Input File'!$F$536,MATCH(A13,'CIQ Input File'!$C$536)))</f>
        <v/>
      </c>
      <c r="D13" s="953"/>
    </row>
    <row r="14" spans="1:5">
      <c r="A14" s="99" t="str">
        <f>IF(COUNTIF('CIQ Input File'!C543,"*s2b*"),'CIQ Input File'!C543,"")</f>
        <v/>
      </c>
      <c r="B14" s="1"/>
      <c r="C14" s="953" t="str">
        <f>IF(A14="","",INDEX('CIQ Input File'!$F$536,MATCH(A14,'CIQ Input File'!$C$536)))</f>
        <v/>
      </c>
      <c r="D14" s="953"/>
    </row>
  </sheetData>
  <pageMargins left="0.7" right="0.7" top="0.75" bottom="0.75" header="0.3" footer="0.3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78E7-CE6B-40D2-8B04-D1A8F38F02CA}">
  <sheetPr>
    <tabColor rgb="FF92D050"/>
  </sheetPr>
  <dimension ref="A2:A3"/>
  <sheetViews>
    <sheetView workbookViewId="0">
      <selection activeCell="A4" sqref="A4"/>
    </sheetView>
  </sheetViews>
  <sheetFormatPr defaultRowHeight="14.5"/>
  <cols>
    <col min="1" max="1" width="160.1796875" customWidth="1"/>
  </cols>
  <sheetData>
    <row r="2" spans="1:1">
      <c r="A2" t="s">
        <v>1836</v>
      </c>
    </row>
    <row r="3" spans="1:1" s="958" customFormat="1">
      <c r="A3" s="958" t="s">
        <v>1836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AD7B-EC76-47BB-A801-451C8F0631C1}">
  <sheetPr>
    <tabColor rgb="FF92D050"/>
  </sheetPr>
  <dimension ref="A2:D3"/>
  <sheetViews>
    <sheetView workbookViewId="0"/>
  </sheetViews>
  <sheetFormatPr defaultRowHeight="14.5"/>
  <cols>
    <col min="1" max="1" width="11.90625" bestFit="1" customWidth="1"/>
    <col min="2" max="2" width="18.81640625" bestFit="1" customWidth="1"/>
    <col min="3" max="3" width="7.6328125" bestFit="1" customWidth="1"/>
    <col min="4" max="4" width="11.90625" bestFit="1" customWidth="1"/>
  </cols>
  <sheetData>
    <row r="2" spans="1:4">
      <c r="A2" s="2" t="s">
        <v>236</v>
      </c>
      <c r="B2" s="2" t="s">
        <v>237</v>
      </c>
      <c r="C2" s="2" t="s">
        <v>238</v>
      </c>
      <c r="D2" s="2" t="s">
        <v>57</v>
      </c>
    </row>
    <row r="3" spans="1:4">
      <c r="A3" s="440" t="s">
        <v>1010</v>
      </c>
      <c r="B3" s="107" t="str">
        <f>IF('CIQ Input File'!$E$390="","",'CIQ Input File'!$E$390)</f>
        <v/>
      </c>
      <c r="C3" s="1"/>
      <c r="D3" s="107" t="str">
        <f>IF('CIQ Input File'!E391="","",'CIQ Input File'!E391)</f>
        <v/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0F9-F4E6-4C81-9B77-B6A0C8355162}">
  <sheetPr>
    <tabColor theme="0" tint="-0.34998626667073579"/>
  </sheetPr>
  <dimension ref="A2:F9"/>
  <sheetViews>
    <sheetView workbookViewId="0"/>
  </sheetViews>
  <sheetFormatPr defaultRowHeight="14.5"/>
  <cols>
    <col min="1" max="1" width="19.90625" customWidth="1"/>
    <col min="2" max="2" width="14.26953125" style="77" customWidth="1"/>
    <col min="3" max="3" width="17.90625" customWidth="1"/>
    <col min="4" max="4" width="22.26953125" style="77" customWidth="1"/>
    <col min="5" max="5" width="11.7265625" customWidth="1"/>
  </cols>
  <sheetData>
    <row r="2" spans="1:6">
      <c r="A2" s="2" t="s">
        <v>677</v>
      </c>
      <c r="B2" s="2" t="s">
        <v>678</v>
      </c>
      <c r="C2" s="2" t="s">
        <v>258</v>
      </c>
      <c r="D2" s="2" t="s">
        <v>203</v>
      </c>
      <c r="E2" s="2" t="s">
        <v>259</v>
      </c>
    </row>
    <row r="3" spans="1:6" s="850" customFormat="1">
      <c r="A3" s="1" t="s">
        <v>704</v>
      </c>
      <c r="B3" s="1" t="s">
        <v>1355</v>
      </c>
      <c r="C3" s="1" t="s">
        <v>1356</v>
      </c>
      <c r="D3" s="1">
        <v>20</v>
      </c>
      <c r="E3" s="1" t="s">
        <v>705</v>
      </c>
      <c r="F3" s="1" t="s">
        <v>680</v>
      </c>
    </row>
    <row r="4" spans="1:6" s="850" customFormat="1">
      <c r="A4" s="1" t="s">
        <v>704</v>
      </c>
      <c r="B4" s="1"/>
      <c r="C4" s="1" t="s">
        <v>1356</v>
      </c>
      <c r="D4" s="1">
        <v>30</v>
      </c>
      <c r="E4" s="1" t="s">
        <v>706</v>
      </c>
      <c r="F4" s="1" t="s">
        <v>680</v>
      </c>
    </row>
    <row r="5" spans="1:6" s="850" customFormat="1">
      <c r="A5" s="1" t="s">
        <v>704</v>
      </c>
      <c r="B5" s="1"/>
      <c r="C5" s="1" t="s">
        <v>1356</v>
      </c>
      <c r="D5" s="1">
        <v>40</v>
      </c>
      <c r="E5" s="1" t="s">
        <v>707</v>
      </c>
      <c r="F5" s="1" t="s">
        <v>680</v>
      </c>
    </row>
    <row r="6" spans="1:6" s="850" customFormat="1">
      <c r="A6" s="1" t="s">
        <v>704</v>
      </c>
      <c r="B6" s="1"/>
      <c r="C6" s="1" t="s">
        <v>1356</v>
      </c>
      <c r="D6" s="1">
        <v>50</v>
      </c>
      <c r="E6" s="1" t="s">
        <v>679</v>
      </c>
      <c r="F6" s="1" t="s">
        <v>680</v>
      </c>
    </row>
    <row r="7" spans="1:6" s="850" customFormat="1">
      <c r="A7" s="1" t="s">
        <v>704</v>
      </c>
      <c r="B7" s="1"/>
      <c r="C7" s="1" t="s">
        <v>1356</v>
      </c>
      <c r="D7" s="1">
        <v>60</v>
      </c>
      <c r="E7" s="1" t="s">
        <v>681</v>
      </c>
      <c r="F7" s="1" t="s">
        <v>680</v>
      </c>
    </row>
    <row r="8" spans="1:6" s="850" customFormat="1">
      <c r="A8" s="1" t="s">
        <v>704</v>
      </c>
      <c r="B8" s="1"/>
      <c r="C8" s="1" t="s">
        <v>1356</v>
      </c>
      <c r="D8" s="1">
        <v>70</v>
      </c>
      <c r="E8" s="1" t="s">
        <v>322</v>
      </c>
      <c r="F8" s="1" t="s">
        <v>680</v>
      </c>
    </row>
    <row r="9" spans="1:6" s="850" customFormat="1">
      <c r="A9" s="1" t="s">
        <v>704</v>
      </c>
      <c r="B9" s="1"/>
      <c r="C9" s="1" t="s">
        <v>1356</v>
      </c>
      <c r="D9" s="1">
        <v>100</v>
      </c>
      <c r="E9" s="1" t="s">
        <v>1357</v>
      </c>
      <c r="F9" s="1" t="s">
        <v>680</v>
      </c>
    </row>
  </sheetData>
  <pageMargins left="0.7" right="0.7" top="0.75" bottom="0.75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E7C-398F-4C4C-BF64-B44A41A0A690}">
  <sheetPr>
    <tabColor rgb="FF92D050"/>
  </sheetPr>
  <dimension ref="A2:H14"/>
  <sheetViews>
    <sheetView workbookViewId="0"/>
  </sheetViews>
  <sheetFormatPr defaultRowHeight="14.5"/>
  <cols>
    <col min="1" max="1" width="7.6328125" bestFit="1" customWidth="1"/>
    <col min="2" max="2" width="20.81640625" customWidth="1"/>
    <col min="3" max="3" width="19.6328125" customWidth="1"/>
    <col min="4" max="4" width="49.6328125" style="45" customWidth="1"/>
    <col min="5" max="5" width="20.1796875" bestFit="1" customWidth="1"/>
    <col min="6" max="6" width="27.08984375" customWidth="1"/>
    <col min="7" max="7" width="26.36328125" style="45" customWidth="1"/>
    <col min="8" max="8" width="28.1796875" customWidth="1"/>
  </cols>
  <sheetData>
    <row r="2" spans="1:8">
      <c r="A2" s="33" t="s">
        <v>84</v>
      </c>
      <c r="B2" s="33" t="s">
        <v>57</v>
      </c>
      <c r="C2" s="33" t="s">
        <v>444</v>
      </c>
      <c r="D2" s="33" t="s">
        <v>553</v>
      </c>
      <c r="E2" s="33" t="s">
        <v>570</v>
      </c>
      <c r="F2" s="33" t="s">
        <v>572</v>
      </c>
      <c r="G2" s="33" t="s">
        <v>573</v>
      </c>
      <c r="H2" s="33" t="s">
        <v>571</v>
      </c>
    </row>
    <row r="3" spans="1:8">
      <c r="A3" s="257" t="str">
        <f>IFERROR(CONCATENATE("vprn",INDEX('CIQ Input File'!$E$96:$E$128,MATCH(B3,'CIQ Input File'!$C$96:$C$128,0))),"")</f>
        <v/>
      </c>
      <c r="B3" s="257" t="str">
        <f>IFERROR(INDEX('CIQ Input File'!$C$96:$C$128,MATCH("s6b",'CIQ Input File'!$D$96:$D$128,0)),"")</f>
        <v/>
      </c>
      <c r="C3" s="257">
        <f>IFERROR(INDEX('CIQ Input File'!$I$533:$I$549,MATCH(B3,'CIQ Input File'!$F$533:$F$549,0)),"")</f>
        <v>0</v>
      </c>
      <c r="D3" s="257" t="str">
        <f>IFERROR(INDEX('CIQ Input File'!$C$501:$C$504,MATCH(C3,'CIQ Input File'!$E$501:$E$504,0)),"")</f>
        <v/>
      </c>
      <c r="E3" s="100"/>
      <c r="F3" s="257">
        <v>1</v>
      </c>
      <c r="G3" s="257" t="str">
        <f>IFERROR(INDEX('CIQ Input File'!$C$511:$C$517,MATCH("s6b1",'CIQ Input File'!$N$511:$N$517,0)),"")</f>
        <v/>
      </c>
      <c r="H3" s="257" t="str">
        <f>IFERROR(INDEX('CIQ Input File'!$C$511:$C$517,MATCH("s6b2",'CIQ Input File'!$N$511:$N$517,0)),"")</f>
        <v/>
      </c>
    </row>
    <row r="4" spans="1:8">
      <c r="A4" s="1"/>
      <c r="B4" s="1"/>
      <c r="C4" s="1"/>
      <c r="D4" s="1"/>
      <c r="E4" s="1"/>
      <c r="F4" s="1"/>
      <c r="G4" s="1"/>
      <c r="H4" s="1"/>
    </row>
    <row r="14" spans="1:8">
      <c r="D14" s="38"/>
      <c r="E14" s="38"/>
      <c r="F14" s="38"/>
      <c r="G14" s="3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FF6B-14E6-4F64-8E28-3925FAE35D9E}">
  <sheetPr>
    <tabColor rgb="FF92D050"/>
  </sheetPr>
  <dimension ref="A2:C3"/>
  <sheetViews>
    <sheetView workbookViewId="0"/>
  </sheetViews>
  <sheetFormatPr defaultRowHeight="14.5"/>
  <cols>
    <col min="1" max="1" width="14.36328125" bestFit="1" customWidth="1"/>
    <col min="2" max="2" width="13.90625" bestFit="1" customWidth="1"/>
    <col min="3" max="3" width="7.6328125" bestFit="1" customWidth="1"/>
  </cols>
  <sheetData>
    <row r="2" spans="1:3">
      <c r="A2" s="33" t="s">
        <v>569</v>
      </c>
      <c r="B2" s="33" t="s">
        <v>57</v>
      </c>
      <c r="C2" s="33" t="s">
        <v>84</v>
      </c>
    </row>
    <row r="3" spans="1:3" s="64" customFormat="1">
      <c r="A3" s="107" t="str">
        <f>IF('CIQ Input File'!M267="","",'CIQ Input File'!M267)</f>
        <v/>
      </c>
      <c r="B3" s="107" t="str">
        <f>IFERROR(INDEX('CIQ Input File'!C96:C128,MATCH("cdbx",'CIQ Input File'!D96:D128,0)),"")</f>
        <v/>
      </c>
      <c r="C3" s="107" t="str">
        <f>IFERROR(CONCATENATE("vprn",INDEX('CIQ Input File'!E96:E128,MATCH(B3,'CIQ Input File'!C96:C128,0))),"")</f>
        <v/>
      </c>
    </row>
  </sheetData>
  <pageMargins left="0.7" right="0.7" top="0.75" bottom="0.75" header="0.3" footer="0.3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6E6-EDFC-474C-905A-C9ECEC553B79}">
  <sheetPr>
    <tabColor rgb="FF92D050"/>
  </sheetPr>
  <dimension ref="A1:I6"/>
  <sheetViews>
    <sheetView workbookViewId="0">
      <selection activeCell="G11" sqref="G11"/>
    </sheetView>
  </sheetViews>
  <sheetFormatPr defaultRowHeight="14.5"/>
  <cols>
    <col min="2" max="2" width="11.7265625" bestFit="1" customWidth="1"/>
    <col min="3" max="3" width="11.08984375" bestFit="1" customWidth="1"/>
    <col min="4" max="4" width="19.7265625" bestFit="1" customWidth="1"/>
    <col min="5" max="5" width="19.1796875" bestFit="1" customWidth="1"/>
    <col min="6" max="6" width="9" customWidth="1"/>
    <col min="7" max="7" width="16.26953125" customWidth="1"/>
    <col min="8" max="8" width="24.1796875" customWidth="1"/>
    <col min="9" max="9" width="14.08984375" customWidth="1"/>
  </cols>
  <sheetData>
    <row r="1" spans="1:9">
      <c r="A1" s="1213" t="s">
        <v>295</v>
      </c>
      <c r="B1" s="1213"/>
      <c r="C1" s="1213"/>
      <c r="D1" s="1142" t="s">
        <v>298</v>
      </c>
      <c r="E1" s="1142"/>
      <c r="F1" s="1142"/>
      <c r="H1" s="904" t="s">
        <v>613</v>
      </c>
    </row>
    <row r="2" spans="1:9">
      <c r="A2" s="18" t="s">
        <v>233</v>
      </c>
      <c r="B2" s="18" t="s">
        <v>234</v>
      </c>
      <c r="C2" s="18" t="s">
        <v>235</v>
      </c>
      <c r="D2" s="13" t="s">
        <v>296</v>
      </c>
      <c r="E2" s="13" t="s">
        <v>297</v>
      </c>
      <c r="F2" s="13" t="s">
        <v>299</v>
      </c>
      <c r="G2" s="13" t="s">
        <v>1047</v>
      </c>
      <c r="H2" s="13" t="s">
        <v>1</v>
      </c>
      <c r="I2" s="13" t="s">
        <v>1489</v>
      </c>
    </row>
    <row r="3" spans="1:9">
      <c r="A3" s="107">
        <f>IF('CIQ Input File'!$D$756="1:1",IF('CIQ Input File'!C772="","",'CIQ Input File'!C772),"")</f>
        <v>1</v>
      </c>
      <c r="B3" s="107">
        <f>IF('CIQ Input File'!$D$756="1:1",IF('CIQ Input File'!F772="","",'CIQ Input File'!F772),"")</f>
        <v>1</v>
      </c>
      <c r="C3" s="107">
        <f>IF('CIQ Input File'!$D$756="1:1",IF('CIQ Input File'!G772="","",'CIQ Input File'!G772),"")</f>
        <v>2</v>
      </c>
      <c r="D3" s="5"/>
      <c r="E3" s="5"/>
      <c r="F3" s="5"/>
      <c r="G3" s="1">
        <v>1</v>
      </c>
    </row>
    <row r="4" spans="1:9">
      <c r="A4" s="107" t="str">
        <f>IF('CIQ Input File'!$D$756="1:1",IF('CIQ Input File'!C773="","",'CIQ Input File'!C773),"")</f>
        <v/>
      </c>
      <c r="B4" s="107" t="str">
        <f>IF('CIQ Input File'!$D$756="1:1",IF('CIQ Input File'!F773="","",'CIQ Input File'!F773),"")</f>
        <v/>
      </c>
      <c r="C4" s="107" t="str">
        <f>IF('CIQ Input File'!$D$756="1:1",IF('CIQ Input File'!G773="","",'CIQ Input File'!G773),"")</f>
        <v/>
      </c>
      <c r="D4" s="1"/>
      <c r="E4" s="1"/>
      <c r="F4" s="1"/>
      <c r="G4" s="1"/>
    </row>
    <row r="5" spans="1:9">
      <c r="A5" s="107" t="str">
        <f>IF('CIQ Input File'!$D$756="1:1",IF('CIQ Input File'!C774="","",'CIQ Input File'!C774),"")</f>
        <v/>
      </c>
      <c r="B5" s="107" t="str">
        <f>IF('CIQ Input File'!$D$756="1:1",IF('CIQ Input File'!F774="","",'CIQ Input File'!F774),"")</f>
        <v/>
      </c>
      <c r="C5" s="107" t="str">
        <f>IF('CIQ Input File'!$D$756="1:1",IF('CIQ Input File'!G774="","",'CIQ Input File'!G774),"")</f>
        <v/>
      </c>
      <c r="D5" s="1"/>
      <c r="E5" s="1"/>
      <c r="F5" s="1"/>
      <c r="G5" s="1"/>
    </row>
    <row r="6" spans="1:9">
      <c r="A6" s="107" t="str">
        <f>IF('CIQ Input File'!$D$756="1:1",IF('CIQ Input File'!C775="","",'CIQ Input File'!C775),"")</f>
        <v/>
      </c>
      <c r="B6" s="107" t="str">
        <f>IF('CIQ Input File'!$D$756="1:1",IF('CIQ Input File'!F775="","",'CIQ Input File'!F775),"")</f>
        <v/>
      </c>
      <c r="C6" s="107" t="str">
        <f>IF('CIQ Input File'!$D$756="1:1",IF('CIQ Input File'!G775="","",'CIQ Input File'!G775),"")</f>
        <v/>
      </c>
      <c r="D6" s="1"/>
      <c r="E6" s="1"/>
      <c r="F6" s="1"/>
      <c r="G6" s="1"/>
    </row>
  </sheetData>
  <mergeCells count="2">
    <mergeCell ref="D1:F1"/>
    <mergeCell ref="A1:C1"/>
  </mergeCells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735E-A722-4C1A-AFD7-A2560425DC8B}">
  <sheetPr>
    <tabColor rgb="FF92D050"/>
  </sheetPr>
  <dimension ref="A2:A11"/>
  <sheetViews>
    <sheetView workbookViewId="0">
      <selection activeCell="A5" sqref="A5"/>
    </sheetView>
  </sheetViews>
  <sheetFormatPr defaultRowHeight="14.5"/>
  <sheetData>
    <row r="2" spans="1:1" s="890" customFormat="1">
      <c r="A2" s="890" t="s">
        <v>1481</v>
      </c>
    </row>
    <row r="3" spans="1:1">
      <c r="A3" t="s">
        <v>1481</v>
      </c>
    </row>
    <row r="4" spans="1:1">
      <c r="A4" t="s">
        <v>1482</v>
      </c>
    </row>
    <row r="5" spans="1:1">
      <c r="A5" t="s">
        <v>1483</v>
      </c>
    </row>
    <row r="6" spans="1:1">
      <c r="A6" t="s">
        <v>1484</v>
      </c>
    </row>
    <row r="7" spans="1:1">
      <c r="A7" t="s">
        <v>1485</v>
      </c>
    </row>
    <row r="8" spans="1:1">
      <c r="A8" t="s">
        <v>1486</v>
      </c>
    </row>
    <row r="9" spans="1:1">
      <c r="A9" t="s">
        <v>1487</v>
      </c>
    </row>
    <row r="10" spans="1:1" s="890" customFormat="1">
      <c r="A10" s="890" t="s">
        <v>1487</v>
      </c>
    </row>
    <row r="11" spans="1:1">
      <c r="A11" t="s">
        <v>1488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BC97-777F-4A94-84EB-6071F17CE990}">
  <sheetPr>
    <tabColor rgb="FF92D050"/>
  </sheetPr>
  <dimension ref="A2:E12"/>
  <sheetViews>
    <sheetView workbookViewId="0">
      <selection activeCell="A3" sqref="A3"/>
    </sheetView>
  </sheetViews>
  <sheetFormatPr defaultRowHeight="14.5"/>
  <cols>
    <col min="1" max="1" width="12.453125" bestFit="1" customWidth="1"/>
    <col min="2" max="2" width="13.1796875" bestFit="1" customWidth="1"/>
    <col min="3" max="3" width="7.7265625" bestFit="1" customWidth="1"/>
    <col min="4" max="4" width="4.453125" bestFit="1" customWidth="1"/>
  </cols>
  <sheetData>
    <row r="2" spans="1:5">
      <c r="A2" s="31" t="s">
        <v>525</v>
      </c>
      <c r="B2" s="31" t="s">
        <v>526</v>
      </c>
      <c r="C2" s="31" t="s">
        <v>527</v>
      </c>
      <c r="D2" s="31" t="s">
        <v>528</v>
      </c>
      <c r="E2" s="33" t="s">
        <v>672</v>
      </c>
    </row>
    <row r="3" spans="1:5">
      <c r="A3" s="106" t="str">
        <f>IF('CIQ Input File'!$D$756="N:K",IF('CIQ Input File'!C760="","",'CIQ Input File'!C760),"")</f>
        <v/>
      </c>
      <c r="B3" s="106" t="str">
        <f>IF('CIQ Input File'!$D$756="N:K",IF('CIQ Input File'!D760="","",'CIQ Input File'!D760),"")</f>
        <v/>
      </c>
      <c r="C3" s="106" t="str">
        <f>IF('CIQ Input File'!$D$756="N:K",IF('CIQ Input File'!E760="","",'CIQ Input File'!E760),"")</f>
        <v/>
      </c>
      <c r="D3" s="106" t="str">
        <f>IF('CIQ Input File'!$D$756="N:K",IF('CIQ Input File'!F760="","",'CIQ Input File'!F760),"")</f>
        <v/>
      </c>
      <c r="E3" s="106" t="str">
        <f>IF('CIQ Input File'!$D$756="N:K",IF('CIQ Input File'!G760="","",'CIQ Input File'!G760),"")</f>
        <v/>
      </c>
    </row>
    <row r="4" spans="1:5">
      <c r="A4" s="106" t="str">
        <f>IF('CIQ Input File'!$D$756="N:K",IF('CIQ Input File'!C761="","",'CIQ Input File'!C761),"")</f>
        <v/>
      </c>
      <c r="B4" s="106" t="str">
        <f>IF('CIQ Input File'!$D$756="N:K",IF('CIQ Input File'!D761="","",'CIQ Input File'!D761),"")</f>
        <v/>
      </c>
      <c r="C4" s="106" t="str">
        <f>IF('CIQ Input File'!$D$756="N:K",IF('CIQ Input File'!E761="","",'CIQ Input File'!E761),"")</f>
        <v/>
      </c>
      <c r="D4" s="106" t="str">
        <f>IF('CIQ Input File'!$D$756="N:K",IF('CIQ Input File'!F761="","",'CIQ Input File'!F761),"")</f>
        <v/>
      </c>
      <c r="E4" s="106" t="str">
        <f>IF('CIQ Input File'!$D$756="N:K",IF('CIQ Input File'!G761="","",'CIQ Input File'!G761),"")</f>
        <v/>
      </c>
    </row>
    <row r="5" spans="1:5">
      <c r="A5" s="106" t="str">
        <f>IF('CIQ Input File'!$D$756="N:K",IF('CIQ Input File'!C762="","",'CIQ Input File'!C762),"")</f>
        <v/>
      </c>
      <c r="B5" s="106" t="str">
        <f>IF('CIQ Input File'!$D$756="N:K",IF('CIQ Input File'!D762="","",'CIQ Input File'!D762),"")</f>
        <v/>
      </c>
      <c r="C5" s="106" t="str">
        <f>IF('CIQ Input File'!$D$756="N:K",IF('CIQ Input File'!E762="","",'CIQ Input File'!E762),"")</f>
        <v/>
      </c>
      <c r="D5" s="106" t="str">
        <f>IF('CIQ Input File'!$D$756="N:K",IF('CIQ Input File'!F762="","",'CIQ Input File'!F762),"")</f>
        <v/>
      </c>
      <c r="E5" s="106" t="str">
        <f>IF('CIQ Input File'!$D$756="N:K",IF('CIQ Input File'!G762="","",'CIQ Input File'!G762),"")</f>
        <v/>
      </c>
    </row>
    <row r="6" spans="1:5">
      <c r="A6" s="106" t="str">
        <f>IF('CIQ Input File'!$D$756="N:K",IF('CIQ Input File'!C763="","",'CIQ Input File'!C763),"")</f>
        <v/>
      </c>
      <c r="B6" s="106" t="str">
        <f>IF('CIQ Input File'!$D$756="N:K",IF('CIQ Input File'!D763="","",'CIQ Input File'!D763),"")</f>
        <v/>
      </c>
      <c r="C6" s="106" t="str">
        <f>IF('CIQ Input File'!$D$756="N:K",IF('CIQ Input File'!E763="","",'CIQ Input File'!E763),"")</f>
        <v/>
      </c>
      <c r="D6" s="106" t="str">
        <f>IF('CIQ Input File'!$D$756="N:K",IF('CIQ Input File'!F763="","",'CIQ Input File'!F763),"")</f>
        <v/>
      </c>
      <c r="E6" s="106" t="str">
        <f>IF('CIQ Input File'!$D$756="N:K",IF('CIQ Input File'!G763="","",'CIQ Input File'!G763),"")</f>
        <v/>
      </c>
    </row>
    <row r="7" spans="1:5">
      <c r="A7" s="106" t="str">
        <f>IF('CIQ Input File'!$D$756="N:K",IF('CIQ Input File'!C764="","",'CIQ Input File'!C764),"")</f>
        <v/>
      </c>
      <c r="B7" s="106" t="str">
        <f>IF('CIQ Input File'!$D$756="N:K",IF('CIQ Input File'!D764="","",'CIQ Input File'!D764),"")</f>
        <v/>
      </c>
      <c r="C7" s="106" t="str">
        <f>IF('CIQ Input File'!$D$756="N:K",IF('CIQ Input File'!E764="","",'CIQ Input File'!E764),"")</f>
        <v/>
      </c>
      <c r="D7" s="106" t="str">
        <f>IF('CIQ Input File'!$D$756="N:K",IF('CIQ Input File'!F764="","",'CIQ Input File'!F764),"")</f>
        <v/>
      </c>
      <c r="E7" s="106" t="str">
        <f>IF('CIQ Input File'!$D$756="N:K",IF('CIQ Input File'!G764="","",'CIQ Input File'!G764),"")</f>
        <v/>
      </c>
    </row>
    <row r="8" spans="1:5">
      <c r="A8" s="106" t="str">
        <f>IF('CIQ Input File'!$D$756="N:K",IF('CIQ Input File'!C765="","",'CIQ Input File'!C765),"")</f>
        <v/>
      </c>
      <c r="B8" s="106" t="str">
        <f>IF('CIQ Input File'!$D$756="N:K",IF('CIQ Input File'!D765="","",'CIQ Input File'!D765),"")</f>
        <v/>
      </c>
      <c r="C8" s="106" t="str">
        <f>IF('CIQ Input File'!$D$756="N:K",IF('CIQ Input File'!E765="","",'CIQ Input File'!E765),"")</f>
        <v/>
      </c>
      <c r="D8" s="106" t="str">
        <f>IF('CIQ Input File'!$D$756="N:K",IF('CIQ Input File'!F765="","",'CIQ Input File'!F765),"")</f>
        <v/>
      </c>
      <c r="E8" s="106" t="str">
        <f>IF('CIQ Input File'!$D$756="N:K",IF('CIQ Input File'!G765="","",'CIQ Input File'!G765),"")</f>
        <v/>
      </c>
    </row>
    <row r="9" spans="1:5">
      <c r="A9" s="106" t="str">
        <f>IF('CIQ Input File'!$D$756="N:K",IF('CIQ Input File'!C766="","",'CIQ Input File'!C766),"")</f>
        <v/>
      </c>
      <c r="B9" s="106" t="str">
        <f>IF('CIQ Input File'!$D$756="N:K",IF('CIQ Input File'!D766="","",'CIQ Input File'!D766),"")</f>
        <v/>
      </c>
      <c r="C9" s="106" t="str">
        <f>IF('CIQ Input File'!$D$756="N:K",IF('CIQ Input File'!E766="","",'CIQ Input File'!E766),"")</f>
        <v/>
      </c>
      <c r="D9" s="106" t="str">
        <f>IF('CIQ Input File'!$D$756="N:K",IF('CIQ Input File'!F766="","",'CIQ Input File'!F766),"")</f>
        <v/>
      </c>
      <c r="E9" s="106" t="str">
        <f>IF('CIQ Input File'!$D$756="N:K",IF('CIQ Input File'!G766="","",'CIQ Input File'!G766),"")</f>
        <v/>
      </c>
    </row>
    <row r="10" spans="1:5">
      <c r="A10" s="106" t="str">
        <f>IF('CIQ Input File'!$D$756="N:K",IF('CIQ Input File'!C767="","",'CIQ Input File'!C767),"")</f>
        <v/>
      </c>
      <c r="B10" s="106" t="str">
        <f>IF('CIQ Input File'!$D$756="N:K",IF('CIQ Input File'!D767="","",'CIQ Input File'!D767),"")</f>
        <v/>
      </c>
      <c r="C10" s="106" t="str">
        <f>IF('CIQ Input File'!$D$756="N:K",IF('CIQ Input File'!E767="","",'CIQ Input File'!E767),"")</f>
        <v/>
      </c>
      <c r="D10" s="106" t="str">
        <f>IF('CIQ Input File'!$D$756="N:K",IF('CIQ Input File'!F767="","",'CIQ Input File'!F767),"")</f>
        <v/>
      </c>
      <c r="E10" s="106" t="str">
        <f>IF('CIQ Input File'!$D$756="N:K",IF('CIQ Input File'!G767="","",'CIQ Input File'!G767),"")</f>
        <v/>
      </c>
    </row>
    <row r="11" spans="1:5">
      <c r="A11" s="106" t="str">
        <f>IF('CIQ Input File'!$D$756="N:K",IF('CIQ Input File'!C768="","",'CIQ Input File'!C768),"")</f>
        <v/>
      </c>
      <c r="B11" s="106" t="str">
        <f>IF('CIQ Input File'!$D$756="N:K",IF('CIQ Input File'!D768="","",'CIQ Input File'!D768),"")</f>
        <v/>
      </c>
      <c r="C11" s="106" t="str">
        <f>IF('CIQ Input File'!$D$756="N:K",IF('CIQ Input File'!E768="","",'CIQ Input File'!E768),"")</f>
        <v/>
      </c>
      <c r="D11" s="106" t="str">
        <f>IF('CIQ Input File'!$D$756="N:K",IF('CIQ Input File'!F768="","",'CIQ Input File'!F768),"")</f>
        <v/>
      </c>
      <c r="E11" s="106" t="str">
        <f>IF('CIQ Input File'!$D$756="N:K",IF('CIQ Input File'!G768="","",'CIQ Input File'!G768),"")</f>
        <v/>
      </c>
    </row>
    <row r="12" spans="1:5">
      <c r="A12" s="53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6400-E507-46E7-9707-3E7CEF3A9D31}">
  <sheetPr>
    <tabColor rgb="FF92D050"/>
  </sheetPr>
  <dimension ref="A1:I4"/>
  <sheetViews>
    <sheetView workbookViewId="0">
      <selection activeCell="I11" sqref="I11"/>
    </sheetView>
  </sheetViews>
  <sheetFormatPr defaultRowHeight="14.5"/>
  <cols>
    <col min="1" max="1" width="18.54296875" bestFit="1" customWidth="1"/>
    <col min="2" max="2" width="19.81640625" bestFit="1" customWidth="1"/>
    <col min="3" max="3" width="18.90625" bestFit="1" customWidth="1"/>
    <col min="4" max="4" width="20.1796875" bestFit="1" customWidth="1"/>
    <col min="5" max="5" width="21.08984375" bestFit="1" customWidth="1"/>
    <col min="6" max="6" width="20.1796875" bestFit="1" customWidth="1"/>
    <col min="7" max="7" width="20.1796875" customWidth="1"/>
    <col min="9" max="9" width="11" style="50" bestFit="1" customWidth="1"/>
  </cols>
  <sheetData>
    <row r="1" spans="1:9">
      <c r="A1" s="1147" t="s">
        <v>246</v>
      </c>
      <c r="B1" s="1148"/>
      <c r="C1" s="1149" t="s">
        <v>247</v>
      </c>
      <c r="D1" s="1149"/>
      <c r="E1" s="1149" t="s">
        <v>248</v>
      </c>
      <c r="F1" s="1149"/>
      <c r="H1" s="15" t="s">
        <v>253</v>
      </c>
    </row>
    <row r="2" spans="1:9">
      <c r="A2" s="14" t="s">
        <v>249</v>
      </c>
      <c r="B2" s="14" t="s">
        <v>251</v>
      </c>
      <c r="C2" s="14" t="s">
        <v>250</v>
      </c>
      <c r="D2" s="14" t="s">
        <v>252</v>
      </c>
      <c r="E2" s="14" t="s">
        <v>648</v>
      </c>
      <c r="F2" s="14" t="s">
        <v>649</v>
      </c>
      <c r="G2" s="16" t="s">
        <v>255</v>
      </c>
      <c r="H2" s="2" t="s">
        <v>254</v>
      </c>
      <c r="I2" s="2" t="s">
        <v>161</v>
      </c>
    </row>
    <row r="3" spans="1:9">
      <c r="A3" s="1"/>
      <c r="B3" s="1"/>
      <c r="C3" s="581">
        <v>15</v>
      </c>
      <c r="D3" s="100">
        <v>15</v>
      </c>
      <c r="E3" s="1"/>
      <c r="F3" s="1"/>
      <c r="G3" s="101"/>
      <c r="H3" s="100" t="str">
        <f>IF('CIQ Input File'!G28="","",CONCATENATE("This device is the property of ",'CIQ Input File'!G28,".\nAll actions are monitored. \nUnauthorized access is prohibited.\nViolators will be prosecuted.\n"))</f>
        <v/>
      </c>
      <c r="I3" s="102">
        <v>15</v>
      </c>
    </row>
    <row r="4" spans="1:9">
      <c r="A4" s="1"/>
      <c r="B4" s="1"/>
      <c r="C4" s="1"/>
      <c r="D4" s="1"/>
      <c r="E4" s="1"/>
      <c r="F4" s="1"/>
      <c r="G4" s="17"/>
      <c r="H4" s="1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3664-7B31-41E7-9920-0B688E52BCB0}">
  <sheetPr>
    <tabColor rgb="FF92D050"/>
  </sheetPr>
  <dimension ref="A2:L9"/>
  <sheetViews>
    <sheetView view="pageBreakPreview" zoomScale="108" zoomScaleNormal="100" zoomScaleSheetLayoutView="108" workbookViewId="0">
      <selection activeCell="B14" sqref="B14"/>
    </sheetView>
  </sheetViews>
  <sheetFormatPr defaultRowHeight="14.5"/>
  <cols>
    <col min="1" max="1" width="22.26953125" style="913" customWidth="1"/>
    <col min="2" max="2" width="62" style="913" bestFit="1" customWidth="1"/>
    <col min="3" max="3" width="14.6328125" style="913" customWidth="1"/>
    <col min="4" max="4" width="17" style="913" bestFit="1" customWidth="1"/>
    <col min="5" max="5" width="17" style="913" customWidth="1"/>
    <col min="6" max="6" width="21.08984375" style="913" bestFit="1" customWidth="1"/>
    <col min="7" max="8" width="15.81640625" style="913" bestFit="1" customWidth="1"/>
    <col min="9" max="9" width="45.08984375" style="913" customWidth="1"/>
    <col min="10" max="10" width="47.7265625" style="913" customWidth="1"/>
    <col min="11" max="11" width="15.81640625" style="913" customWidth="1"/>
    <col min="12" max="12" width="18.54296875" style="913" bestFit="1" customWidth="1"/>
    <col min="13" max="16384" width="8.7265625" style="913"/>
  </cols>
  <sheetData>
    <row r="2" spans="1:12">
      <c r="A2" s="2" t="s">
        <v>17</v>
      </c>
      <c r="B2" s="2" t="s">
        <v>18</v>
      </c>
      <c r="C2" s="2" t="s">
        <v>338</v>
      </c>
      <c r="D2" s="2" t="s">
        <v>22</v>
      </c>
      <c r="E2" s="2" t="s">
        <v>337</v>
      </c>
      <c r="F2" s="2" t="s">
        <v>19</v>
      </c>
      <c r="G2" s="2" t="s">
        <v>20</v>
      </c>
      <c r="H2" s="2" t="s">
        <v>21</v>
      </c>
      <c r="I2" s="2" t="s">
        <v>1595</v>
      </c>
      <c r="J2" s="2" t="s">
        <v>1596</v>
      </c>
      <c r="K2" s="2" t="s">
        <v>1597</v>
      </c>
      <c r="L2" s="2" t="s">
        <v>23</v>
      </c>
    </row>
    <row r="3" spans="1:12">
      <c r="A3" s="100"/>
      <c r="B3" s="28"/>
      <c r="C3" s="28"/>
      <c r="D3" s="100"/>
      <c r="E3" s="1"/>
      <c r="F3" s="100"/>
      <c r="G3" s="100"/>
      <c r="H3" s="100"/>
      <c r="I3" s="100"/>
      <c r="J3" s="100"/>
      <c r="K3" s="100"/>
      <c r="L3" s="100"/>
    </row>
    <row r="4" spans="1:12">
      <c r="A4" s="100" t="s">
        <v>1506</v>
      </c>
      <c r="B4" s="28" t="s">
        <v>1683</v>
      </c>
      <c r="C4" s="28"/>
      <c r="D4" s="100" t="s">
        <v>181</v>
      </c>
      <c r="E4" s="1"/>
      <c r="F4" s="100"/>
      <c r="G4" s="100"/>
      <c r="H4" s="100"/>
      <c r="I4" s="100" t="s">
        <v>1606</v>
      </c>
      <c r="J4" s="100" t="s">
        <v>1607</v>
      </c>
      <c r="K4" s="100" t="s">
        <v>1580</v>
      </c>
      <c r="L4" s="100" t="s">
        <v>1598</v>
      </c>
    </row>
    <row r="5" spans="1:12">
      <c r="A5" s="1"/>
      <c r="B5" s="28"/>
      <c r="C5" s="28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28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</sheetData>
  <hyperlinks>
    <hyperlink ref="B4" r:id="rId1" xr:uid="{8F801DE0-D222-4E6A-B26E-3FECF79DAB32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92ED-B022-4F93-BDC7-444040790EB2}">
  <sheetPr>
    <tabColor rgb="FF92D050"/>
  </sheetPr>
  <dimension ref="A2:A11"/>
  <sheetViews>
    <sheetView workbookViewId="0">
      <selection activeCell="A9" sqref="A9"/>
    </sheetView>
  </sheetViews>
  <sheetFormatPr defaultRowHeight="14.5"/>
  <cols>
    <col min="1" max="1" width="127.90625" style="913" customWidth="1"/>
    <col min="2" max="16384" width="8.7265625" style="913"/>
  </cols>
  <sheetData>
    <row r="2" spans="1:1">
      <c r="A2" s="913" t="s">
        <v>1586</v>
      </c>
    </row>
    <row r="3" spans="1:1">
      <c r="A3" s="913" t="s">
        <v>1586</v>
      </c>
    </row>
    <row r="4" spans="1:1">
      <c r="A4" s="913" t="s">
        <v>1587</v>
      </c>
    </row>
    <row r="5" spans="1:1">
      <c r="A5" s="913" t="s">
        <v>1588</v>
      </c>
    </row>
    <row r="6" spans="1:1">
      <c r="A6" s="913" t="s">
        <v>1589</v>
      </c>
    </row>
    <row r="7" spans="1:1">
      <c r="A7" s="913" t="s">
        <v>1590</v>
      </c>
    </row>
    <row r="8" spans="1:1">
      <c r="A8" s="913" t="s">
        <v>1591</v>
      </c>
    </row>
    <row r="9" spans="1:1">
      <c r="A9" s="913" t="s">
        <v>1592</v>
      </c>
    </row>
    <row r="10" spans="1:1">
      <c r="A10" s="913" t="s">
        <v>1593</v>
      </c>
    </row>
    <row r="11" spans="1:1">
      <c r="A11" s="913" t="s">
        <v>1594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F6F7-B212-4906-A9BA-35D75BD74460}">
  <sheetPr>
    <tabColor theme="0" tint="-0.499984740745262"/>
  </sheetPr>
  <dimension ref="A2:I9"/>
  <sheetViews>
    <sheetView view="pageBreakPreview" zoomScale="108" zoomScaleNormal="100" zoomScaleSheetLayoutView="108" workbookViewId="0"/>
  </sheetViews>
  <sheetFormatPr defaultRowHeight="14.5"/>
  <cols>
    <col min="1" max="1" width="9.54296875" bestFit="1" customWidth="1"/>
    <col min="2" max="2" width="62" bestFit="1" customWidth="1"/>
    <col min="3" max="3" width="14.6328125" customWidth="1"/>
    <col min="4" max="4" width="17" bestFit="1" customWidth="1"/>
    <col min="5" max="5" width="17" customWidth="1"/>
    <col min="6" max="6" width="21.08984375" bestFit="1" customWidth="1"/>
    <col min="7" max="8" width="15.81640625" bestFit="1" customWidth="1"/>
    <col min="9" max="9" width="18.54296875" bestFit="1" customWidth="1"/>
  </cols>
  <sheetData>
    <row r="2" spans="1:9">
      <c r="A2" s="2" t="s">
        <v>17</v>
      </c>
      <c r="B2" s="2" t="s">
        <v>18</v>
      </c>
      <c r="C2" s="2" t="s">
        <v>338</v>
      </c>
      <c r="D2" s="2" t="s">
        <v>22</v>
      </c>
      <c r="E2" s="2" t="s">
        <v>337</v>
      </c>
      <c r="F2" s="2" t="s">
        <v>19</v>
      </c>
      <c r="G2" s="2" t="s">
        <v>20</v>
      </c>
      <c r="H2" s="2" t="s">
        <v>21</v>
      </c>
      <c r="I2" s="2" t="s">
        <v>23</v>
      </c>
    </row>
    <row r="3" spans="1:9" s="850" customFormat="1">
      <c r="A3" s="100" t="s">
        <v>322</v>
      </c>
      <c r="B3" s="28" t="s">
        <v>322</v>
      </c>
      <c r="C3" s="28"/>
      <c r="D3" s="100"/>
      <c r="E3" s="1"/>
      <c r="F3" s="100"/>
      <c r="G3" s="100"/>
      <c r="H3" s="100"/>
      <c r="I3" s="100"/>
    </row>
    <row r="4" spans="1:9" s="850" customFormat="1">
      <c r="A4" s="100" t="s">
        <v>708</v>
      </c>
      <c r="B4" s="28" t="s">
        <v>708</v>
      </c>
      <c r="C4" s="28"/>
      <c r="D4" s="100" t="s">
        <v>1398</v>
      </c>
      <c r="E4" s="1"/>
      <c r="F4" s="100" t="s">
        <v>1399</v>
      </c>
      <c r="G4" s="100" t="s">
        <v>704</v>
      </c>
      <c r="H4" s="100"/>
      <c r="I4" s="100"/>
    </row>
    <row r="5" spans="1:9" s="850" customFormat="1">
      <c r="A5" s="1"/>
      <c r="B5" s="28"/>
      <c r="C5" s="28"/>
      <c r="D5" s="1"/>
      <c r="E5" s="1"/>
      <c r="F5" s="1"/>
      <c r="G5" s="1"/>
      <c r="H5" s="1"/>
      <c r="I5" s="1"/>
    </row>
    <row r="6" spans="1:9" s="850" customFormat="1">
      <c r="A6" s="1"/>
      <c r="B6" s="28"/>
      <c r="C6" s="1"/>
      <c r="D6" s="1"/>
      <c r="E6" s="1"/>
      <c r="F6" s="1"/>
      <c r="G6" s="1"/>
      <c r="H6" s="1"/>
      <c r="I6" s="1"/>
    </row>
    <row r="7" spans="1:9" s="850" customFormat="1">
      <c r="A7" s="1"/>
      <c r="B7" s="1"/>
      <c r="C7" s="1"/>
      <c r="D7" s="1"/>
      <c r="E7" s="1"/>
      <c r="F7" s="1"/>
      <c r="G7" s="1"/>
      <c r="H7" s="1"/>
      <c r="I7" s="1"/>
    </row>
    <row r="8" spans="1:9" s="850" customFormat="1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</sheetData>
  <hyperlinks>
    <hyperlink ref="B3" r:id="rId1" display="admin@123" xr:uid="{2A786590-AB86-4C1F-9304-4B4B50BD66C7}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A234-8676-4505-AA69-EB346204B0BE}">
  <sheetPr>
    <tabColor rgb="FF92D050"/>
  </sheetPr>
  <dimension ref="A1:J12"/>
  <sheetViews>
    <sheetView workbookViewId="0">
      <selection activeCell="E7" sqref="E7"/>
    </sheetView>
  </sheetViews>
  <sheetFormatPr defaultRowHeight="14.5"/>
  <cols>
    <col min="1" max="1" width="10.08984375" customWidth="1"/>
    <col min="2" max="2" width="19.90625" bestFit="1" customWidth="1"/>
    <col min="3" max="3" width="10.6328125" bestFit="1" customWidth="1"/>
    <col min="4" max="4" width="10.453125" bestFit="1" customWidth="1"/>
    <col min="5" max="5" width="11.81640625" bestFit="1" customWidth="1"/>
    <col min="6" max="6" width="8" bestFit="1" customWidth="1"/>
    <col min="7" max="7" width="7.81640625" bestFit="1" customWidth="1"/>
    <col min="8" max="8" width="15.453125" bestFit="1" customWidth="1"/>
    <col min="9" max="9" width="12.81640625" bestFit="1" customWidth="1"/>
    <col min="10" max="10" width="14.81640625" bestFit="1" customWidth="1"/>
  </cols>
  <sheetData>
    <row r="1" spans="1:10">
      <c r="A1" s="1150" t="s">
        <v>27</v>
      </c>
      <c r="B1" s="1151"/>
      <c r="C1" s="1151"/>
      <c r="D1" s="1151"/>
      <c r="E1" s="1151"/>
      <c r="F1" s="1151"/>
      <c r="G1" s="1151"/>
      <c r="H1" s="1151"/>
      <c r="I1" s="1151"/>
      <c r="J1" s="1152"/>
    </row>
    <row r="2" spans="1:10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</row>
    <row r="3" spans="1:10">
      <c r="A3" s="257">
        <f>IF('CIQ Input File'!C482="","",'CIQ Input File'!C482)</f>
        <v>10</v>
      </c>
      <c r="B3" s="257" t="str">
        <f>IF('CIQ Input File'!D482="","",'CIQ Input File'!D482)</f>
        <v>KPI-KCI-storage</v>
      </c>
      <c r="C3" s="257" t="str">
        <f>IF('CIQ Input File'!E482="","",'CIQ Input File'!E482)</f>
        <v>cf1:</v>
      </c>
      <c r="D3" s="257">
        <f>IF('CIQ Input File'!F482="","",'CIQ Input File'!F482)</f>
        <v>15</v>
      </c>
      <c r="E3" s="257">
        <f>IF('CIQ Input File'!G482="","",'CIQ Input File'!G482)</f>
        <v>48</v>
      </c>
      <c r="F3" s="1"/>
      <c r="G3" s="1"/>
      <c r="H3" s="1"/>
      <c r="I3" s="1"/>
      <c r="J3" s="17"/>
    </row>
    <row r="4" spans="1:10" s="530" customFormat="1">
      <c r="A4" s="257" t="str">
        <f>IF('CIQ Input File'!C483="","",'CIQ Input File'!C483)</f>
        <v/>
      </c>
      <c r="B4" s="257" t="str">
        <f>IF('CIQ Input File'!D483="","",'CIQ Input File'!D483)</f>
        <v/>
      </c>
      <c r="C4" s="257" t="str">
        <f>IF('CIQ Input File'!E483="","",'CIQ Input File'!E483)</f>
        <v/>
      </c>
      <c r="D4" s="257" t="str">
        <f>IF('CIQ Input File'!F483="","",'CIQ Input File'!F483)</f>
        <v/>
      </c>
      <c r="E4" s="257" t="str">
        <f>IF('CIQ Input File'!G483="","",'CIQ Input File'!G483)</f>
        <v/>
      </c>
      <c r="F4" s="1"/>
      <c r="G4" s="1"/>
      <c r="H4" s="1"/>
      <c r="I4" s="1"/>
      <c r="J4" s="17"/>
    </row>
    <row r="5" spans="1:10" s="530" customFormat="1">
      <c r="A5" s="257" t="str">
        <f>IF('CIQ Input File'!C484="","",'CIQ Input File'!C484)</f>
        <v/>
      </c>
      <c r="B5" s="257" t="str">
        <f>IF('CIQ Input File'!D484="","",'CIQ Input File'!D484)</f>
        <v/>
      </c>
      <c r="C5" s="257" t="str">
        <f>IF('CIQ Input File'!E484="","",'CIQ Input File'!E484)</f>
        <v/>
      </c>
      <c r="D5" s="257" t="str">
        <f>IF('CIQ Input File'!F484="","",'CIQ Input File'!F484)</f>
        <v/>
      </c>
      <c r="E5" s="257" t="str">
        <f>IF('CIQ Input File'!G484="","",'CIQ Input File'!G484)</f>
        <v/>
      </c>
      <c r="F5" s="1"/>
      <c r="G5" s="1"/>
      <c r="H5" s="1"/>
      <c r="I5" s="1"/>
      <c r="J5" s="17"/>
    </row>
    <row r="6" spans="1:10">
      <c r="A6" s="257" t="str">
        <f>IF('CIQ Input File'!C485="","",'CIQ Input File'!C485)</f>
        <v/>
      </c>
      <c r="B6" s="257" t="str">
        <f>IF('CIQ Input File'!D488="","",'CIQ Input File'!D488)</f>
        <v>Syslog Storage on Cf2</v>
      </c>
      <c r="C6" s="257" t="str">
        <f>IF('CIQ Input File'!E488="","",'CIQ Input File'!E488)</f>
        <v>cf2:</v>
      </c>
      <c r="D6" s="257">
        <f>IF('CIQ Input File'!F488="","",'CIQ Input File'!F488)</f>
        <v>1440</v>
      </c>
      <c r="E6" s="257">
        <f>IF('CIQ Input File'!G488="","",'CIQ Input File'!G488)</f>
        <v>350</v>
      </c>
      <c r="F6" s="1"/>
      <c r="G6" s="1"/>
      <c r="H6" s="1"/>
      <c r="I6" s="1"/>
      <c r="J6" s="17"/>
    </row>
    <row r="7" spans="1:10">
      <c r="A7" s="257"/>
      <c r="B7" s="257"/>
      <c r="C7" s="257"/>
      <c r="D7" s="257"/>
      <c r="E7" s="257"/>
      <c r="F7" s="1"/>
      <c r="G7" s="1"/>
      <c r="H7" s="1"/>
      <c r="I7" s="1"/>
      <c r="J7" s="17"/>
    </row>
    <row r="8" spans="1:10">
      <c r="A8" s="257"/>
      <c r="B8" s="257"/>
      <c r="C8" s="257"/>
      <c r="D8" s="257"/>
      <c r="E8" s="257"/>
      <c r="F8" s="1"/>
      <c r="G8" s="1"/>
      <c r="H8" s="1"/>
      <c r="I8" s="1"/>
      <c r="J8" s="17"/>
    </row>
    <row r="9" spans="1:10">
      <c r="A9" s="257"/>
      <c r="B9" s="257"/>
      <c r="C9" s="257"/>
      <c r="D9" s="257"/>
      <c r="E9" s="257"/>
      <c r="F9" s="1"/>
      <c r="G9" s="1"/>
      <c r="H9" s="1"/>
      <c r="I9" s="1"/>
      <c r="J9" s="17"/>
    </row>
    <row r="10" spans="1:10">
      <c r="A10" s="257"/>
      <c r="B10" s="257"/>
      <c r="C10" s="257"/>
      <c r="D10" s="257"/>
      <c r="E10" s="257"/>
      <c r="F10" s="1"/>
      <c r="G10" s="1"/>
      <c r="H10" s="1"/>
      <c r="I10" s="1"/>
      <c r="J10" s="17"/>
    </row>
    <row r="11" spans="1:10">
      <c r="A11" s="257"/>
      <c r="B11" s="257"/>
      <c r="C11" s="257"/>
      <c r="D11" s="257"/>
      <c r="E11" s="257"/>
      <c r="F11" s="1"/>
      <c r="G11" s="1"/>
      <c r="H11" s="1"/>
      <c r="I11" s="1"/>
      <c r="J11" s="17"/>
    </row>
    <row r="12" spans="1:10">
      <c r="A12" s="257"/>
      <c r="B12" s="257"/>
      <c r="C12" s="257"/>
      <c r="D12" s="257"/>
      <c r="E12" s="257"/>
      <c r="F12" s="1"/>
      <c r="G12" s="1"/>
      <c r="H12" s="1"/>
      <c r="I12" s="1"/>
      <c r="J12" s="17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8B94-DE70-4CC4-A499-50C645FB217D}">
  <sheetPr>
    <tabColor rgb="FF92D050"/>
  </sheetPr>
  <dimension ref="A2:F6"/>
  <sheetViews>
    <sheetView workbookViewId="0">
      <selection activeCell="D3" sqref="D3"/>
    </sheetView>
  </sheetViews>
  <sheetFormatPr defaultRowHeight="14.5"/>
  <cols>
    <col min="1" max="1" width="14.90625" style="51" bestFit="1" customWidth="1"/>
    <col min="2" max="2" width="16.36328125" style="51" bestFit="1" customWidth="1"/>
    <col min="3" max="3" width="8.08984375" style="51" bestFit="1" customWidth="1"/>
    <col min="4" max="4" width="14.6328125" style="51" bestFit="1" customWidth="1"/>
    <col min="5" max="5" width="15.54296875" style="51" bestFit="1" customWidth="1"/>
    <col min="6" max="6" width="18.7265625" style="51" customWidth="1"/>
    <col min="7" max="16384" width="8.7265625" style="51"/>
  </cols>
  <sheetData>
    <row r="2" spans="1:6">
      <c r="A2" s="2" t="s">
        <v>37</v>
      </c>
      <c r="B2" s="2" t="s">
        <v>38</v>
      </c>
      <c r="C2" s="2" t="s">
        <v>41</v>
      </c>
      <c r="D2" s="2" t="s">
        <v>39</v>
      </c>
      <c r="E2" s="2" t="s">
        <v>40</v>
      </c>
      <c r="F2" s="2" t="s">
        <v>574</v>
      </c>
    </row>
    <row r="3" spans="1:6">
      <c r="A3" s="258">
        <f>IF('CIQ Input File'!H482="","",'CIQ Input File'!H482)</f>
        <v>2</v>
      </c>
      <c r="B3" s="99"/>
      <c r="C3" s="258">
        <f>IF('CIQ Input File'!K482="","",'CIQ Input File'!K482)</f>
        <v>21</v>
      </c>
      <c r="D3" s="258" t="str">
        <f>IF('CIQ Input File'!I482="","",'CIQ Input File'!I482)</f>
        <v>complete-kpi-kci</v>
      </c>
      <c r="E3" s="258">
        <f>IF('CIQ Input File'!J482="","",'CIQ Input File'!J482)</f>
        <v>15</v>
      </c>
      <c r="F3" s="100"/>
    </row>
    <row r="4" spans="1:6">
      <c r="A4" s="258" t="str">
        <f>IF('CIQ Input File'!H483="","",'CIQ Input File'!H483)</f>
        <v/>
      </c>
      <c r="B4" s="1"/>
      <c r="C4" s="258" t="str">
        <f>IF('CIQ Input File'!K483="","",'CIQ Input File'!K483)</f>
        <v/>
      </c>
      <c r="D4" s="258" t="str">
        <f>IF('CIQ Input File'!I483="","",'CIQ Input File'!I483)</f>
        <v/>
      </c>
      <c r="E4" s="258" t="str">
        <f>IF('CIQ Input File'!J483="","",'CIQ Input File'!J483)</f>
        <v/>
      </c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10-BF07-4651-9CAA-53E7488D49FC}">
  <sheetPr>
    <tabColor theme="9"/>
  </sheetPr>
  <dimension ref="B3:C4"/>
  <sheetViews>
    <sheetView workbookViewId="0">
      <selection activeCell="B4" sqref="B4"/>
    </sheetView>
  </sheetViews>
  <sheetFormatPr defaultRowHeight="14.5"/>
  <cols>
    <col min="2" max="2" width="34.26953125" customWidth="1"/>
    <col min="3" max="3" width="25.54296875" customWidth="1"/>
  </cols>
  <sheetData>
    <row r="3" spans="2:3">
      <c r="B3" s="55" t="s">
        <v>579</v>
      </c>
      <c r="C3" s="55" t="s">
        <v>580</v>
      </c>
    </row>
    <row r="4" spans="2:3">
      <c r="B4" s="61" t="s">
        <v>2054</v>
      </c>
      <c r="C4" s="56" t="s">
        <v>585</v>
      </c>
    </row>
  </sheetData>
  <conditionalFormatting sqref="C4">
    <cfRule type="containsText" dxfId="15" priority="1" operator="containsText" text="NOACTION">
      <formula>NOT(ISERROR(SEARCH("NOACTION",C4)))</formula>
    </cfRule>
    <cfRule type="containsText" dxfId="14" priority="2" operator="containsText" text="CREATE">
      <formula>NOT(ISERROR(SEARCH("CREATE",C4)))</formula>
    </cfRule>
  </conditionalFormatting>
  <dataValidations count="1">
    <dataValidation type="list" allowBlank="1" showInputMessage="1" showErrorMessage="1" sqref="C4" xr:uid="{6E008236-B604-4A0B-A8E1-961135385AA0}">
      <formula1>"CREATE,NOACTION"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E36B-C8BC-4E25-A1B0-20611C3B28ED}">
  <sheetPr>
    <tabColor theme="0" tint="-0.499984740745262"/>
  </sheetPr>
  <dimension ref="A2:E3"/>
  <sheetViews>
    <sheetView workbookViewId="0">
      <selection activeCell="C14" sqref="C14"/>
    </sheetView>
  </sheetViews>
  <sheetFormatPr defaultRowHeight="14.5"/>
  <cols>
    <col min="1" max="1" width="7.6328125" bestFit="1" customWidth="1"/>
    <col min="2" max="2" width="12.90625" bestFit="1" customWidth="1"/>
    <col min="3" max="3" width="12.453125" bestFit="1" customWidth="1"/>
    <col min="4" max="4" width="6.1796875" bestFit="1" customWidth="1"/>
    <col min="5" max="5" width="6" bestFit="1" customWidth="1"/>
  </cols>
  <sheetData>
    <row r="2" spans="1:5">
      <c r="A2" s="31" t="s">
        <v>340</v>
      </c>
      <c r="B2" s="31" t="s">
        <v>53</v>
      </c>
      <c r="C2" s="31" t="s">
        <v>341</v>
      </c>
      <c r="D2" s="31" t="s">
        <v>342</v>
      </c>
      <c r="E2" s="31" t="s">
        <v>343</v>
      </c>
    </row>
    <row r="3" spans="1:5">
      <c r="A3" s="65"/>
      <c r="B3" s="65"/>
      <c r="C3" s="65"/>
      <c r="D3" s="65"/>
      <c r="E3" s="6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8DEB-09B4-4CA9-B730-EFA62D79C31C}">
  <sheetPr>
    <tabColor rgb="FF92D050"/>
  </sheetPr>
  <dimension ref="A2:G5"/>
  <sheetViews>
    <sheetView workbookViewId="0">
      <selection activeCell="D3" sqref="D3"/>
    </sheetView>
  </sheetViews>
  <sheetFormatPr defaultRowHeight="14.5"/>
  <cols>
    <col min="1" max="1" width="15.1796875" bestFit="1" customWidth="1"/>
    <col min="2" max="2" width="10.08984375" bestFit="1" customWidth="1"/>
    <col min="3" max="3" width="21.6328125" customWidth="1"/>
    <col min="4" max="4" width="13.54296875" bestFit="1" customWidth="1"/>
    <col min="5" max="5" width="12.1796875" bestFit="1" customWidth="1"/>
    <col min="6" max="6" width="17.6328125" customWidth="1"/>
    <col min="7" max="7" width="17.90625" customWidth="1"/>
  </cols>
  <sheetData>
    <row r="2" spans="1:7">
      <c r="A2" s="31" t="s">
        <v>344</v>
      </c>
      <c r="B2" s="31" t="s">
        <v>53</v>
      </c>
      <c r="C2" s="31" t="s">
        <v>345</v>
      </c>
      <c r="D2" s="31" t="s">
        <v>341</v>
      </c>
      <c r="E2" s="31" t="s">
        <v>346</v>
      </c>
      <c r="F2" s="31" t="s">
        <v>347</v>
      </c>
      <c r="G2" s="907" t="s">
        <v>343</v>
      </c>
    </row>
    <row r="3" spans="1:7">
      <c r="A3" s="99">
        <v>98</v>
      </c>
      <c r="B3" s="99" t="s">
        <v>709</v>
      </c>
      <c r="C3" s="319" t="str">
        <f>IF('CIQ Input File'!D40="","",'CIQ Input File'!D40)</f>
        <v>005056BA134E:main1</v>
      </c>
      <c r="D3" s="259" t="str">
        <f>IF('CIQ Input File'!F40="","",'CIQ Input File'!F40)</f>
        <v>10.133.164.180</v>
      </c>
      <c r="E3" s="66" t="s">
        <v>729</v>
      </c>
      <c r="F3" s="8" t="s">
        <v>1506</v>
      </c>
      <c r="G3" s="906" t="s">
        <v>1505</v>
      </c>
    </row>
    <row r="4" spans="1:7">
      <c r="A4" s="99">
        <v>98</v>
      </c>
      <c r="B4" s="99" t="s">
        <v>709</v>
      </c>
      <c r="C4" s="319" t="str">
        <f>IF('CIQ Input File'!D41="","",'CIQ Input File'!D41)</f>
        <v>005056BA134E:main2</v>
      </c>
      <c r="D4" s="259" t="str">
        <f>IF('CIQ Input File'!F41="","",'CIQ Input File'!F41)</f>
        <v>10.133.164.178</v>
      </c>
      <c r="E4" s="66" t="s">
        <v>729</v>
      </c>
      <c r="F4" s="891" t="s">
        <v>1506</v>
      </c>
      <c r="G4" s="906" t="s">
        <v>1505</v>
      </c>
    </row>
    <row r="5" spans="1:7" s="118" customFormat="1"/>
  </sheetData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244A-86DC-4C22-9729-F2611C027E4F}">
  <sheetPr>
    <tabColor rgb="FF92D050"/>
  </sheetPr>
  <dimension ref="A2:A5"/>
  <sheetViews>
    <sheetView workbookViewId="0">
      <selection activeCell="A38" sqref="A38"/>
    </sheetView>
  </sheetViews>
  <sheetFormatPr defaultRowHeight="14.5"/>
  <cols>
    <col min="1" max="1" width="207.36328125" customWidth="1"/>
  </cols>
  <sheetData>
    <row r="2" spans="1:1" s="905" customFormat="1">
      <c r="A2" s="905" t="s">
        <v>1502</v>
      </c>
    </row>
    <row r="3" spans="1:1" s="905" customFormat="1">
      <c r="A3" s="905" t="s">
        <v>1502</v>
      </c>
    </row>
    <row r="4" spans="1:1" s="905" customFormat="1">
      <c r="A4" s="905" t="s">
        <v>1503</v>
      </c>
    </row>
    <row r="5" spans="1:1" s="905" customFormat="1">
      <c r="A5" s="905" t="s">
        <v>1667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5693-28AB-45F9-A0E8-CB53082E7B99}">
  <sheetPr>
    <tabColor rgb="FF92D050"/>
  </sheetPr>
  <dimension ref="A1:G11"/>
  <sheetViews>
    <sheetView workbookViewId="0">
      <selection activeCell="F9" sqref="F9"/>
    </sheetView>
  </sheetViews>
  <sheetFormatPr defaultRowHeight="14.5"/>
  <cols>
    <col min="1" max="1" width="5.453125" bestFit="1" customWidth="1"/>
    <col min="2" max="2" width="22.6328125" customWidth="1"/>
    <col min="3" max="3" width="13.36328125" customWidth="1"/>
    <col min="4" max="4" width="15.1796875" bestFit="1" customWidth="1"/>
    <col min="5" max="5" width="29.08984375" bestFit="1" customWidth="1"/>
    <col min="6" max="6" width="12.26953125" bestFit="1" customWidth="1"/>
    <col min="7" max="7" width="17" customWidth="1"/>
  </cols>
  <sheetData>
    <row r="1" spans="1:7">
      <c r="A1" s="1153">
        <v>6</v>
      </c>
      <c r="B1" s="1151"/>
      <c r="C1" s="1151"/>
      <c r="D1" s="1151"/>
      <c r="E1" s="1151"/>
      <c r="F1" s="1151"/>
      <c r="G1" s="1152"/>
    </row>
    <row r="2" spans="1:7">
      <c r="A2" s="2" t="s">
        <v>24</v>
      </c>
      <c r="B2" s="2" t="s">
        <v>25</v>
      </c>
      <c r="C2" s="2" t="s">
        <v>262</v>
      </c>
      <c r="D2" s="2" t="s">
        <v>26</v>
      </c>
      <c r="E2" s="2" t="s">
        <v>263</v>
      </c>
      <c r="F2" s="2" t="s">
        <v>264</v>
      </c>
      <c r="G2" s="447"/>
    </row>
    <row r="3" spans="1:7">
      <c r="A3" s="257">
        <f>IF('CIQ Input File'!H488="","",'CIQ Input File'!H488)</f>
        <v>20</v>
      </c>
      <c r="B3" s="257" t="str">
        <f>IF('CIQ Input File'!I488="","",'CIQ Input File'!I488)</f>
        <v>change-storage</v>
      </c>
      <c r="C3" s="100"/>
      <c r="D3" s="100"/>
      <c r="E3" s="257" t="str">
        <f>IF('CIQ Input File'!J488="","",'CIQ Input File'!J488)</f>
        <v xml:space="preserve">main security </v>
      </c>
      <c r="F3" s="257">
        <f>IF('CIQ Input File'!K488="","",'CIQ Input File'!K488)</f>
        <v>20</v>
      </c>
    </row>
    <row r="4" spans="1:7" s="280" customFormat="1">
      <c r="A4" s="257">
        <f>IF('CIQ Input File'!H489="","",'CIQ Input File'!H489)</f>
        <v>30</v>
      </c>
      <c r="B4" s="257" t="str">
        <f>IF('CIQ Input File'!I489="","",'CIQ Input File'!I489)</f>
        <v>Change Storage on Cf2</v>
      </c>
      <c r="C4" s="100"/>
      <c r="D4" s="100"/>
      <c r="E4" s="257" t="str">
        <f>IF('CIQ Input File'!J489="","",'CIQ Input File'!J489)</f>
        <v>change</v>
      </c>
      <c r="F4" s="257">
        <f>IF('CIQ Input File'!K489="","",'CIQ Input File'!K489)</f>
        <v>30</v>
      </c>
    </row>
    <row r="5" spans="1:7" s="280" customFormat="1">
      <c r="A5" s="257">
        <f>IF('CIQ Input File'!H490="","",'CIQ Input File'!H490)</f>
        <v>40</v>
      </c>
      <c r="B5" s="257" t="str">
        <f>IF('CIQ Input File'!I490="","",'CIQ Input File'!I490)</f>
        <v>Debug Storage on Cf2</v>
      </c>
      <c r="C5" s="100"/>
      <c r="D5" s="100"/>
      <c r="E5" s="257" t="str">
        <f>IF('CIQ Input File'!J490="","",'CIQ Input File'!J490)</f>
        <v>Debug</v>
      </c>
      <c r="F5" s="257">
        <f>IF('CIQ Input File'!K490="","",'CIQ Input File'!K490)</f>
        <v>40</v>
      </c>
    </row>
    <row r="6" spans="1:7" s="280" customFormat="1">
      <c r="A6" s="257" t="str">
        <f>IF('CIQ Input File'!H491="","",'CIQ Input File'!H491)</f>
        <v/>
      </c>
      <c r="B6" s="257" t="str">
        <f>IF('CIQ Input File'!I491="","",'CIQ Input File'!I491)</f>
        <v/>
      </c>
      <c r="C6" s="100"/>
      <c r="D6" s="100"/>
      <c r="E6" s="257" t="str">
        <f>IF('CIQ Input File'!J491="","",'CIQ Input File'!J491)</f>
        <v/>
      </c>
      <c r="F6" s="257" t="str">
        <f>IF('CIQ Input File'!K491="","",'CIQ Input File'!K491)</f>
        <v/>
      </c>
    </row>
    <row r="7" spans="1:7" s="280" customFormat="1">
      <c r="A7" s="257" t="str">
        <f>IF('CIQ Input File'!H492="","",'CIQ Input File'!H492)</f>
        <v/>
      </c>
      <c r="B7" s="257" t="str">
        <f>IF('CIQ Input File'!I492="","",'CIQ Input File'!I492)</f>
        <v/>
      </c>
      <c r="C7" s="100"/>
      <c r="D7" s="100"/>
      <c r="E7" s="257" t="str">
        <f>IF('CIQ Input File'!J492="","",'CIQ Input File'!J492)</f>
        <v/>
      </c>
      <c r="F7" s="257" t="str">
        <f>IF('CIQ Input File'!K492="","",'CIQ Input File'!K492)</f>
        <v/>
      </c>
    </row>
    <row r="8" spans="1:7">
      <c r="A8" s="257" t="str">
        <f>IF('CIQ Input File'!H493="","",'CIQ Input File'!H493)</f>
        <v/>
      </c>
      <c r="B8" s="257" t="str">
        <f>IF('CIQ Input File'!I493="","",'CIQ Input File'!I493)</f>
        <v/>
      </c>
      <c r="E8" s="257" t="str">
        <f>IF('CIQ Input File'!J493="","",'CIQ Input File'!J493)</f>
        <v/>
      </c>
      <c r="F8" s="257" t="str">
        <f>IF('CIQ Input File'!K493="","",'CIQ Input File'!K493)</f>
        <v/>
      </c>
    </row>
    <row r="9" spans="1:7">
      <c r="A9" s="257" t="str">
        <f>IF('CIQ Input File'!H494="","",'CIQ Input File'!H494)</f>
        <v/>
      </c>
      <c r="B9" s="257" t="str">
        <f>IF('CIQ Input File'!I494="","",'CIQ Input File'!I494)</f>
        <v/>
      </c>
      <c r="E9" s="257" t="str">
        <f>IF('CIQ Input File'!J494="","",'CIQ Input File'!J494)</f>
        <v/>
      </c>
      <c r="F9" s="257" t="str">
        <f>IF('CIQ Input File'!K496="","",'CIQ Input File'!K496)</f>
        <v/>
      </c>
    </row>
    <row r="10" spans="1:7">
      <c r="A10" s="257" t="str">
        <f>IF('CIQ Input File'!H495="","",'CIQ Input File'!H495)</f>
        <v/>
      </c>
      <c r="B10" s="257" t="str">
        <f>IF('CIQ Input File'!I495="","",'CIQ Input File'!I495)</f>
        <v/>
      </c>
      <c r="E10" s="257" t="str">
        <f>IF('CIQ Input File'!J495="","",'CIQ Input File'!J495)</f>
        <v/>
      </c>
      <c r="F10" s="257" t="str">
        <f>IF('CIQ Input File'!K497="","",'CIQ Input File'!K497)</f>
        <v/>
      </c>
    </row>
    <row r="11" spans="1:7">
      <c r="A11" s="257" t="str">
        <f>IF('CIQ Input File'!H496="","",'CIQ Input File'!H496)</f>
        <v/>
      </c>
      <c r="B11" s="257" t="str">
        <f>IF('CIQ Input File'!I496="","",'CIQ Input File'!I496)</f>
        <v/>
      </c>
      <c r="E11" s="257" t="str">
        <f>IF('CIQ Input File'!J496="","",'CIQ Input File'!J496)</f>
        <v/>
      </c>
      <c r="F11" s="257" t="str">
        <f>IF('CIQ Input File'!K498="","",'CIQ Input File'!K498)</f>
        <v/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CBE-0FD1-4BDB-B3CC-48023F9FBC8B}">
  <sheetPr>
    <tabColor theme="0" tint="-0.499984740745262"/>
  </sheetPr>
  <dimension ref="A1:H10"/>
  <sheetViews>
    <sheetView workbookViewId="0">
      <selection sqref="A1:H1"/>
    </sheetView>
  </sheetViews>
  <sheetFormatPr defaultRowHeight="14.5"/>
  <cols>
    <col min="2" max="2" width="28.453125" bestFit="1" customWidth="1"/>
    <col min="3" max="3" width="11.54296875" bestFit="1" customWidth="1"/>
    <col min="4" max="4" width="5.1796875" bestFit="1" customWidth="1"/>
    <col min="5" max="5" width="6.08984375" bestFit="1" customWidth="1"/>
    <col min="6" max="6" width="14.7265625" bestFit="1" customWidth="1"/>
    <col min="7" max="7" width="10.1796875" bestFit="1" customWidth="1"/>
  </cols>
  <sheetData>
    <row r="1" spans="1:8">
      <c r="A1" s="1154" t="s">
        <v>256</v>
      </c>
      <c r="B1" s="1155"/>
      <c r="C1" s="1155"/>
      <c r="D1" s="1155"/>
      <c r="E1" s="1155"/>
      <c r="F1" s="1155"/>
      <c r="G1" s="1155"/>
      <c r="H1" s="1155"/>
    </row>
    <row r="2" spans="1:8">
      <c r="A2" s="18" t="s">
        <v>257</v>
      </c>
      <c r="B2" s="13" t="s">
        <v>100</v>
      </c>
      <c r="C2" s="13" t="s">
        <v>348</v>
      </c>
      <c r="D2" s="13" t="s">
        <v>258</v>
      </c>
      <c r="E2" s="13" t="s">
        <v>259</v>
      </c>
      <c r="F2" s="13" t="s">
        <v>314</v>
      </c>
      <c r="G2" s="13" t="s">
        <v>260</v>
      </c>
      <c r="H2" s="13" t="s">
        <v>261</v>
      </c>
    </row>
    <row r="3" spans="1:8">
      <c r="A3" s="1"/>
      <c r="B3" s="1"/>
      <c r="C3" s="1"/>
      <c r="D3" s="1"/>
      <c r="E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7DB5-63A3-4B6A-BEF3-5DA6C316785C}">
  <sheetPr>
    <tabColor rgb="FF92D050"/>
  </sheetPr>
  <dimension ref="A2:D24"/>
  <sheetViews>
    <sheetView workbookViewId="0"/>
  </sheetViews>
  <sheetFormatPr defaultRowHeight="14.5"/>
  <cols>
    <col min="4" max="4" width="15.36328125" customWidth="1"/>
  </cols>
  <sheetData>
    <row r="2" spans="1:4">
      <c r="A2" s="2" t="s">
        <v>265</v>
      </c>
      <c r="B2" s="2" t="s">
        <v>266</v>
      </c>
      <c r="C2" s="2" t="s">
        <v>268</v>
      </c>
      <c r="D2" s="2" t="s">
        <v>267</v>
      </c>
    </row>
    <row r="3" spans="1:4">
      <c r="A3" s="257">
        <f>IF('CIQ Input File'!C132="","",'CIQ Input File'!C132)</f>
        <v>17</v>
      </c>
      <c r="B3" s="257" t="str">
        <f>IF('CIQ Input File'!D132="","",'CIQ Input File'!D132)</f>
        <v>iom-v</v>
      </c>
      <c r="C3" s="257">
        <f>IF('CIQ Input File'!E132="","",'CIQ Input File'!E132)</f>
        <v>1</v>
      </c>
      <c r="D3" s="257" t="str">
        <f>IF('CIQ Input File'!F132="","",'CIQ Input File'!F132)</f>
        <v>m20-v</v>
      </c>
    </row>
    <row r="4" spans="1:4">
      <c r="A4" s="257">
        <f>IF('CIQ Input File'!C133="","",'CIQ Input File'!C133)</f>
        <v>17</v>
      </c>
      <c r="B4" s="257" t="str">
        <f>IF('CIQ Input File'!D133="","",'CIQ Input File'!D133)</f>
        <v>iom-v</v>
      </c>
      <c r="C4" s="257">
        <f>IF('CIQ Input File'!E133="","",'CIQ Input File'!E133)</f>
        <v>2</v>
      </c>
      <c r="D4" s="257" t="str">
        <f>IF('CIQ Input File'!F133="","",'CIQ Input File'!F133)</f>
        <v>isa-ip-reas-v</v>
      </c>
    </row>
    <row r="5" spans="1:4" s="93" customFormat="1">
      <c r="A5" s="257">
        <f>IF('CIQ Input File'!C134="","",'CIQ Input File'!C134)</f>
        <v>18</v>
      </c>
      <c r="B5" s="257" t="str">
        <f>IF('CIQ Input File'!D134="","",'CIQ Input File'!D134)</f>
        <v>iom-v</v>
      </c>
      <c r="C5" s="257">
        <f>IF('CIQ Input File'!E134="","",'CIQ Input File'!E134)</f>
        <v>1</v>
      </c>
      <c r="D5" s="257" t="str">
        <f>IF('CIQ Input File'!F134="","",'CIQ Input File'!F134)</f>
        <v>m20-v</v>
      </c>
    </row>
    <row r="6" spans="1:4">
      <c r="A6" s="257">
        <f>IF('CIQ Input File'!C135="","",'CIQ Input File'!C135)</f>
        <v>18</v>
      </c>
      <c r="B6" s="257" t="str">
        <f>IF('CIQ Input File'!D135="","",'CIQ Input File'!D135)</f>
        <v>iom-v</v>
      </c>
      <c r="C6" s="257">
        <f>IF('CIQ Input File'!E135="","",'CIQ Input File'!E135)</f>
        <v>2</v>
      </c>
      <c r="D6" s="257" t="str">
        <f>IF('CIQ Input File'!F135="","",'CIQ Input File'!F135)</f>
        <v>isa-ip-reas-v</v>
      </c>
    </row>
    <row r="7" spans="1:4">
      <c r="A7" s="257">
        <f>IF('CIQ Input File'!C136="","",'CIQ Input File'!C136)</f>
        <v>1</v>
      </c>
      <c r="B7" s="257" t="str">
        <f>IF('CIQ Input File'!D136="","",'CIQ Input File'!D136)</f>
        <v>iom-v-mg</v>
      </c>
      <c r="C7" s="257">
        <f>IF('CIQ Input File'!E136="","",'CIQ Input File'!E136)</f>
        <v>1</v>
      </c>
      <c r="D7" s="257" t="str">
        <f>IF('CIQ Input File'!F136="","",'CIQ Input File'!F136)</f>
        <v>isa-mg-v</v>
      </c>
    </row>
    <row r="8" spans="1:4" s="93" customFormat="1">
      <c r="A8" s="257">
        <f>IF('CIQ Input File'!C137="","",'CIQ Input File'!C137)</f>
        <v>1</v>
      </c>
      <c r="B8" s="257" t="str">
        <f>IF('CIQ Input File'!D137="","",'CIQ Input File'!D137)</f>
        <v>iom-v-mg</v>
      </c>
      <c r="C8" s="257">
        <f>IF('CIQ Input File'!E137="","",'CIQ Input File'!E137)</f>
        <v>2</v>
      </c>
      <c r="D8" s="257" t="str">
        <f>IF('CIQ Input File'!F137="","",'CIQ Input File'!F137)</f>
        <v>isa-ipsmg-v</v>
      </c>
    </row>
    <row r="9" spans="1:4">
      <c r="A9" s="257" t="str">
        <f>IF('CIQ Input File'!C138="","",'CIQ Input File'!C138)</f>
        <v/>
      </c>
      <c r="B9" s="257" t="str">
        <f>IF('CIQ Input File'!D138="","",'CIQ Input File'!D138)</f>
        <v/>
      </c>
      <c r="C9" s="257" t="str">
        <f>IF('CIQ Input File'!E138="","",'CIQ Input File'!E138)</f>
        <v/>
      </c>
      <c r="D9" s="257" t="str">
        <f>IF('CIQ Input File'!F138="","",'CIQ Input File'!F138)</f>
        <v/>
      </c>
    </row>
    <row r="10" spans="1:4" s="93" customFormat="1">
      <c r="A10" s="257" t="str">
        <f>IF('CIQ Input File'!C139="","",'CIQ Input File'!C139)</f>
        <v/>
      </c>
      <c r="B10" s="257" t="str">
        <f>IF('CIQ Input File'!D139="","",'CIQ Input File'!D139)</f>
        <v/>
      </c>
      <c r="C10" s="257" t="str">
        <f>IF('CIQ Input File'!E139="","",'CIQ Input File'!E139)</f>
        <v/>
      </c>
      <c r="D10" s="257" t="str">
        <f>IF('CIQ Input File'!F139="","",'CIQ Input File'!F139)</f>
        <v/>
      </c>
    </row>
    <row r="11" spans="1:4">
      <c r="A11" s="257">
        <f>IF('CIQ Input File'!C140="","",'CIQ Input File'!C140)</f>
        <v>2</v>
      </c>
      <c r="B11" s="257" t="str">
        <f>IF('CIQ Input File'!D140="","",'CIQ Input File'!D140)</f>
        <v>iom-v-mg</v>
      </c>
      <c r="C11" s="257">
        <f>IF('CIQ Input File'!E140="","",'CIQ Input File'!E140)</f>
        <v>1</v>
      </c>
      <c r="D11" s="257" t="str">
        <f>IF('CIQ Input File'!F140="","",'CIQ Input File'!F140)</f>
        <v>isa-mg-v</v>
      </c>
    </row>
    <row r="12" spans="1:4">
      <c r="A12" s="257">
        <f>IF('CIQ Input File'!C141="","",'CIQ Input File'!C141)</f>
        <v>2</v>
      </c>
      <c r="B12" s="257" t="str">
        <f>IF('CIQ Input File'!D141="","",'CIQ Input File'!D141)</f>
        <v>iom-v-mg</v>
      </c>
      <c r="C12" s="257">
        <f>IF('CIQ Input File'!E141="","",'CIQ Input File'!E141)</f>
        <v>2</v>
      </c>
      <c r="D12" s="257" t="str">
        <f>IF('CIQ Input File'!F141="","",'CIQ Input File'!F141)</f>
        <v>isa-ipsmg-v</v>
      </c>
    </row>
    <row r="13" spans="1:4">
      <c r="A13" s="257" t="str">
        <f>IF('CIQ Input File'!C142="","",'CIQ Input File'!C142)</f>
        <v/>
      </c>
      <c r="B13" s="257" t="str">
        <f>IF('CIQ Input File'!D142="","",'CIQ Input File'!D142)</f>
        <v/>
      </c>
      <c r="C13" s="257" t="str">
        <f>IF('CIQ Input File'!E142="","",'CIQ Input File'!E142)</f>
        <v/>
      </c>
      <c r="D13" s="257" t="str">
        <f>IF('CIQ Input File'!F142="","",'CIQ Input File'!F142)</f>
        <v/>
      </c>
    </row>
    <row r="14" spans="1:4">
      <c r="A14" s="257" t="str">
        <f>IF('CIQ Input File'!C143="","",'CIQ Input File'!C143)</f>
        <v/>
      </c>
      <c r="B14" s="257" t="str">
        <f>IF('CIQ Input File'!D143="","",'CIQ Input File'!D143)</f>
        <v/>
      </c>
      <c r="C14" s="257" t="str">
        <f>IF('CIQ Input File'!E143="","",'CIQ Input File'!E143)</f>
        <v/>
      </c>
      <c r="D14" s="257" t="str">
        <f>IF('CIQ Input File'!F143="","",'CIQ Input File'!F143)</f>
        <v/>
      </c>
    </row>
    <row r="15" spans="1:4">
      <c r="A15" s="257" t="str">
        <f>IF('CIQ Input File'!C144="","",'CIQ Input File'!C144)</f>
        <v/>
      </c>
      <c r="B15" s="257" t="str">
        <f>IF('CIQ Input File'!D144="","",'CIQ Input File'!D144)</f>
        <v/>
      </c>
      <c r="C15" s="257" t="str">
        <f>IF('CIQ Input File'!E144="","",'CIQ Input File'!E144)</f>
        <v/>
      </c>
      <c r="D15" s="257" t="str">
        <f>IF('CIQ Input File'!F144="","",'CIQ Input File'!F144)</f>
        <v/>
      </c>
    </row>
    <row r="16" spans="1:4">
      <c r="A16" s="257" t="str">
        <f>IF('CIQ Input File'!C145="","",'CIQ Input File'!C145)</f>
        <v/>
      </c>
      <c r="B16" s="257" t="str">
        <f>IF('CIQ Input File'!D145="","",'CIQ Input File'!D145)</f>
        <v/>
      </c>
      <c r="C16" s="257" t="str">
        <f>IF('CIQ Input File'!E145="","",'CIQ Input File'!E145)</f>
        <v/>
      </c>
      <c r="D16" s="257" t="str">
        <f>IF('CIQ Input File'!F145="","",'CIQ Input File'!F145)</f>
        <v/>
      </c>
    </row>
    <row r="17" spans="1:4">
      <c r="A17" s="257" t="str">
        <f>IF('CIQ Input File'!C146="","",'CIQ Input File'!C146)</f>
        <v/>
      </c>
      <c r="B17" s="257" t="str">
        <f>IF('CIQ Input File'!D146="","",'CIQ Input File'!D146)</f>
        <v/>
      </c>
      <c r="C17" s="257" t="str">
        <f>IF('CIQ Input File'!E146="","",'CIQ Input File'!E146)</f>
        <v/>
      </c>
      <c r="D17" s="257" t="str">
        <f>IF('CIQ Input File'!F146="","",'CIQ Input File'!F146)</f>
        <v/>
      </c>
    </row>
    <row r="18" spans="1:4">
      <c r="A18" s="257" t="str">
        <f>IF('CIQ Input File'!C147="","",'CIQ Input File'!C147)</f>
        <v/>
      </c>
      <c r="B18" s="257" t="str">
        <f>IF('CIQ Input File'!D147="","",'CIQ Input File'!D147)</f>
        <v/>
      </c>
      <c r="C18" s="257" t="str">
        <f>IF('CIQ Input File'!E147="","",'CIQ Input File'!E147)</f>
        <v/>
      </c>
      <c r="D18" s="257" t="str">
        <f>IF('CIQ Input File'!F147="","",'CIQ Input File'!F147)</f>
        <v/>
      </c>
    </row>
    <row r="19" spans="1:4">
      <c r="A19" s="257" t="str">
        <f>IF('CIQ Input File'!C148="","",'CIQ Input File'!C148)</f>
        <v/>
      </c>
      <c r="B19" s="257" t="str">
        <f>IF('CIQ Input File'!D148="","",'CIQ Input File'!D148)</f>
        <v/>
      </c>
      <c r="C19" s="257" t="str">
        <f>IF('CIQ Input File'!E148="","",'CIQ Input File'!E148)</f>
        <v/>
      </c>
      <c r="D19" s="257" t="str">
        <f>IF('CIQ Input File'!F148="","",'CIQ Input File'!F148)</f>
        <v/>
      </c>
    </row>
    <row r="20" spans="1:4">
      <c r="A20" s="257" t="str">
        <f>IF('CIQ Input File'!C149="","",'CIQ Input File'!C149)</f>
        <v/>
      </c>
      <c r="B20" s="257" t="str">
        <f>IF('CIQ Input File'!D149="","",'CIQ Input File'!D149)</f>
        <v/>
      </c>
      <c r="C20" s="257" t="str">
        <f>IF('CIQ Input File'!E149="","",'CIQ Input File'!E149)</f>
        <v/>
      </c>
      <c r="D20" s="257" t="str">
        <f>IF('CIQ Input File'!F149="","",'CIQ Input File'!F149)</f>
        <v/>
      </c>
    </row>
    <row r="21" spans="1:4">
      <c r="A21" s="257" t="str">
        <f>IF('CIQ Input File'!C150="","",'CIQ Input File'!C150)</f>
        <v/>
      </c>
      <c r="B21" s="257" t="str">
        <f>IF('CIQ Input File'!D150="","",'CIQ Input File'!D150)</f>
        <v/>
      </c>
      <c r="C21" s="257" t="str">
        <f>IF('CIQ Input File'!E150="","",'CIQ Input File'!E150)</f>
        <v/>
      </c>
      <c r="D21" s="257" t="str">
        <f>IF('CIQ Input File'!F150="","",'CIQ Input File'!F150)</f>
        <v/>
      </c>
    </row>
    <row r="22" spans="1:4">
      <c r="A22" s="257" t="str">
        <f>IF('CIQ Input File'!C151="","",'CIQ Input File'!C151)</f>
        <v/>
      </c>
      <c r="B22" s="257" t="str">
        <f>IF('CIQ Input File'!D151="","",'CIQ Input File'!D151)</f>
        <v/>
      </c>
      <c r="C22" s="257" t="str">
        <f>IF('CIQ Input File'!E151="","",'CIQ Input File'!E151)</f>
        <v/>
      </c>
      <c r="D22" s="257" t="str">
        <f>IF('CIQ Input File'!F151="","",'CIQ Input File'!F151)</f>
        <v/>
      </c>
    </row>
    <row r="23" spans="1:4">
      <c r="A23" s="257" t="str">
        <f>IF('CIQ Input File'!C152="","",'CIQ Input File'!C152)</f>
        <v/>
      </c>
      <c r="B23" s="257" t="str">
        <f>IF('CIQ Input File'!D152="","",'CIQ Input File'!D152)</f>
        <v/>
      </c>
      <c r="C23" s="257" t="str">
        <f>IF('CIQ Input File'!E152="","",'CIQ Input File'!E152)</f>
        <v/>
      </c>
      <c r="D23" s="257" t="str">
        <f>IF('CIQ Input File'!F152="","",'CIQ Input File'!F152)</f>
        <v/>
      </c>
    </row>
    <row r="24" spans="1:4">
      <c r="A24" s="257" t="str">
        <f>IF('CIQ Input File'!C153="","",'CIQ Input File'!C153)</f>
        <v/>
      </c>
      <c r="B24" s="257" t="str">
        <f>IF('CIQ Input File'!D153="","",'CIQ Input File'!D153)</f>
        <v/>
      </c>
      <c r="C24" s="257" t="str">
        <f>IF('CIQ Input File'!E153="","",'CIQ Input File'!E153)</f>
        <v/>
      </c>
      <c r="D24" s="257" t="str">
        <f>IF('CIQ Input File'!F153="","",'CIQ Input File'!F153)</f>
        <v/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FDE7-6804-4924-B249-2D23A2D82CFA}">
  <sheetPr>
    <tabColor theme="0" tint="-0.499984740745262"/>
  </sheetPr>
  <dimension ref="A2:E4"/>
  <sheetViews>
    <sheetView workbookViewId="0"/>
  </sheetViews>
  <sheetFormatPr defaultRowHeight="14.5"/>
  <cols>
    <col min="2" max="2" width="15.81640625" customWidth="1"/>
    <col min="3" max="3" width="10.6328125" customWidth="1"/>
    <col min="4" max="4" width="9.54296875" customWidth="1"/>
    <col min="5" max="5" width="13.81640625" customWidth="1"/>
  </cols>
  <sheetData>
    <row r="2" spans="1:5">
      <c r="A2" s="870" t="s">
        <v>1265</v>
      </c>
      <c r="B2" s="870" t="s">
        <v>1275</v>
      </c>
      <c r="C2" s="870" t="s">
        <v>1276</v>
      </c>
      <c r="D2" s="870" t="s">
        <v>1277</v>
      </c>
      <c r="E2" s="850"/>
    </row>
    <row r="3" spans="1:5">
      <c r="A3" s="1">
        <v>1</v>
      </c>
      <c r="B3" s="1">
        <v>1</v>
      </c>
      <c r="C3" s="1" t="s">
        <v>1276</v>
      </c>
      <c r="D3" s="871" t="s">
        <v>1610</v>
      </c>
    </row>
    <row r="4" spans="1:5">
      <c r="A4" s="1">
        <v>1</v>
      </c>
      <c r="B4" s="1">
        <v>1</v>
      </c>
      <c r="C4" s="1" t="s">
        <v>1276</v>
      </c>
      <c r="D4" s="871" t="s">
        <v>1611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107A-3022-494A-969D-C7647E4D479F}">
  <sheetPr>
    <tabColor rgb="FF92D050"/>
  </sheetPr>
  <dimension ref="A1:M30"/>
  <sheetViews>
    <sheetView workbookViewId="0">
      <selection activeCell="A3" sqref="A3"/>
    </sheetView>
  </sheetViews>
  <sheetFormatPr defaultRowHeight="14.5"/>
  <cols>
    <col min="1" max="1" width="19.36328125" style="489" customWidth="1"/>
    <col min="2" max="2" width="13.6328125" style="489" customWidth="1"/>
    <col min="3" max="3" width="18.36328125" style="489" bestFit="1" customWidth="1"/>
    <col min="4" max="4" width="22.453125" style="489" customWidth="1"/>
    <col min="5" max="5" width="11.6328125" style="489" bestFit="1" customWidth="1"/>
    <col min="6" max="16384" width="8.7265625" style="916"/>
  </cols>
  <sheetData>
    <row r="1" spans="1:13">
      <c r="A1" s="487"/>
      <c r="B1" s="487"/>
      <c r="C1" s="487"/>
      <c r="D1" s="487"/>
      <c r="E1" s="927"/>
      <c r="F1" s="1156"/>
      <c r="G1" s="1156"/>
      <c r="H1" s="1156"/>
      <c r="I1" s="1156"/>
      <c r="J1" s="1156"/>
      <c r="K1" s="1156"/>
      <c r="L1" s="1156"/>
      <c r="M1" s="1156"/>
    </row>
    <row r="2" spans="1:13">
      <c r="A2" s="488" t="s">
        <v>1685</v>
      </c>
      <c r="B2" s="488" t="s">
        <v>53</v>
      </c>
      <c r="C2" s="488" t="s">
        <v>1277</v>
      </c>
      <c r="D2" s="488"/>
      <c r="E2" s="33"/>
      <c r="F2" s="33"/>
      <c r="G2" s="33"/>
      <c r="H2" s="33"/>
      <c r="I2" s="33"/>
      <c r="J2" s="33"/>
      <c r="K2" s="33"/>
      <c r="L2" s="33"/>
      <c r="M2" s="33"/>
    </row>
    <row r="3" spans="1:13">
      <c r="A3" s="487">
        <v>1</v>
      </c>
      <c r="B3" s="487" t="s">
        <v>1612</v>
      </c>
      <c r="C3" s="926" t="s">
        <v>1610</v>
      </c>
      <c r="D3" s="487"/>
      <c r="E3" s="487"/>
      <c r="F3" s="917"/>
      <c r="G3" s="917"/>
      <c r="H3" s="917"/>
      <c r="I3" s="917"/>
      <c r="J3" s="917"/>
      <c r="K3" s="917"/>
      <c r="L3" s="917"/>
      <c r="M3" s="917"/>
    </row>
    <row r="4" spans="1:13">
      <c r="A4" s="487">
        <v>1</v>
      </c>
      <c r="B4" s="487" t="s">
        <v>1612</v>
      </c>
      <c r="C4" s="926" t="s">
        <v>1611</v>
      </c>
    </row>
    <row r="14" spans="1:13">
      <c r="C14" s="502"/>
      <c r="D14" s="502"/>
    </row>
    <row r="15" spans="1:13">
      <c r="C15" s="502"/>
      <c r="D15" s="502"/>
    </row>
    <row r="16" spans="1:13">
      <c r="C16" s="502"/>
      <c r="D16" s="502"/>
    </row>
    <row r="17" spans="3:4">
      <c r="C17" s="502"/>
      <c r="D17" s="502"/>
    </row>
    <row r="18" spans="3:4">
      <c r="C18" s="502"/>
      <c r="D18" s="502"/>
    </row>
    <row r="19" spans="3:4">
      <c r="C19" s="502"/>
      <c r="D19" s="502"/>
    </row>
    <row r="20" spans="3:4">
      <c r="C20" s="502"/>
      <c r="D20" s="502"/>
    </row>
    <row r="21" spans="3:4">
      <c r="C21" s="502"/>
      <c r="D21" s="502"/>
    </row>
    <row r="22" spans="3:4">
      <c r="C22" s="502"/>
      <c r="D22" s="502"/>
    </row>
    <row r="23" spans="3:4">
      <c r="C23" s="502"/>
      <c r="D23" s="502"/>
    </row>
    <row r="24" spans="3:4">
      <c r="C24" s="502"/>
      <c r="D24" s="502"/>
    </row>
    <row r="25" spans="3:4">
      <c r="C25" s="503"/>
      <c r="D25" s="503"/>
    </row>
    <row r="26" spans="3:4">
      <c r="C26" s="503"/>
      <c r="D26" s="503"/>
    </row>
    <row r="27" spans="3:4">
      <c r="C27" s="503"/>
      <c r="D27" s="503"/>
    </row>
    <row r="28" spans="3:4">
      <c r="C28" s="503"/>
      <c r="D28" s="503"/>
    </row>
    <row r="29" spans="3:4">
      <c r="C29" s="503"/>
      <c r="D29" s="503"/>
    </row>
    <row r="30" spans="3:4">
      <c r="C30" s="503"/>
      <c r="D30" s="503"/>
    </row>
  </sheetData>
  <mergeCells count="1">
    <mergeCell ref="F1:M1"/>
  </mergeCells>
  <phoneticPr fontId="4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88D8-8338-4D69-9E68-7AF98FC0CC11}">
  <sheetPr>
    <tabColor rgb="FF92D050"/>
  </sheetPr>
  <dimension ref="A2:A4"/>
  <sheetViews>
    <sheetView workbookViewId="0">
      <selection activeCell="A16" sqref="A16"/>
    </sheetView>
  </sheetViews>
  <sheetFormatPr defaultRowHeight="14.5"/>
  <cols>
    <col min="1" max="1" width="140.453125" style="916" customWidth="1"/>
    <col min="2" max="16384" width="8.7265625" style="916"/>
  </cols>
  <sheetData>
    <row r="2" spans="1:1">
      <c r="A2" s="916" t="s">
        <v>1686</v>
      </c>
    </row>
    <row r="3" spans="1:1">
      <c r="A3" s="916" t="s">
        <v>1686</v>
      </c>
    </row>
    <row r="4" spans="1:1">
      <c r="A4" s="916" t="s">
        <v>1687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93F2-EE37-4248-900C-FCDC3BBBFE46}">
  <sheetPr>
    <tabColor theme="0" tint="-0.499984740745262"/>
  </sheetPr>
  <dimension ref="A1:O30"/>
  <sheetViews>
    <sheetView workbookViewId="0">
      <selection activeCell="C3" sqref="C3"/>
    </sheetView>
  </sheetViews>
  <sheetFormatPr defaultRowHeight="14.5"/>
  <cols>
    <col min="1" max="3" width="8.36328125" style="489" bestFit="1" customWidth="1"/>
    <col min="4" max="4" width="11.26953125" style="489" bestFit="1" customWidth="1"/>
    <col min="5" max="5" width="18.36328125" style="489" bestFit="1" customWidth="1"/>
    <col min="6" max="6" width="22.453125" style="489" customWidth="1"/>
    <col min="7" max="7" width="11.6328125" style="489" bestFit="1" customWidth="1"/>
    <col min="8" max="16384" width="8.7265625" style="482"/>
  </cols>
  <sheetData>
    <row r="1" spans="1:15">
      <c r="A1" s="487"/>
      <c r="B1" s="487"/>
      <c r="C1" s="487"/>
      <c r="D1" s="487"/>
      <c r="E1" s="487"/>
      <c r="F1" s="487"/>
      <c r="G1" s="488" t="s">
        <v>1058</v>
      </c>
      <c r="H1" s="1149" t="s">
        <v>1059</v>
      </c>
      <c r="I1" s="1149"/>
      <c r="J1" s="1149"/>
      <c r="K1" s="1149"/>
      <c r="L1" s="1149"/>
      <c r="M1" s="1149"/>
      <c r="N1" s="1149"/>
      <c r="O1" s="1149"/>
    </row>
    <row r="2" spans="1:15">
      <c r="A2" s="488" t="s">
        <v>1026</v>
      </c>
      <c r="B2" s="488" t="s">
        <v>1060</v>
      </c>
      <c r="C2" s="488" t="s">
        <v>1061</v>
      </c>
      <c r="D2" s="488" t="s">
        <v>1062</v>
      </c>
      <c r="E2" s="488" t="s">
        <v>1063</v>
      </c>
      <c r="F2" s="488" t="s">
        <v>1464</v>
      </c>
      <c r="G2" s="33" t="s">
        <v>66</v>
      </c>
      <c r="H2" s="33" t="s">
        <v>1064</v>
      </c>
      <c r="I2" s="33" t="s">
        <v>1065</v>
      </c>
      <c r="J2" s="33" t="s">
        <v>711</v>
      </c>
      <c r="K2" s="33" t="s">
        <v>1042</v>
      </c>
      <c r="L2" s="33" t="s">
        <v>1045</v>
      </c>
      <c r="M2" s="33" t="s">
        <v>1044</v>
      </c>
      <c r="N2" s="33" t="s">
        <v>1066</v>
      </c>
      <c r="O2" s="33" t="s">
        <v>1043</v>
      </c>
    </row>
    <row r="3" spans="1:15">
      <c r="A3" s="487">
        <v>1</v>
      </c>
      <c r="B3" s="521" t="str">
        <f>IFERROR(CONCATENATE(INDEX('CIQ Input File'!C132:C154,MATCH("isa-aa-v",'CIQ Input File'!F132:F154,0)),"/",INDEX('CIQ Input File'!E132:E154,MATCH("isa-aa-v",'CIQ Input File'!F132:F154,0))),"")</f>
        <v/>
      </c>
      <c r="C3" s="521" t="str">
        <f>IFERROR(CONCATENATE(LEFT(B3,1)+1,"/",INDEX('CIQ Input File'!E132:E154,MATCH("isa-aa-v",'CIQ Input File'!F132:F154,0))),"")</f>
        <v/>
      </c>
      <c r="D3" s="487">
        <v>0</v>
      </c>
      <c r="E3" s="487">
        <v>0</v>
      </c>
      <c r="F3" s="487">
        <v>0</v>
      </c>
      <c r="G3" s="487"/>
      <c r="H3" s="483"/>
      <c r="I3" s="483"/>
      <c r="J3" s="483"/>
      <c r="K3" s="483"/>
      <c r="L3" s="483"/>
      <c r="M3" s="483"/>
      <c r="N3" s="483"/>
      <c r="O3" s="483"/>
    </row>
    <row r="14" spans="1:15">
      <c r="E14" s="502"/>
      <c r="F14" s="502"/>
    </row>
    <row r="15" spans="1:15">
      <c r="E15" s="502"/>
      <c r="F15" s="502"/>
    </row>
    <row r="16" spans="1:15">
      <c r="E16" s="502"/>
      <c r="F16" s="502"/>
    </row>
    <row r="17" spans="5:6">
      <c r="E17" s="502"/>
      <c r="F17" s="502"/>
    </row>
    <row r="18" spans="5:6">
      <c r="E18" s="502"/>
      <c r="F18" s="502"/>
    </row>
    <row r="19" spans="5:6">
      <c r="E19" s="502"/>
      <c r="F19" s="502"/>
    </row>
    <row r="20" spans="5:6">
      <c r="E20" s="502"/>
      <c r="F20" s="502"/>
    </row>
    <row r="21" spans="5:6">
      <c r="E21" s="502"/>
      <c r="F21" s="502"/>
    </row>
    <row r="22" spans="5:6">
      <c r="E22" s="502"/>
      <c r="F22" s="502"/>
    </row>
    <row r="23" spans="5:6">
      <c r="E23" s="502"/>
      <c r="F23" s="502"/>
    </row>
    <row r="24" spans="5:6">
      <c r="E24" s="502"/>
      <c r="F24" s="502"/>
    </row>
    <row r="25" spans="5:6">
      <c r="E25" s="503"/>
      <c r="F25" s="503"/>
    </row>
    <row r="26" spans="5:6">
      <c r="E26" s="503"/>
      <c r="F26" s="503"/>
    </row>
    <row r="27" spans="5:6">
      <c r="E27" s="503"/>
      <c r="F27" s="503"/>
    </row>
    <row r="28" spans="5:6">
      <c r="E28" s="503"/>
      <c r="F28" s="503"/>
    </row>
    <row r="29" spans="5:6">
      <c r="E29" s="503"/>
      <c r="F29" s="503"/>
    </row>
    <row r="30" spans="5:6">
      <c r="E30" s="503"/>
      <c r="F30" s="503"/>
    </row>
  </sheetData>
  <mergeCells count="1">
    <mergeCell ref="H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B4A8-F4C1-4B8C-AB7A-EDAB628455C3}">
  <sheetPr>
    <tabColor theme="9"/>
  </sheetPr>
  <dimension ref="A1:B915"/>
  <sheetViews>
    <sheetView tabSelected="1" workbookViewId="0">
      <selection activeCell="B23" sqref="B23"/>
    </sheetView>
  </sheetViews>
  <sheetFormatPr defaultRowHeight="14.5"/>
  <cols>
    <col min="1" max="1" width="35.54296875" style="969" bestFit="1" customWidth="1"/>
    <col min="2" max="2" width="59.26953125" style="969" customWidth="1"/>
  </cols>
  <sheetData>
    <row r="1" spans="1:2" s="969" customFormat="1" ht="15" thickBot="1">
      <c r="A1" s="1022" t="s">
        <v>736</v>
      </c>
      <c r="B1" s="1022" t="s">
        <v>738</v>
      </c>
    </row>
    <row r="2" spans="1:2" ht="15" thickBot="1">
      <c r="A2" s="1023" t="s">
        <v>1886</v>
      </c>
      <c r="B2" s="1024">
        <v>32500</v>
      </c>
    </row>
    <row r="3" spans="1:2" ht="15" thickBot="1">
      <c r="A3" s="1023" t="s">
        <v>1887</v>
      </c>
      <c r="B3" s="1024">
        <v>2000</v>
      </c>
    </row>
    <row r="4" spans="1:2" ht="15" thickBot="1">
      <c r="A4" s="1023" t="s">
        <v>1888</v>
      </c>
      <c r="B4" s="1024">
        <v>2000</v>
      </c>
    </row>
    <row r="5" spans="1:2" ht="15" thickBot="1">
      <c r="A5" s="1023" t="s">
        <v>1889</v>
      </c>
      <c r="B5" s="1024">
        <v>32500</v>
      </c>
    </row>
    <row r="6" spans="1:2" ht="15" thickBot="1">
      <c r="A6" s="1023" t="s">
        <v>1890</v>
      </c>
      <c r="B6" s="1024">
        <v>2000</v>
      </c>
    </row>
    <row r="7" spans="1:2" ht="15" thickBot="1">
      <c r="A7" s="1023" t="s">
        <v>1891</v>
      </c>
      <c r="B7" s="1024">
        <v>2000</v>
      </c>
    </row>
    <row r="8" spans="1:2" ht="15" thickBot="1">
      <c r="A8" s="1023" t="s">
        <v>1892</v>
      </c>
      <c r="B8" s="1024">
        <v>32500</v>
      </c>
    </row>
    <row r="9" spans="1:2" ht="15" thickBot="1">
      <c r="A9" s="1023" t="s">
        <v>1893</v>
      </c>
      <c r="B9" s="1024">
        <v>2000</v>
      </c>
    </row>
    <row r="10" spans="1:2" ht="15" thickBot="1">
      <c r="A10" s="1023" t="s">
        <v>1894</v>
      </c>
      <c r="B10" s="1024">
        <v>2000</v>
      </c>
    </row>
    <row r="11" spans="1:2" ht="15" thickBot="1">
      <c r="A11" s="1023" t="s">
        <v>1895</v>
      </c>
      <c r="B11" s="1024">
        <v>32500</v>
      </c>
    </row>
    <row r="12" spans="1:2" ht="15" thickBot="1">
      <c r="A12" s="1023" t="s">
        <v>1896</v>
      </c>
      <c r="B12" s="1024">
        <v>2000</v>
      </c>
    </row>
    <row r="13" spans="1:2" ht="15" thickBot="1">
      <c r="A13" s="1023" t="s">
        <v>1897</v>
      </c>
      <c r="B13" s="1024">
        <v>2000</v>
      </c>
    </row>
    <row r="14" spans="1:2" ht="15" thickBot="1">
      <c r="A14" s="1023" t="s">
        <v>1898</v>
      </c>
      <c r="B14" s="1025" t="s">
        <v>2065</v>
      </c>
    </row>
    <row r="15" spans="1:2" ht="15" thickBot="1">
      <c r="A15" s="1023" t="s">
        <v>1899</v>
      </c>
      <c r="B15" s="1025"/>
    </row>
    <row r="16" spans="1:2" ht="15" thickBot="1">
      <c r="A16" s="1023" t="s">
        <v>1900</v>
      </c>
      <c r="B16" s="1024">
        <v>2</v>
      </c>
    </row>
    <row r="17" spans="1:2" ht="15" thickBot="1">
      <c r="A17" s="1023" t="s">
        <v>1901</v>
      </c>
      <c r="B17" s="1024">
        <v>1</v>
      </c>
    </row>
    <row r="18" spans="1:2" ht="15" thickBot="1">
      <c r="A18" s="1023" t="s">
        <v>1902</v>
      </c>
      <c r="B18" s="1025" t="s">
        <v>2133</v>
      </c>
    </row>
    <row r="19" spans="1:2" ht="15" thickBot="1">
      <c r="A19" s="1023" t="s">
        <v>1903</v>
      </c>
      <c r="B19" s="1025" t="s">
        <v>2134</v>
      </c>
    </row>
    <row r="20" spans="1:2" ht="15" thickBot="1">
      <c r="A20" s="1023" t="s">
        <v>1904</v>
      </c>
      <c r="B20" s="1025" t="s">
        <v>2131</v>
      </c>
    </row>
    <row r="21" spans="1:2" ht="15" thickBot="1">
      <c r="A21" s="1023" t="s">
        <v>1905</v>
      </c>
      <c r="B21" s="1025" t="s">
        <v>2132</v>
      </c>
    </row>
    <row r="22" spans="1:2" ht="15" thickBot="1">
      <c r="A22" s="1023" t="s">
        <v>1906</v>
      </c>
      <c r="B22" s="1025">
        <v>24</v>
      </c>
    </row>
    <row r="23" spans="1:2" ht="15" thickBot="1">
      <c r="A23" s="1023" t="s">
        <v>1907</v>
      </c>
      <c r="B23" s="1025" t="s">
        <v>2135</v>
      </c>
    </row>
    <row r="24" spans="1:2" ht="15" thickBot="1">
      <c r="A24" s="1023" t="s">
        <v>1908</v>
      </c>
      <c r="B24" s="1025" t="s">
        <v>2136</v>
      </c>
    </row>
    <row r="25" spans="1:2" ht="15" thickBot="1">
      <c r="A25" s="1023" t="s">
        <v>1909</v>
      </c>
      <c r="B25" s="1029" t="s">
        <v>1910</v>
      </c>
    </row>
    <row r="26" spans="1:2" ht="15" thickBot="1">
      <c r="A26" s="1023" t="s">
        <v>1911</v>
      </c>
      <c r="B26" s="1024" t="s">
        <v>1912</v>
      </c>
    </row>
    <row r="27" spans="1:2" ht="15" thickBot="1">
      <c r="A27" s="1023" t="s">
        <v>1913</v>
      </c>
      <c r="B27" s="1024">
        <v>1</v>
      </c>
    </row>
    <row r="28" spans="1:2" ht="15" thickBot="1">
      <c r="A28" s="1023" t="s">
        <v>1914</v>
      </c>
      <c r="B28" s="1024" t="s">
        <v>1915</v>
      </c>
    </row>
    <row r="29" spans="1:2" ht="15" thickBot="1">
      <c r="A29" s="1023" t="s">
        <v>1916</v>
      </c>
      <c r="B29" s="1024" t="s">
        <v>1917</v>
      </c>
    </row>
    <row r="30" spans="1:2" ht="15" thickBot="1">
      <c r="A30" s="1023" t="s">
        <v>1918</v>
      </c>
      <c r="B30" s="1024">
        <v>9</v>
      </c>
    </row>
    <row r="31" spans="1:2" ht="15" thickBot="1">
      <c r="A31" s="1023" t="s">
        <v>1919</v>
      </c>
      <c r="B31" s="1024" t="s">
        <v>1915</v>
      </c>
    </row>
    <row r="32" spans="1:2" ht="15" thickBot="1">
      <c r="A32" s="1023" t="s">
        <v>1920</v>
      </c>
      <c r="B32" s="1024" t="s">
        <v>1921</v>
      </c>
    </row>
    <row r="33" spans="1:2" ht="15" thickBot="1">
      <c r="A33" s="1023" t="s">
        <v>1922</v>
      </c>
      <c r="B33" s="1024" t="s">
        <v>1923</v>
      </c>
    </row>
    <row r="34" spans="1:2" ht="15" thickBot="1">
      <c r="A34" s="1023" t="s">
        <v>1924</v>
      </c>
      <c r="B34" s="1024" t="s">
        <v>1925</v>
      </c>
    </row>
    <row r="35" spans="1:2" ht="15" thickBot="1">
      <c r="A35" s="1023" t="s">
        <v>1926</v>
      </c>
      <c r="B35" s="1024" t="s">
        <v>1927</v>
      </c>
    </row>
    <row r="36" spans="1:2" ht="15" thickBot="1">
      <c r="A36" s="1023" t="s">
        <v>1928</v>
      </c>
      <c r="B36" s="1024" t="s">
        <v>1929</v>
      </c>
    </row>
    <row r="37" spans="1:2" ht="15" thickBot="1">
      <c r="A37" s="1023" t="s">
        <v>1930</v>
      </c>
      <c r="B37" s="1024" t="s">
        <v>1931</v>
      </c>
    </row>
    <row r="38" spans="1:2" ht="15" thickBot="1">
      <c r="A38" s="1023" t="s">
        <v>1932</v>
      </c>
      <c r="B38" s="1024" t="s">
        <v>1933</v>
      </c>
    </row>
    <row r="39" spans="1:2" ht="15" thickBot="1">
      <c r="A39" s="1023" t="s">
        <v>1934</v>
      </c>
      <c r="B39" s="1024" t="s">
        <v>1935</v>
      </c>
    </row>
    <row r="40" spans="1:2" ht="15" thickBot="1">
      <c r="A40" s="1023" t="s">
        <v>1936</v>
      </c>
      <c r="B40" s="1024" t="s">
        <v>1917</v>
      </c>
    </row>
    <row r="41" spans="1:2" ht="15" thickBot="1">
      <c r="A41" s="1023" t="s">
        <v>1937</v>
      </c>
      <c r="B41" s="1024" t="s">
        <v>1938</v>
      </c>
    </row>
    <row r="42" spans="1:2" ht="15" thickBot="1">
      <c r="A42" s="1023" t="s">
        <v>1939</v>
      </c>
      <c r="B42" s="1024" t="s">
        <v>1940</v>
      </c>
    </row>
    <row r="43" spans="1:2" ht="15" thickBot="1">
      <c r="A43" s="1023" t="s">
        <v>1941</v>
      </c>
      <c r="B43" s="1024" t="s">
        <v>1942</v>
      </c>
    </row>
    <row r="44" spans="1:2" ht="15" thickBot="1">
      <c r="A44" s="1023" t="s">
        <v>1943</v>
      </c>
      <c r="B44" s="1024" t="s">
        <v>1944</v>
      </c>
    </row>
    <row r="45" spans="1:2" ht="15" thickBot="1">
      <c r="A45" s="1023" t="s">
        <v>1945</v>
      </c>
      <c r="B45" s="1024" t="s">
        <v>1946</v>
      </c>
    </row>
    <row r="46" spans="1:2" ht="15" thickBot="1">
      <c r="A46" s="1023" t="s">
        <v>1947</v>
      </c>
      <c r="B46" s="1024" t="s">
        <v>1948</v>
      </c>
    </row>
    <row r="47" spans="1:2" ht="15" thickBot="1">
      <c r="A47" s="1023" t="s">
        <v>1949</v>
      </c>
      <c r="B47" s="1024" t="s">
        <v>1950</v>
      </c>
    </row>
    <row r="48" spans="1:2" ht="15" thickBot="1">
      <c r="A48" s="1023" t="s">
        <v>1951</v>
      </c>
      <c r="B48" s="1024" t="s">
        <v>1952</v>
      </c>
    </row>
    <row r="49" spans="1:2" ht="15" thickBot="1">
      <c r="A49" s="1023" t="s">
        <v>1953</v>
      </c>
      <c r="B49" s="1024">
        <v>0</v>
      </c>
    </row>
    <row r="50" spans="1:2" ht="15" thickBot="1">
      <c r="A50" s="1023" t="s">
        <v>1954</v>
      </c>
      <c r="B50" s="1024">
        <v>1</v>
      </c>
    </row>
    <row r="51" spans="1:2" ht="15" thickBot="1">
      <c r="A51" s="1023" t="s">
        <v>1955</v>
      </c>
      <c r="B51" s="1024">
        <v>1</v>
      </c>
    </row>
    <row r="52" spans="1:2" ht="15" thickBot="1">
      <c r="A52" s="1023" t="s">
        <v>1956</v>
      </c>
      <c r="B52" s="1024">
        <v>0</v>
      </c>
    </row>
    <row r="53" spans="1:2" ht="15" thickBot="1">
      <c r="A53" s="1023" t="s">
        <v>1957</v>
      </c>
      <c r="B53" s="1024">
        <v>1</v>
      </c>
    </row>
    <row r="54" spans="1:2" ht="15" thickBot="1">
      <c r="A54" s="1023" t="s">
        <v>1958</v>
      </c>
      <c r="B54" s="1024">
        <v>1024</v>
      </c>
    </row>
    <row r="55" spans="1:2" ht="15" thickBot="1">
      <c r="A55" s="1023" t="s">
        <v>1959</v>
      </c>
      <c r="B55" s="1024">
        <v>1024</v>
      </c>
    </row>
    <row r="56" spans="1:2" ht="15" thickBot="1">
      <c r="A56" s="1023" t="s">
        <v>1960</v>
      </c>
      <c r="B56" s="1024">
        <v>1</v>
      </c>
    </row>
    <row r="57" spans="1:2" ht="15" thickBot="1">
      <c r="A57" s="1023" t="s">
        <v>1961</v>
      </c>
      <c r="B57" s="1024">
        <v>1</v>
      </c>
    </row>
    <row r="58" spans="1:2" ht="15" thickBot="1">
      <c r="A58" s="1023" t="s">
        <v>1962</v>
      </c>
      <c r="B58" s="1024">
        <v>2</v>
      </c>
    </row>
    <row r="59" spans="1:2" ht="15" thickBot="1">
      <c r="A59" s="1023" t="s">
        <v>1963</v>
      </c>
      <c r="B59" s="1024">
        <v>2</v>
      </c>
    </row>
    <row r="60" spans="1:2" ht="15" thickBot="1">
      <c r="A60" s="1023" t="s">
        <v>1964</v>
      </c>
      <c r="B60" s="1024">
        <v>90</v>
      </c>
    </row>
    <row r="61" spans="1:2" ht="15" thickBot="1">
      <c r="A61" s="1023" t="s">
        <v>1965</v>
      </c>
      <c r="B61" s="1024">
        <v>2</v>
      </c>
    </row>
    <row r="62" spans="1:2" ht="15" thickBot="1">
      <c r="A62" s="1023" t="s">
        <v>1966</v>
      </c>
      <c r="B62" s="1024">
        <v>2</v>
      </c>
    </row>
    <row r="63" spans="1:2" ht="15" thickBot="1">
      <c r="A63" s="1023" t="s">
        <v>1967</v>
      </c>
      <c r="B63" s="1024">
        <v>90</v>
      </c>
    </row>
    <row r="64" spans="1:2" ht="15" thickBot="1">
      <c r="A64" s="1023" t="s">
        <v>1968</v>
      </c>
      <c r="B64" s="1024">
        <v>16</v>
      </c>
    </row>
    <row r="65" spans="1:2" ht="15" thickBot="1">
      <c r="A65" s="1023" t="s">
        <v>1969</v>
      </c>
      <c r="B65" s="1024" t="s">
        <v>1970</v>
      </c>
    </row>
    <row r="66" spans="1:2" ht="15" thickBot="1">
      <c r="A66" s="1023" t="s">
        <v>1971</v>
      </c>
      <c r="B66" s="1024">
        <v>30</v>
      </c>
    </row>
    <row r="67" spans="1:2" ht="15" thickBot="1">
      <c r="A67" s="1023" t="s">
        <v>1972</v>
      </c>
      <c r="B67" s="1024" t="s">
        <v>1973</v>
      </c>
    </row>
    <row r="68" spans="1:2" ht="15" thickBot="1">
      <c r="A68" s="1023" t="s">
        <v>1974</v>
      </c>
      <c r="B68" s="1024" t="s">
        <v>1975</v>
      </c>
    </row>
    <row r="69" spans="1:2" ht="15" thickBot="1">
      <c r="A69" s="1023" t="s">
        <v>1976</v>
      </c>
      <c r="B69" s="1024" t="s">
        <v>1915</v>
      </c>
    </row>
    <row r="70" spans="1:2" ht="15" thickBot="1">
      <c r="A70" s="1023" t="s">
        <v>1977</v>
      </c>
      <c r="B70" s="1024">
        <v>1</v>
      </c>
    </row>
    <row r="71" spans="1:2" ht="15" thickBot="1">
      <c r="A71" s="1023" t="s">
        <v>1978</v>
      </c>
      <c r="B71" s="1024">
        <v>16</v>
      </c>
    </row>
    <row r="72" spans="1:2" ht="15" thickBot="1">
      <c r="A72" s="1023" t="s">
        <v>1979</v>
      </c>
      <c r="B72" s="1024" t="s">
        <v>1970</v>
      </c>
    </row>
    <row r="73" spans="1:2" ht="15" thickBot="1">
      <c r="A73" s="1023" t="s">
        <v>1980</v>
      </c>
      <c r="B73" s="1024" t="s">
        <v>1975</v>
      </c>
    </row>
    <row r="74" spans="1:2" ht="15" thickBot="1">
      <c r="A74" s="1023" t="s">
        <v>1981</v>
      </c>
      <c r="B74" s="1024" t="s">
        <v>1915</v>
      </c>
    </row>
    <row r="75" spans="1:2" ht="15" thickBot="1">
      <c r="A75" s="1023" t="s">
        <v>1982</v>
      </c>
      <c r="B75" s="1024">
        <v>1</v>
      </c>
    </row>
    <row r="76" spans="1:2" ht="15" thickBot="1">
      <c r="A76" s="1023" t="s">
        <v>1983</v>
      </c>
      <c r="B76" s="1024" t="s">
        <v>1921</v>
      </c>
    </row>
    <row r="77" spans="1:2" ht="15" thickBot="1">
      <c r="A77" s="1023" t="s">
        <v>1984</v>
      </c>
      <c r="B77" s="1024">
        <v>1</v>
      </c>
    </row>
    <row r="78" spans="1:2" ht="15" thickBot="1">
      <c r="A78" s="1023" t="s">
        <v>1985</v>
      </c>
      <c r="B78" s="1024" t="s">
        <v>1923</v>
      </c>
    </row>
    <row r="79" spans="1:2" ht="15" thickBot="1">
      <c r="A79" s="1023" t="s">
        <v>1986</v>
      </c>
      <c r="B79" s="1024">
        <v>1</v>
      </c>
    </row>
    <row r="80" spans="1:2" ht="15" thickBot="1">
      <c r="A80" s="1023" t="s">
        <v>1987</v>
      </c>
      <c r="B80" s="1024" t="s">
        <v>1925</v>
      </c>
    </row>
    <row r="81" spans="1:2" ht="15" thickBot="1">
      <c r="A81" s="1023" t="s">
        <v>1988</v>
      </c>
      <c r="B81" s="1024">
        <v>1</v>
      </c>
    </row>
    <row r="82" spans="1:2" ht="15" thickBot="1">
      <c r="A82" s="1023" t="s">
        <v>1989</v>
      </c>
      <c r="B82" s="1024" t="s">
        <v>1927</v>
      </c>
    </row>
    <row r="83" spans="1:2" ht="15" thickBot="1">
      <c r="A83" s="1023" t="s">
        <v>1990</v>
      </c>
      <c r="B83" s="1024">
        <v>1</v>
      </c>
    </row>
    <row r="84" spans="1:2" ht="15" thickBot="1">
      <c r="A84" s="1023" t="s">
        <v>1991</v>
      </c>
      <c r="B84" s="1024" t="s">
        <v>1929</v>
      </c>
    </row>
    <row r="85" spans="1:2" ht="15" thickBot="1">
      <c r="A85" s="1023" t="s">
        <v>1992</v>
      </c>
      <c r="B85" s="1024">
        <v>1</v>
      </c>
    </row>
    <row r="86" spans="1:2" ht="15" thickBot="1">
      <c r="A86" s="1023" t="s">
        <v>1993</v>
      </c>
      <c r="B86" s="1024" t="s">
        <v>1931</v>
      </c>
    </row>
    <row r="87" spans="1:2" ht="15" thickBot="1">
      <c r="A87" s="1023" t="s">
        <v>1994</v>
      </c>
      <c r="B87" s="1024">
        <v>1</v>
      </c>
    </row>
    <row r="88" spans="1:2" ht="15" thickBot="1">
      <c r="A88" s="1023" t="s">
        <v>1995</v>
      </c>
      <c r="B88" s="1024" t="s">
        <v>1933</v>
      </c>
    </row>
    <row r="89" spans="1:2" ht="15" thickBot="1">
      <c r="A89" s="1023" t="s">
        <v>1996</v>
      </c>
      <c r="B89" s="1024">
        <v>1</v>
      </c>
    </row>
    <row r="90" spans="1:2" ht="15" thickBot="1">
      <c r="A90" s="1023" t="s">
        <v>1997</v>
      </c>
      <c r="B90" s="1024" t="s">
        <v>1935</v>
      </c>
    </row>
    <row r="91" spans="1:2" ht="15" thickBot="1">
      <c r="A91" s="1023" t="s">
        <v>1998</v>
      </c>
      <c r="B91" s="1024">
        <v>1</v>
      </c>
    </row>
    <row r="92" spans="1:2" ht="15" thickBot="1">
      <c r="A92" s="1023" t="s">
        <v>1999</v>
      </c>
      <c r="B92" s="1024">
        <v>2</v>
      </c>
    </row>
    <row r="93" spans="1:2" ht="15" thickBot="1">
      <c r="A93" s="1023" t="s">
        <v>2000</v>
      </c>
      <c r="B93" s="1024" t="s">
        <v>2001</v>
      </c>
    </row>
    <row r="94" spans="1:2" ht="15" thickBot="1">
      <c r="A94" s="1023" t="s">
        <v>2002</v>
      </c>
      <c r="B94" s="1024" t="s">
        <v>2003</v>
      </c>
    </row>
    <row r="95" spans="1:2" ht="15" thickBot="1">
      <c r="A95" s="1023" t="s">
        <v>2004</v>
      </c>
      <c r="B95" s="1024" t="s">
        <v>2005</v>
      </c>
    </row>
    <row r="96" spans="1:2" ht="15" thickBot="1">
      <c r="A96" s="1023" t="s">
        <v>2006</v>
      </c>
      <c r="B96" s="1024" t="s">
        <v>2007</v>
      </c>
    </row>
    <row r="97" spans="1:2" ht="15" thickBot="1">
      <c r="A97" s="1023" t="s">
        <v>2008</v>
      </c>
      <c r="B97" s="1024" t="s">
        <v>2009</v>
      </c>
    </row>
    <row r="98" spans="1:2" ht="15" thickBot="1">
      <c r="A98" s="1023" t="s">
        <v>2010</v>
      </c>
      <c r="B98" s="1024">
        <v>0</v>
      </c>
    </row>
    <row r="99" spans="1:2" ht="15" thickBot="1">
      <c r="A99" s="1023" t="s">
        <v>2011</v>
      </c>
      <c r="B99" s="1024" t="s">
        <v>2012</v>
      </c>
    </row>
    <row r="100" spans="1:2" ht="15" thickBot="1">
      <c r="A100" s="1023" t="s">
        <v>2013</v>
      </c>
      <c r="B100" s="1024" t="s">
        <v>2014</v>
      </c>
    </row>
    <row r="101" spans="1:2" ht="15" thickBot="1">
      <c r="A101" s="1023" t="s">
        <v>2015</v>
      </c>
      <c r="B101" s="1024" t="s">
        <v>2016</v>
      </c>
    </row>
    <row r="102" spans="1:2" ht="15" thickBot="1">
      <c r="A102" s="1023" t="s">
        <v>2017</v>
      </c>
      <c r="B102" s="1024" t="s">
        <v>2018</v>
      </c>
    </row>
    <row r="103" spans="1:2" ht="15" thickBot="1">
      <c r="A103" s="1023" t="s">
        <v>2019</v>
      </c>
      <c r="B103" s="1024" t="s">
        <v>2020</v>
      </c>
    </row>
    <row r="104" spans="1:2" ht="15" thickBot="1">
      <c r="A104" s="1023" t="s">
        <v>2021</v>
      </c>
      <c r="B104" s="1024" t="s">
        <v>2020</v>
      </c>
    </row>
    <row r="105" spans="1:2" ht="15" thickBot="1">
      <c r="A105" s="1023" t="s">
        <v>2022</v>
      </c>
      <c r="B105" s="1024" t="s">
        <v>2023</v>
      </c>
    </row>
    <row r="106" spans="1:2" ht="15" thickBot="1">
      <c r="A106" s="1023" t="s">
        <v>2024</v>
      </c>
      <c r="B106" s="1024" t="s">
        <v>2025</v>
      </c>
    </row>
    <row r="107" spans="1:2" ht="15" thickBot="1">
      <c r="A107" s="1023" t="s">
        <v>2026</v>
      </c>
      <c r="B107" s="1024" t="s">
        <v>2027</v>
      </c>
    </row>
    <row r="108" spans="1:2" ht="15" thickBot="1">
      <c r="A108" s="1023" t="s">
        <v>2028</v>
      </c>
      <c r="B108" s="1024" t="s">
        <v>2029</v>
      </c>
    </row>
    <row r="109" spans="1:2" ht="15" thickBot="1">
      <c r="A109" s="1023" t="s">
        <v>2030</v>
      </c>
      <c r="B109" s="1024">
        <v>3</v>
      </c>
    </row>
    <row r="110" spans="1:2" ht="15" thickBot="1">
      <c r="A110" s="1023" t="s">
        <v>2031</v>
      </c>
      <c r="B110" s="1024">
        <v>300</v>
      </c>
    </row>
    <row r="111" spans="1:2" ht="15" thickBot="1">
      <c r="A111" s="1023" t="s">
        <v>2032</v>
      </c>
      <c r="B111" s="1025" t="s">
        <v>2129</v>
      </c>
    </row>
    <row r="112" spans="1:2" ht="15" thickBot="1">
      <c r="A112" s="1023" t="s">
        <v>2033</v>
      </c>
      <c r="B112" s="1024">
        <v>6</v>
      </c>
    </row>
    <row r="113" spans="1:2" ht="15" thickBot="1">
      <c r="A113" s="1023" t="s">
        <v>2034</v>
      </c>
      <c r="B113" s="1024">
        <v>1</v>
      </c>
    </row>
    <row r="114" spans="1:2" ht="15" thickBot="1">
      <c r="A114" s="1023" t="s">
        <v>2035</v>
      </c>
      <c r="B114" s="1024">
        <v>4</v>
      </c>
    </row>
    <row r="115" spans="1:2" ht="15" thickBot="1">
      <c r="A115" s="1023" t="s">
        <v>2036</v>
      </c>
      <c r="B115" s="1024">
        <v>1</v>
      </c>
    </row>
    <row r="116" spans="1:2" ht="15" thickBot="1">
      <c r="A116" s="1023" t="s">
        <v>2037</v>
      </c>
      <c r="B116" s="1024">
        <v>1</v>
      </c>
    </row>
    <row r="117" spans="1:2" ht="15" thickBot="1">
      <c r="A117" s="1023" t="s">
        <v>2038</v>
      </c>
      <c r="B117" s="1024" t="b">
        <v>1</v>
      </c>
    </row>
    <row r="118" spans="1:2" ht="15" thickBot="1">
      <c r="A118" s="1023" t="s">
        <v>2039</v>
      </c>
      <c r="B118" s="1024" t="b">
        <v>1</v>
      </c>
    </row>
    <row r="119" spans="1:2" ht="15" thickBot="1">
      <c r="A119" s="1023" t="s">
        <v>2040</v>
      </c>
      <c r="B119" s="1024" t="b">
        <v>0</v>
      </c>
    </row>
    <row r="120" spans="1:2" ht="15" thickBot="1">
      <c r="A120" s="1023" t="s">
        <v>2041</v>
      </c>
      <c r="B120" s="1025" t="s">
        <v>2137</v>
      </c>
    </row>
    <row r="121" spans="1:2" ht="15" thickBot="1">
      <c r="A121" s="1023" t="s">
        <v>2042</v>
      </c>
      <c r="B121" s="1024">
        <v>30</v>
      </c>
    </row>
    <row r="122" spans="1:2" ht="15" thickBot="1">
      <c r="A122" s="1023" t="s">
        <v>2043</v>
      </c>
      <c r="B122" s="1024" t="s">
        <v>2138</v>
      </c>
    </row>
    <row r="123" spans="1:2" ht="15" thickBot="1">
      <c r="A123" s="1023" t="s">
        <v>2044</v>
      </c>
      <c r="B123" s="1025" t="s">
        <v>2139</v>
      </c>
    </row>
    <row r="124" spans="1:2" ht="15" thickBot="1">
      <c r="A124" s="1023" t="s">
        <v>2045</v>
      </c>
      <c r="B124" s="1024" t="s">
        <v>2138</v>
      </c>
    </row>
    <row r="125" spans="1:2" ht="15" thickBot="1">
      <c r="A125" s="1023" t="s">
        <v>2046</v>
      </c>
      <c r="B125" s="1025" t="s">
        <v>2139</v>
      </c>
    </row>
    <row r="126" spans="1:2" ht="15" thickBot="1">
      <c r="A126" s="1023" t="s">
        <v>2047</v>
      </c>
      <c r="B126" s="1024" t="s">
        <v>2138</v>
      </c>
    </row>
    <row r="127" spans="1:2" ht="15" thickBot="1">
      <c r="A127" s="1023" t="s">
        <v>2048</v>
      </c>
      <c r="B127" s="1025" t="s">
        <v>2139</v>
      </c>
    </row>
    <row r="128" spans="1:2" ht="15" thickBot="1">
      <c r="A128" s="1023" t="s">
        <v>2049</v>
      </c>
      <c r="B128" s="1024" t="s">
        <v>2138</v>
      </c>
    </row>
    <row r="129" spans="1:2" ht="15" thickBot="1">
      <c r="A129" s="1023" t="s">
        <v>2050</v>
      </c>
      <c r="B129" s="1025" t="s">
        <v>2139</v>
      </c>
    </row>
    <row r="130" spans="1:2" ht="15" thickBot="1">
      <c r="A130" s="1023" t="s">
        <v>2051</v>
      </c>
      <c r="B130" s="1024">
        <v>9000</v>
      </c>
    </row>
    <row r="131" spans="1:2" ht="15" thickBot="1">
      <c r="A131" s="1023" t="s">
        <v>2052</v>
      </c>
      <c r="B131" s="1029"/>
    </row>
    <row r="132" spans="1:2" ht="15" thickBot="1">
      <c r="A132" s="1023"/>
      <c r="B132" s="1024"/>
    </row>
    <row r="133" spans="1:2" ht="15" thickBot="1">
      <c r="A133" s="1023"/>
      <c r="B133" s="1024"/>
    </row>
    <row r="134" spans="1:2" ht="15" thickBot="1">
      <c r="A134" s="1023"/>
      <c r="B134" s="1024"/>
    </row>
    <row r="135" spans="1:2" ht="15" thickBot="1">
      <c r="A135" s="1023"/>
      <c r="B135" s="1024"/>
    </row>
    <row r="136" spans="1:2" ht="15" thickBot="1">
      <c r="A136" s="1023"/>
      <c r="B136" s="1024"/>
    </row>
    <row r="137" spans="1:2" ht="15" thickBot="1">
      <c r="A137" s="1023"/>
      <c r="B137" s="1024"/>
    </row>
    <row r="138" spans="1:2" ht="15" thickBot="1">
      <c r="A138" s="1023"/>
      <c r="B138" s="1024"/>
    </row>
    <row r="139" spans="1:2" ht="15" thickBot="1">
      <c r="A139" s="1023"/>
      <c r="B139" s="1024"/>
    </row>
    <row r="140" spans="1:2" ht="15" thickBot="1">
      <c r="A140" s="1023"/>
      <c r="B140" s="1024"/>
    </row>
    <row r="141" spans="1:2" ht="15" thickBot="1">
      <c r="A141" s="1023"/>
      <c r="B141" s="1024"/>
    </row>
    <row r="142" spans="1:2" ht="15" thickBot="1">
      <c r="A142" s="1023"/>
      <c r="B142" s="1024"/>
    </row>
    <row r="143" spans="1:2" ht="15" thickBot="1">
      <c r="A143" s="1023"/>
      <c r="B143" s="1024"/>
    </row>
    <row r="144" spans="1:2" ht="15" thickBot="1">
      <c r="A144" s="1023"/>
      <c r="B144" s="1024"/>
    </row>
    <row r="145" spans="1:2" ht="15" thickBot="1">
      <c r="A145" s="1023"/>
      <c r="B145" s="1024"/>
    </row>
    <row r="146" spans="1:2" ht="15" thickBot="1">
      <c r="A146" s="1023"/>
      <c r="B146" s="1024"/>
    </row>
    <row r="147" spans="1:2" ht="15" thickBot="1">
      <c r="A147" s="1023"/>
      <c r="B147" s="1024"/>
    </row>
    <row r="148" spans="1:2" ht="15" thickBot="1">
      <c r="A148" s="1023"/>
      <c r="B148" s="1024"/>
    </row>
    <row r="149" spans="1:2" ht="15" thickBot="1">
      <c r="A149" s="1023"/>
      <c r="B149" s="1024"/>
    </row>
    <row r="150" spans="1:2" ht="15" thickBot="1">
      <c r="A150" s="1023"/>
      <c r="B150" s="1024"/>
    </row>
    <row r="151" spans="1:2" ht="15" thickBot="1">
      <c r="A151" s="1023"/>
      <c r="B151" s="1024"/>
    </row>
    <row r="152" spans="1:2" ht="15" thickBot="1">
      <c r="A152" s="1023"/>
      <c r="B152" s="1026"/>
    </row>
    <row r="153" spans="1:2" ht="15" thickBot="1">
      <c r="A153" s="1023"/>
      <c r="B153" s="1025"/>
    </row>
    <row r="154" spans="1:2" ht="15" thickBot="1">
      <c r="A154" s="1023"/>
      <c r="B154" s="1024"/>
    </row>
    <row r="155" spans="1:2" ht="15" thickBot="1">
      <c r="A155" s="1023"/>
      <c r="B155" s="1024"/>
    </row>
    <row r="156" spans="1:2" ht="15" thickBot="1">
      <c r="A156" s="1023"/>
      <c r="B156" s="1024"/>
    </row>
    <row r="157" spans="1:2" ht="15" thickBot="1">
      <c r="A157" s="1023"/>
      <c r="B157" s="1024"/>
    </row>
    <row r="158" spans="1:2" ht="15" thickBot="1">
      <c r="A158" s="1023"/>
      <c r="B158" s="1024"/>
    </row>
    <row r="159" spans="1:2" ht="15" thickBot="1">
      <c r="A159" s="1023"/>
      <c r="B159" s="1024"/>
    </row>
    <row r="160" spans="1:2" ht="15" thickBot="1">
      <c r="A160" s="1023"/>
      <c r="B160" s="1024"/>
    </row>
    <row r="161" spans="1:2" ht="15" thickBot="1">
      <c r="A161" s="1023"/>
      <c r="B161" s="1024"/>
    </row>
    <row r="162" spans="1:2" ht="15" thickBot="1">
      <c r="A162" s="1023"/>
      <c r="B162" s="1025"/>
    </row>
    <row r="163" spans="1:2" ht="15" thickBot="1">
      <c r="A163" s="1023"/>
      <c r="B163" s="1024"/>
    </row>
    <row r="164" spans="1:2" ht="15" thickBot="1">
      <c r="A164" s="1023"/>
      <c r="B164" s="1024"/>
    </row>
    <row r="165" spans="1:2" ht="15" thickBot="1">
      <c r="A165" s="1023"/>
      <c r="B165" s="1024"/>
    </row>
    <row r="166" spans="1:2" ht="15" thickBot="1">
      <c r="A166" s="1023"/>
      <c r="B166" s="1024"/>
    </row>
    <row r="167" spans="1:2" ht="15" thickBot="1">
      <c r="A167" s="1023"/>
      <c r="B167" s="1024"/>
    </row>
    <row r="168" spans="1:2" ht="15" thickBot="1">
      <c r="A168" s="1023"/>
      <c r="B168" s="1024"/>
    </row>
    <row r="169" spans="1:2" ht="15" thickBot="1">
      <c r="A169" s="1023"/>
      <c r="B169" s="1024"/>
    </row>
    <row r="170" spans="1:2" ht="15" thickBot="1">
      <c r="A170" s="1023"/>
      <c r="B170" s="1024"/>
    </row>
    <row r="171" spans="1:2" ht="15" thickBot="1">
      <c r="A171" s="1023"/>
      <c r="B171" s="1024"/>
    </row>
    <row r="172" spans="1:2" ht="15" thickBot="1">
      <c r="A172" s="1023"/>
      <c r="B172" s="1024"/>
    </row>
    <row r="173" spans="1:2" ht="15" thickBot="1">
      <c r="A173" s="1023"/>
      <c r="B173" s="1024"/>
    </row>
    <row r="174" spans="1:2" ht="15" thickBot="1">
      <c r="A174" s="1023"/>
      <c r="B174" s="1027"/>
    </row>
    <row r="175" spans="1:2" ht="15" thickBot="1">
      <c r="A175" s="1023"/>
      <c r="B175" s="1028"/>
    </row>
    <row r="176" spans="1:2" ht="15" thickBot="1">
      <c r="A176" s="1023"/>
      <c r="B176" s="1024"/>
    </row>
    <row r="177" spans="1:2" ht="15" thickBot="1">
      <c r="A177" s="1023"/>
      <c r="B177" s="1024"/>
    </row>
    <row r="178" spans="1:2" ht="15" thickBot="1">
      <c r="A178" s="1023"/>
      <c r="B178" s="1027"/>
    </row>
    <row r="179" spans="1:2" ht="15" thickBot="1">
      <c r="A179" s="1023"/>
      <c r="B179" s="1028"/>
    </row>
    <row r="180" spans="1:2" ht="15" thickBot="1">
      <c r="A180" s="1023"/>
      <c r="B180" s="1027"/>
    </row>
    <row r="181" spans="1:2" ht="15" thickBot="1">
      <c r="A181" s="1023"/>
      <c r="B181" s="1028"/>
    </row>
    <row r="182" spans="1:2" ht="15" thickBot="1">
      <c r="A182" s="1023"/>
      <c r="B182" s="1026"/>
    </row>
    <row r="183" spans="1:2" ht="15" thickBot="1">
      <c r="A183" s="1023"/>
      <c r="B183" s="1028"/>
    </row>
    <row r="184" spans="1:2" ht="15" thickBot="1">
      <c r="A184" s="1023"/>
      <c r="B184" s="1026"/>
    </row>
    <row r="185" spans="1:2" ht="15" thickBot="1">
      <c r="A185" s="1023"/>
      <c r="B185" s="1026"/>
    </row>
    <row r="186" spans="1:2" ht="15" thickBot="1">
      <c r="A186" s="1023"/>
      <c r="B186" s="1026"/>
    </row>
    <row r="187" spans="1:2" ht="15" thickBot="1">
      <c r="A187" s="1023"/>
      <c r="B187" s="1028"/>
    </row>
    <row r="188" spans="1:2" ht="15" thickBot="1">
      <c r="A188" s="1023"/>
      <c r="B188" s="1026"/>
    </row>
    <row r="189" spans="1:2" ht="15" thickBot="1">
      <c r="A189" s="1023"/>
      <c r="B189" s="1026"/>
    </row>
    <row r="190" spans="1:2" ht="15" thickBot="1">
      <c r="A190" s="1023"/>
      <c r="B190" s="1026"/>
    </row>
    <row r="191" spans="1:2" ht="15" thickBot="1">
      <c r="A191" s="1023"/>
      <c r="B191" s="1026"/>
    </row>
    <row r="192" spans="1:2" ht="15" thickBot="1">
      <c r="A192" s="1023"/>
      <c r="B192" s="1026"/>
    </row>
    <row r="193" spans="1:2" ht="15" thickBot="1">
      <c r="A193" s="1023"/>
      <c r="B193" s="1024"/>
    </row>
    <row r="194" spans="1:2" ht="15" thickBot="1">
      <c r="A194" s="1023"/>
      <c r="B194" s="1026"/>
    </row>
    <row r="195" spans="1:2" ht="15" thickBot="1">
      <c r="A195" s="1023"/>
      <c r="B195" s="1026"/>
    </row>
    <row r="196" spans="1:2" ht="15" thickBot="1">
      <c r="A196" s="1023"/>
      <c r="B196" s="1026"/>
    </row>
    <row r="197" spans="1:2" ht="15" thickBot="1">
      <c r="A197" s="1023"/>
      <c r="B197" s="1024"/>
    </row>
    <row r="198" spans="1:2" ht="15" thickBot="1">
      <c r="A198" s="1023"/>
      <c r="B198" s="1026"/>
    </row>
    <row r="199" spans="1:2" ht="15" thickBot="1">
      <c r="A199" s="1023"/>
      <c r="B199" s="1028"/>
    </row>
    <row r="200" spans="1:2" ht="15" thickBot="1">
      <c r="A200" s="1023"/>
      <c r="B200" s="1026"/>
    </row>
    <row r="201" spans="1:2" ht="15" thickBot="1">
      <c r="A201" s="1023"/>
      <c r="B201" s="1026"/>
    </row>
    <row r="202" spans="1:2" ht="15" thickBot="1">
      <c r="A202" s="1023"/>
      <c r="B202" s="1026"/>
    </row>
    <row r="203" spans="1:2" ht="15" thickBot="1">
      <c r="A203" s="1023"/>
      <c r="B203" s="1028"/>
    </row>
    <row r="204" spans="1:2" ht="15" thickBot="1">
      <c r="A204" s="1023"/>
      <c r="B204" s="1026"/>
    </row>
    <row r="205" spans="1:2" ht="15" thickBot="1">
      <c r="A205" s="1023"/>
      <c r="B205" s="1026"/>
    </row>
    <row r="206" spans="1:2" ht="15" thickBot="1">
      <c r="A206" s="1023"/>
      <c r="B206" s="1026"/>
    </row>
    <row r="207" spans="1:2" ht="15" thickBot="1">
      <c r="A207" s="1023"/>
      <c r="B207" s="1026"/>
    </row>
    <row r="208" spans="1:2" ht="15" thickBot="1">
      <c r="A208" s="1023"/>
      <c r="B208" s="1026"/>
    </row>
    <row r="209" spans="1:2" ht="15" thickBot="1">
      <c r="A209" s="1023"/>
      <c r="B209" s="1024"/>
    </row>
    <row r="210" spans="1:2" ht="15" thickBot="1">
      <c r="A210" s="1023"/>
      <c r="B210" s="1026"/>
    </row>
    <row r="211" spans="1:2" ht="15" thickBot="1">
      <c r="A211" s="1023"/>
      <c r="B211" s="1026"/>
    </row>
    <row r="212" spans="1:2" ht="15" thickBot="1">
      <c r="A212" s="1023"/>
      <c r="B212" s="1026"/>
    </row>
    <row r="213" spans="1:2" ht="15" thickBot="1">
      <c r="A213" s="1023"/>
      <c r="B213" s="1024"/>
    </row>
    <row r="214" spans="1:2" ht="15" thickBot="1">
      <c r="A214" s="1023"/>
      <c r="B214" s="1026"/>
    </row>
    <row r="215" spans="1:2" ht="15" thickBot="1">
      <c r="A215" s="1023"/>
      <c r="B215" s="1028"/>
    </row>
    <row r="216" spans="1:2" ht="15" thickBot="1">
      <c r="A216" s="1023"/>
      <c r="B216" s="1026"/>
    </row>
    <row r="217" spans="1:2" ht="15" thickBot="1">
      <c r="A217" s="1023"/>
      <c r="B217" s="1026"/>
    </row>
    <row r="218" spans="1:2" ht="15" thickBot="1">
      <c r="A218" s="1023"/>
      <c r="B218" s="1026"/>
    </row>
    <row r="219" spans="1:2" ht="15" thickBot="1">
      <c r="A219" s="1023"/>
      <c r="B219" s="1026"/>
    </row>
    <row r="220" spans="1:2" ht="15" thickBot="1">
      <c r="A220" s="1023"/>
      <c r="B220" s="1026"/>
    </row>
    <row r="221" spans="1:2" ht="15" thickBot="1">
      <c r="A221" s="1023"/>
      <c r="B221" s="1024"/>
    </row>
    <row r="222" spans="1:2" ht="15" thickBot="1">
      <c r="A222" s="1023"/>
      <c r="B222" s="1026"/>
    </row>
    <row r="223" spans="1:2" ht="15" thickBot="1">
      <c r="A223" s="1023"/>
      <c r="B223" s="1026"/>
    </row>
    <row r="224" spans="1:2" ht="15" thickBot="1">
      <c r="A224" s="1023"/>
      <c r="B224" s="1026"/>
    </row>
    <row r="225" spans="1:2" ht="15" thickBot="1">
      <c r="A225" s="1023"/>
      <c r="B225" s="1024"/>
    </row>
    <row r="226" spans="1:2" ht="15" thickBot="1">
      <c r="A226" s="1023"/>
      <c r="B226" s="1026"/>
    </row>
    <row r="227" spans="1:2" ht="15" thickBot="1">
      <c r="A227" s="1023"/>
      <c r="B227" s="1028"/>
    </row>
    <row r="228" spans="1:2" ht="15" thickBot="1">
      <c r="A228" s="1023"/>
      <c r="B228" s="1026"/>
    </row>
    <row r="229" spans="1:2" ht="15" thickBot="1">
      <c r="A229" s="1023"/>
      <c r="B229" s="1026"/>
    </row>
    <row r="230" spans="1:2" ht="15" thickBot="1">
      <c r="A230" s="1023"/>
      <c r="B230" s="1026"/>
    </row>
    <row r="231" spans="1:2" ht="15" thickBot="1">
      <c r="A231" s="1023"/>
      <c r="B231" s="1026"/>
    </row>
    <row r="232" spans="1:2" ht="15" thickBot="1">
      <c r="A232" s="1023"/>
      <c r="B232" s="1026"/>
    </row>
    <row r="233" spans="1:2" ht="15" thickBot="1">
      <c r="A233" s="1023"/>
      <c r="B233" s="1024"/>
    </row>
    <row r="234" spans="1:2" ht="15" thickBot="1">
      <c r="A234" s="1023"/>
      <c r="B234" s="1026"/>
    </row>
    <row r="235" spans="1:2" ht="15" thickBot="1">
      <c r="A235" s="1023"/>
      <c r="B235" s="1026"/>
    </row>
    <row r="236" spans="1:2" ht="15" thickBot="1">
      <c r="A236" s="1023"/>
      <c r="B236" s="1026"/>
    </row>
    <row r="237" spans="1:2" ht="15" thickBot="1">
      <c r="A237" s="1023"/>
      <c r="B237" s="1024"/>
    </row>
    <row r="238" spans="1:2" ht="15" thickBot="1">
      <c r="A238" s="1023"/>
      <c r="B238" s="1024"/>
    </row>
    <row r="239" spans="1:2" ht="15" thickBot="1">
      <c r="A239" s="1023"/>
      <c r="B239" s="1024"/>
    </row>
    <row r="240" spans="1:2" ht="15" thickBot="1">
      <c r="A240" s="1023"/>
      <c r="B240" s="1024"/>
    </row>
    <row r="241" spans="1:2" ht="15" thickBot="1">
      <c r="A241" s="1023"/>
      <c r="B241" s="1024"/>
    </row>
    <row r="242" spans="1:2" ht="15" thickBot="1">
      <c r="A242" s="1023"/>
      <c r="B242" s="1024"/>
    </row>
    <row r="243" spans="1:2" ht="15" thickBot="1">
      <c r="A243" s="1023"/>
      <c r="B243" s="1024"/>
    </row>
    <row r="244" spans="1:2" ht="15" thickBot="1">
      <c r="A244" s="1023"/>
      <c r="B244" s="1024"/>
    </row>
    <row r="245" spans="1:2" ht="15" thickBot="1">
      <c r="A245" s="1023"/>
      <c r="B245" s="1024"/>
    </row>
    <row r="246" spans="1:2" ht="15" thickBot="1">
      <c r="A246" s="1023"/>
      <c r="B246" s="1024"/>
    </row>
    <row r="247" spans="1:2" ht="15" thickBot="1">
      <c r="A247" s="1023"/>
      <c r="B247" s="1024"/>
    </row>
    <row r="248" spans="1:2" ht="15" thickBot="1">
      <c r="A248" s="1023"/>
      <c r="B248" s="1024"/>
    </row>
    <row r="249" spans="1:2" ht="15" thickBot="1">
      <c r="A249" s="1023"/>
      <c r="B249" s="1024"/>
    </row>
    <row r="250" spans="1:2" ht="15" thickBot="1">
      <c r="A250" s="1023"/>
      <c r="B250" s="1024"/>
    </row>
    <row r="251" spans="1:2" ht="15" thickBot="1">
      <c r="A251" s="1023"/>
      <c r="B251" s="1024"/>
    </row>
    <row r="252" spans="1:2" ht="15" thickBot="1">
      <c r="A252" s="1023"/>
      <c r="B252" s="1024"/>
    </row>
    <row r="253" spans="1:2" ht="15" thickBot="1">
      <c r="A253" s="1023"/>
      <c r="B253" s="1024"/>
    </row>
    <row r="254" spans="1:2" ht="15" thickBot="1">
      <c r="A254" s="1023"/>
      <c r="B254" s="1024"/>
    </row>
    <row r="255" spans="1:2" ht="15" thickBot="1">
      <c r="A255" s="1023"/>
      <c r="B255" s="1024"/>
    </row>
    <row r="256" spans="1:2" ht="15" thickBot="1">
      <c r="A256" s="1023"/>
      <c r="B256" s="1024"/>
    </row>
    <row r="257" spans="1:2" ht="15" thickBot="1">
      <c r="A257" s="1023"/>
      <c r="B257" s="1026"/>
    </row>
    <row r="258" spans="1:2" ht="15" thickBot="1">
      <c r="A258" s="1023"/>
      <c r="B258" s="1026"/>
    </row>
    <row r="259" spans="1:2" ht="15" thickBot="1">
      <c r="A259" s="1023"/>
      <c r="B259" s="1024"/>
    </row>
    <row r="260" spans="1:2" ht="15" thickBot="1">
      <c r="A260" s="1023"/>
      <c r="B260" s="1024"/>
    </row>
    <row r="261" spans="1:2" ht="15" thickBot="1">
      <c r="A261" s="1023"/>
      <c r="B261" s="1024"/>
    </row>
    <row r="262" spans="1:2" ht="15" thickBot="1">
      <c r="A262" s="1023"/>
      <c r="B262" s="1024"/>
    </row>
    <row r="263" spans="1:2" ht="15" thickBot="1">
      <c r="A263" s="1023"/>
      <c r="B263" s="1024"/>
    </row>
    <row r="264" spans="1:2" ht="15" thickBot="1">
      <c r="A264" s="1023"/>
      <c r="B264" s="1024"/>
    </row>
    <row r="265" spans="1:2" ht="15" thickBot="1">
      <c r="A265" s="1023"/>
      <c r="B265" s="1024"/>
    </row>
    <row r="266" spans="1:2" ht="15" thickBot="1">
      <c r="A266" s="1023"/>
      <c r="B266" s="1024"/>
    </row>
    <row r="267" spans="1:2" ht="15" thickBot="1">
      <c r="A267" s="1023"/>
      <c r="B267" s="1024"/>
    </row>
    <row r="268" spans="1:2" ht="15" thickBot="1">
      <c r="A268" s="1023"/>
      <c r="B268" s="1024"/>
    </row>
    <row r="269" spans="1:2" ht="15" thickBot="1">
      <c r="A269" s="1023"/>
      <c r="B269" s="1024"/>
    </row>
    <row r="270" spans="1:2" ht="15" thickBot="1">
      <c r="A270" s="1023"/>
      <c r="B270" s="1024"/>
    </row>
    <row r="271" spans="1:2" ht="15" thickBot="1">
      <c r="A271" s="1023"/>
      <c r="B271" s="1024"/>
    </row>
    <row r="272" spans="1:2" ht="15" thickBot="1">
      <c r="A272" s="1023"/>
      <c r="B272" s="1024"/>
    </row>
    <row r="273" spans="1:2" ht="15" thickBot="1">
      <c r="A273" s="1023"/>
      <c r="B273" s="1024"/>
    </row>
    <row r="274" spans="1:2" ht="15" thickBot="1">
      <c r="A274" s="1023"/>
      <c r="B274" s="1024"/>
    </row>
    <row r="275" spans="1:2" ht="15" thickBot="1">
      <c r="A275" s="1023"/>
      <c r="B275" s="1024"/>
    </row>
    <row r="276" spans="1:2" ht="15" thickBot="1">
      <c r="A276" s="1023"/>
      <c r="B276" s="1024"/>
    </row>
    <row r="277" spans="1:2" ht="15" thickBot="1">
      <c r="A277" s="1023"/>
      <c r="B277" s="1024"/>
    </row>
    <row r="278" spans="1:2" ht="15" thickBot="1">
      <c r="A278" s="1023"/>
      <c r="B278" s="1024"/>
    </row>
    <row r="279" spans="1:2" ht="15" thickBot="1">
      <c r="A279" s="1023"/>
      <c r="B279" s="1024"/>
    </row>
    <row r="280" spans="1:2" ht="15" thickBot="1">
      <c r="A280" s="1023"/>
      <c r="B280" s="1024"/>
    </row>
    <row r="281" spans="1:2" ht="15" thickBot="1">
      <c r="A281" s="1023"/>
      <c r="B281" s="1024"/>
    </row>
    <row r="282" spans="1:2" ht="15" thickBot="1">
      <c r="A282" s="1023"/>
      <c r="B282" s="1024"/>
    </row>
    <row r="283" spans="1:2" ht="15" thickBot="1">
      <c r="A283" s="1023"/>
      <c r="B283" s="1024"/>
    </row>
    <row r="284" spans="1:2" ht="15" thickBot="1">
      <c r="A284" s="1023"/>
      <c r="B284" s="1024"/>
    </row>
    <row r="285" spans="1:2" ht="15" thickBot="1">
      <c r="A285" s="1023"/>
      <c r="B285" s="1024"/>
    </row>
    <row r="286" spans="1:2" ht="15" thickBot="1">
      <c r="A286" s="1023"/>
      <c r="B286" s="1024"/>
    </row>
    <row r="287" spans="1:2" ht="15" thickBot="1">
      <c r="A287" s="1023"/>
      <c r="B287" s="1024"/>
    </row>
    <row r="288" spans="1:2" ht="15" thickBot="1">
      <c r="A288" s="1023"/>
      <c r="B288" s="1024"/>
    </row>
    <row r="289" spans="1:2" ht="15" thickBot="1">
      <c r="A289" s="1023"/>
      <c r="B289" s="1024"/>
    </row>
    <row r="290" spans="1:2" ht="15" thickBot="1">
      <c r="A290" s="1023"/>
      <c r="B290" s="1024"/>
    </row>
    <row r="291" spans="1:2" ht="15" thickBot="1">
      <c r="A291" s="1023"/>
      <c r="B291" s="1024"/>
    </row>
    <row r="292" spans="1:2" ht="15" thickBot="1">
      <c r="A292" s="1023"/>
      <c r="B292" s="1024"/>
    </row>
    <row r="293" spans="1:2" ht="15" thickBot="1">
      <c r="A293" s="1023"/>
      <c r="B293" s="1024"/>
    </row>
    <row r="294" spans="1:2" ht="15" thickBot="1">
      <c r="A294" s="1023"/>
      <c r="B294" s="1024"/>
    </row>
    <row r="295" spans="1:2" ht="15" thickBot="1">
      <c r="A295" s="1023"/>
      <c r="B295" s="1024"/>
    </row>
    <row r="296" spans="1:2" ht="15" thickBot="1">
      <c r="A296" s="1023"/>
      <c r="B296" s="1024"/>
    </row>
    <row r="297" spans="1:2" ht="15" thickBot="1">
      <c r="A297" s="1023"/>
      <c r="B297" s="1024"/>
    </row>
    <row r="298" spans="1:2" ht="15" thickBot="1">
      <c r="A298" s="1023"/>
      <c r="B298" s="1024"/>
    </row>
    <row r="299" spans="1:2" ht="15" thickBot="1">
      <c r="A299" s="1023"/>
      <c r="B299" s="1024"/>
    </row>
    <row r="300" spans="1:2" ht="15" thickBot="1">
      <c r="A300" s="1023"/>
      <c r="B300" s="1024"/>
    </row>
    <row r="301" spans="1:2" ht="15" thickBot="1">
      <c r="A301" s="1023"/>
      <c r="B301" s="1024"/>
    </row>
    <row r="302" spans="1:2" ht="15" thickBot="1">
      <c r="A302" s="1023"/>
      <c r="B302" s="1024"/>
    </row>
    <row r="303" spans="1:2" ht="15" thickBot="1">
      <c r="A303" s="1023"/>
      <c r="B303" s="1024"/>
    </row>
    <row r="304" spans="1:2" ht="15" thickBot="1">
      <c r="A304" s="1023"/>
      <c r="B304" s="1024"/>
    </row>
    <row r="305" spans="1:2" ht="15" thickBot="1">
      <c r="A305" s="1023"/>
      <c r="B305" s="1024"/>
    </row>
    <row r="306" spans="1:2" ht="15" thickBot="1">
      <c r="A306" s="1023"/>
      <c r="B306" s="1024"/>
    </row>
    <row r="307" spans="1:2" ht="15" thickBot="1">
      <c r="A307" s="1023"/>
      <c r="B307" s="1024"/>
    </row>
    <row r="308" spans="1:2" ht="15" thickBot="1">
      <c r="A308" s="1023"/>
      <c r="B308" s="1024"/>
    </row>
    <row r="309" spans="1:2" ht="15" thickBot="1">
      <c r="A309" s="1023"/>
      <c r="B309" s="1024"/>
    </row>
    <row r="310" spans="1:2" ht="15" thickBot="1">
      <c r="A310" s="1023"/>
      <c r="B310" s="1024"/>
    </row>
    <row r="311" spans="1:2" ht="15" thickBot="1">
      <c r="A311" s="1023"/>
      <c r="B311" s="1024"/>
    </row>
    <row r="312" spans="1:2" ht="15" thickBot="1">
      <c r="A312" s="1023"/>
      <c r="B312" s="1024"/>
    </row>
    <row r="313" spans="1:2" ht="15" thickBot="1">
      <c r="A313" s="1023"/>
      <c r="B313" s="1024"/>
    </row>
    <row r="314" spans="1:2" ht="15" thickBot="1">
      <c r="A314" s="1023"/>
      <c r="B314" s="1024"/>
    </row>
    <row r="315" spans="1:2" ht="15" thickBot="1">
      <c r="A315" s="1023"/>
      <c r="B315" s="1024"/>
    </row>
    <row r="316" spans="1:2" ht="15" thickBot="1">
      <c r="A316" s="1023"/>
      <c r="B316" s="1024"/>
    </row>
    <row r="317" spans="1:2" ht="15" thickBot="1">
      <c r="A317" s="1023"/>
      <c r="B317" s="1024"/>
    </row>
    <row r="318" spans="1:2" ht="15" thickBot="1">
      <c r="A318" s="1023"/>
      <c r="B318" s="1024"/>
    </row>
    <row r="319" spans="1:2" ht="15" thickBot="1">
      <c r="A319" s="1023"/>
      <c r="B319" s="1024"/>
    </row>
    <row r="320" spans="1:2" ht="15" thickBot="1">
      <c r="A320" s="1023"/>
      <c r="B320" s="1024"/>
    </row>
    <row r="321" spans="1:2" ht="15" thickBot="1">
      <c r="A321" s="1023"/>
      <c r="B321" s="1024"/>
    </row>
    <row r="322" spans="1:2" ht="15" thickBot="1">
      <c r="A322" s="1023"/>
      <c r="B322" s="1024"/>
    </row>
    <row r="323" spans="1:2" ht="15" thickBot="1">
      <c r="A323" s="1023"/>
      <c r="B323" s="1024"/>
    </row>
    <row r="324" spans="1:2" ht="15" thickBot="1">
      <c r="A324" s="1023"/>
      <c r="B324" s="1024"/>
    </row>
    <row r="325" spans="1:2" ht="15" thickBot="1">
      <c r="A325" s="1023"/>
      <c r="B325" s="1024"/>
    </row>
    <row r="326" spans="1:2" ht="15" thickBot="1">
      <c r="A326" s="1023"/>
      <c r="B326" s="1024"/>
    </row>
    <row r="327" spans="1:2" ht="15" thickBot="1">
      <c r="A327" s="1023"/>
      <c r="B327" s="1024"/>
    </row>
    <row r="328" spans="1:2" ht="15" thickBot="1">
      <c r="A328" s="1023"/>
      <c r="B328" s="1024"/>
    </row>
    <row r="329" spans="1:2" ht="15" thickBot="1">
      <c r="A329" s="1023"/>
      <c r="B329" s="1024"/>
    </row>
    <row r="330" spans="1:2" ht="15" thickBot="1">
      <c r="A330" s="1023"/>
      <c r="B330" s="1024"/>
    </row>
    <row r="331" spans="1:2" ht="15" thickBot="1">
      <c r="A331" s="1023"/>
      <c r="B331" s="1024"/>
    </row>
    <row r="332" spans="1:2" ht="15" thickBot="1">
      <c r="A332" s="1023"/>
      <c r="B332" s="1024"/>
    </row>
    <row r="333" spans="1:2" ht="15" thickBot="1">
      <c r="A333" s="1023"/>
      <c r="B333" s="1024"/>
    </row>
    <row r="334" spans="1:2" ht="15" thickBot="1">
      <c r="A334" s="1023"/>
      <c r="B334" s="1024"/>
    </row>
    <row r="335" spans="1:2" ht="15" thickBot="1">
      <c r="A335" s="1023"/>
      <c r="B335" s="1024"/>
    </row>
    <row r="336" spans="1:2" ht="15" thickBot="1">
      <c r="A336" s="1023"/>
      <c r="B336" s="1024"/>
    </row>
    <row r="337" spans="1:2" ht="15" thickBot="1">
      <c r="A337" s="1023"/>
      <c r="B337" s="1024"/>
    </row>
    <row r="338" spans="1:2" ht="15" thickBot="1">
      <c r="A338" s="1023"/>
      <c r="B338" s="1024"/>
    </row>
    <row r="339" spans="1:2" ht="15" thickBot="1">
      <c r="A339" s="1023"/>
      <c r="B339" s="1024"/>
    </row>
    <row r="340" spans="1:2" ht="15" thickBot="1">
      <c r="A340" s="1023"/>
      <c r="B340" s="1024"/>
    </row>
    <row r="341" spans="1:2" ht="15" thickBot="1">
      <c r="A341" s="1023"/>
      <c r="B341" s="1024"/>
    </row>
    <row r="342" spans="1:2" ht="15" thickBot="1">
      <c r="A342" s="1023"/>
      <c r="B342" s="1024"/>
    </row>
    <row r="343" spans="1:2" ht="15" thickBot="1">
      <c r="A343" s="1023"/>
      <c r="B343" s="1024"/>
    </row>
    <row r="344" spans="1:2" ht="15" thickBot="1">
      <c r="A344" s="1023"/>
      <c r="B344" s="1024"/>
    </row>
    <row r="345" spans="1:2" ht="15" thickBot="1">
      <c r="A345" s="1023"/>
      <c r="B345" s="1024"/>
    </row>
    <row r="346" spans="1:2" ht="15" thickBot="1">
      <c r="A346" s="1023"/>
      <c r="B346" s="1024"/>
    </row>
    <row r="347" spans="1:2" ht="15" thickBot="1">
      <c r="A347" s="1023"/>
      <c r="B347" s="1024"/>
    </row>
    <row r="348" spans="1:2" ht="15" thickBot="1">
      <c r="A348" s="1023"/>
      <c r="B348" s="1024"/>
    </row>
    <row r="349" spans="1:2" ht="15" thickBot="1">
      <c r="A349" s="1023"/>
      <c r="B349" s="1024"/>
    </row>
    <row r="350" spans="1:2" ht="15" thickBot="1">
      <c r="A350" s="1023"/>
      <c r="B350" s="1024"/>
    </row>
    <row r="351" spans="1:2" ht="15" thickBot="1">
      <c r="A351" s="1023"/>
      <c r="B351" s="1024"/>
    </row>
    <row r="352" spans="1:2" ht="15" thickBot="1">
      <c r="A352" s="1023"/>
      <c r="B352" s="1024"/>
    </row>
    <row r="353" spans="1:2" ht="15" thickBot="1">
      <c r="A353" s="1023"/>
      <c r="B353" s="1024"/>
    </row>
    <row r="354" spans="1:2" ht="15" thickBot="1">
      <c r="A354" s="1023"/>
      <c r="B354" s="1024"/>
    </row>
    <row r="355" spans="1:2" ht="15" thickBot="1">
      <c r="A355" s="1023"/>
      <c r="B355" s="1024"/>
    </row>
    <row r="356" spans="1:2" ht="15" thickBot="1">
      <c r="A356" s="1023"/>
      <c r="B356" s="1024"/>
    </row>
    <row r="357" spans="1:2" ht="15" thickBot="1">
      <c r="A357" s="1023"/>
      <c r="B357" s="1024"/>
    </row>
    <row r="358" spans="1:2" ht="15" thickBot="1">
      <c r="A358" s="1023"/>
      <c r="B358" s="1024"/>
    </row>
    <row r="359" spans="1:2" ht="15" thickBot="1">
      <c r="A359" s="1023"/>
      <c r="B359" s="1024"/>
    </row>
    <row r="360" spans="1:2" ht="15" thickBot="1">
      <c r="A360" s="1023"/>
      <c r="B360" s="1024"/>
    </row>
    <row r="361" spans="1:2" ht="15" thickBot="1">
      <c r="A361" s="1023"/>
      <c r="B361" s="1024"/>
    </row>
    <row r="362" spans="1:2" ht="15" thickBot="1">
      <c r="A362" s="1023"/>
      <c r="B362" s="1024"/>
    </row>
    <row r="363" spans="1:2" ht="15" thickBot="1">
      <c r="A363" s="1023"/>
      <c r="B363" s="1024"/>
    </row>
    <row r="364" spans="1:2" ht="15" thickBot="1">
      <c r="A364" s="1023"/>
      <c r="B364" s="1024"/>
    </row>
    <row r="365" spans="1:2" ht="15" thickBot="1">
      <c r="A365" s="1023"/>
      <c r="B365" s="1024"/>
    </row>
    <row r="366" spans="1:2" ht="15" thickBot="1">
      <c r="A366" s="1023"/>
      <c r="B366" s="1024"/>
    </row>
    <row r="367" spans="1:2" ht="15" thickBot="1">
      <c r="A367" s="1023"/>
      <c r="B367" s="1024"/>
    </row>
    <row r="368" spans="1:2" ht="15" thickBot="1">
      <c r="A368" s="1023"/>
      <c r="B368" s="1024"/>
    </row>
    <row r="369" spans="1:2" ht="15" thickBot="1">
      <c r="A369" s="1023"/>
      <c r="B369" s="1024"/>
    </row>
    <row r="370" spans="1:2" ht="15" thickBot="1">
      <c r="A370" s="1023"/>
      <c r="B370" s="1024"/>
    </row>
    <row r="371" spans="1:2" ht="15" thickBot="1">
      <c r="A371" s="1023"/>
      <c r="B371" s="1024"/>
    </row>
    <row r="372" spans="1:2" ht="15" thickBot="1">
      <c r="A372" s="1023"/>
      <c r="B372" s="1024"/>
    </row>
    <row r="373" spans="1:2" ht="15" thickBot="1">
      <c r="A373" s="1023"/>
      <c r="B373" s="1024"/>
    </row>
    <row r="374" spans="1:2" ht="15" thickBot="1">
      <c r="A374" s="1023"/>
      <c r="B374" s="1024"/>
    </row>
    <row r="375" spans="1:2" ht="15" thickBot="1">
      <c r="A375" s="1023"/>
      <c r="B375" s="1024"/>
    </row>
    <row r="376" spans="1:2" ht="15" thickBot="1">
      <c r="A376" s="1023"/>
      <c r="B376" s="1024"/>
    </row>
    <row r="377" spans="1:2" ht="15" thickBot="1">
      <c r="A377" s="1023"/>
      <c r="B377" s="1024"/>
    </row>
    <row r="378" spans="1:2" ht="15" thickBot="1">
      <c r="A378" s="1023"/>
      <c r="B378" s="1024"/>
    </row>
    <row r="379" spans="1:2" ht="15" thickBot="1">
      <c r="A379" s="1023"/>
      <c r="B379" s="1024"/>
    </row>
    <row r="380" spans="1:2" ht="15" thickBot="1">
      <c r="A380" s="1023"/>
      <c r="B380" s="1024"/>
    </row>
    <row r="381" spans="1:2" ht="15" thickBot="1">
      <c r="A381" s="1023"/>
      <c r="B381" s="1024"/>
    </row>
    <row r="382" spans="1:2" ht="15" thickBot="1">
      <c r="A382" s="1023"/>
      <c r="B382" s="1024"/>
    </row>
    <row r="383" spans="1:2" ht="15" thickBot="1">
      <c r="A383" s="1023"/>
      <c r="B383" s="1024"/>
    </row>
    <row r="384" spans="1:2" ht="15" thickBot="1">
      <c r="A384" s="1023"/>
      <c r="B384" s="1024"/>
    </row>
    <row r="385" spans="1:2" ht="15" thickBot="1">
      <c r="A385" s="1023"/>
      <c r="B385" s="1024"/>
    </row>
    <row r="386" spans="1:2" ht="15" thickBot="1">
      <c r="A386" s="1023"/>
      <c r="B386" s="1024"/>
    </row>
    <row r="387" spans="1:2" ht="15" thickBot="1">
      <c r="A387" s="1023"/>
      <c r="B387" s="1024"/>
    </row>
    <row r="388" spans="1:2" ht="15" thickBot="1">
      <c r="A388" s="1023"/>
      <c r="B388" s="1024"/>
    </row>
    <row r="389" spans="1:2" ht="15" thickBot="1">
      <c r="A389" s="1023"/>
      <c r="B389" s="1024"/>
    </row>
    <row r="390" spans="1:2" ht="15" thickBot="1">
      <c r="A390" s="1023"/>
      <c r="B390" s="1024"/>
    </row>
    <row r="391" spans="1:2" ht="15" thickBot="1">
      <c r="A391" s="1023"/>
      <c r="B391" s="1024"/>
    </row>
    <row r="392" spans="1:2" ht="15" thickBot="1">
      <c r="A392" s="1023"/>
      <c r="B392" s="1024"/>
    </row>
    <row r="393" spans="1:2" ht="15" thickBot="1">
      <c r="A393" s="1023"/>
      <c r="B393" s="1024"/>
    </row>
    <row r="394" spans="1:2" ht="15" thickBot="1">
      <c r="A394" s="1023"/>
      <c r="B394" s="1024"/>
    </row>
    <row r="395" spans="1:2" ht="15" thickBot="1">
      <c r="A395" s="1023"/>
      <c r="B395" s="1024"/>
    </row>
    <row r="396" spans="1:2" ht="15" thickBot="1">
      <c r="A396" s="1023"/>
      <c r="B396" s="1024"/>
    </row>
    <row r="397" spans="1:2" ht="15" thickBot="1">
      <c r="A397" s="1023"/>
      <c r="B397" s="1024"/>
    </row>
    <row r="398" spans="1:2" ht="15" thickBot="1">
      <c r="A398" s="1023"/>
      <c r="B398" s="1024"/>
    </row>
    <row r="399" spans="1:2" ht="15" thickBot="1">
      <c r="A399" s="1023"/>
      <c r="B399" s="1024"/>
    </row>
    <row r="400" spans="1:2" ht="15" thickBot="1">
      <c r="A400" s="1023"/>
      <c r="B400" s="1024"/>
    </row>
    <row r="401" spans="1:2" ht="15" thickBot="1">
      <c r="A401" s="1023"/>
      <c r="B401" s="1024"/>
    </row>
    <row r="402" spans="1:2" ht="15" thickBot="1">
      <c r="A402" s="1023"/>
      <c r="B402" s="1024"/>
    </row>
    <row r="403" spans="1:2" ht="15" thickBot="1">
      <c r="A403" s="1023"/>
      <c r="B403" s="1024"/>
    </row>
    <row r="404" spans="1:2" ht="15" thickBot="1">
      <c r="A404" s="1023"/>
      <c r="B404" s="1024"/>
    </row>
    <row r="405" spans="1:2" ht="15" thickBot="1">
      <c r="A405" s="1023"/>
      <c r="B405" s="1024"/>
    </row>
    <row r="406" spans="1:2" ht="15" thickBot="1">
      <c r="A406" s="1023"/>
      <c r="B406" s="1024"/>
    </row>
    <row r="407" spans="1:2" ht="15" thickBot="1">
      <c r="A407" s="1023"/>
      <c r="B407" s="1024"/>
    </row>
    <row r="408" spans="1:2" ht="15" thickBot="1">
      <c r="A408" s="1023"/>
      <c r="B408" s="1024"/>
    </row>
    <row r="409" spans="1:2" ht="15" thickBot="1">
      <c r="A409" s="1023"/>
      <c r="B409" s="1024"/>
    </row>
    <row r="410" spans="1:2" ht="15" thickBot="1">
      <c r="A410" s="1023"/>
      <c r="B410" s="1024"/>
    </row>
    <row r="411" spans="1:2" ht="15" thickBot="1">
      <c r="A411" s="1023"/>
      <c r="B411" s="1024"/>
    </row>
    <row r="412" spans="1:2" ht="15" thickBot="1">
      <c r="A412" s="1023"/>
      <c r="B412" s="1024"/>
    </row>
    <row r="413" spans="1:2" ht="15" thickBot="1">
      <c r="A413" s="1023"/>
      <c r="B413" s="1024"/>
    </row>
    <row r="414" spans="1:2" ht="15" thickBot="1">
      <c r="A414" s="1023"/>
      <c r="B414" s="1024"/>
    </row>
    <row r="415" spans="1:2" ht="15" thickBot="1">
      <c r="A415" s="1023"/>
      <c r="B415" s="1024"/>
    </row>
    <row r="416" spans="1:2" ht="15" thickBot="1">
      <c r="A416" s="1023"/>
      <c r="B416" s="1024"/>
    </row>
    <row r="417" spans="1:2" ht="15" thickBot="1">
      <c r="A417" s="1023"/>
      <c r="B417" s="1024"/>
    </row>
    <row r="418" spans="1:2" ht="15" thickBot="1">
      <c r="A418" s="1023"/>
      <c r="B418" s="1024"/>
    </row>
    <row r="419" spans="1:2" ht="15" thickBot="1">
      <c r="A419" s="1023"/>
      <c r="B419" s="1024"/>
    </row>
    <row r="420" spans="1:2" ht="15" thickBot="1">
      <c r="A420" s="1023"/>
      <c r="B420" s="1024"/>
    </row>
    <row r="421" spans="1:2" ht="15" thickBot="1">
      <c r="A421" s="1023"/>
      <c r="B421" s="1024"/>
    </row>
    <row r="422" spans="1:2" ht="15" thickBot="1">
      <c r="A422" s="1023"/>
      <c r="B422" s="1024"/>
    </row>
    <row r="423" spans="1:2" ht="15" thickBot="1">
      <c r="A423" s="1023"/>
      <c r="B423" s="1024"/>
    </row>
    <row r="424" spans="1:2" ht="15" thickBot="1">
      <c r="A424" s="1023"/>
      <c r="B424" s="1024"/>
    </row>
    <row r="425" spans="1:2" ht="15" thickBot="1">
      <c r="A425" s="1023"/>
      <c r="B425" s="1024"/>
    </row>
    <row r="426" spans="1:2" ht="15" thickBot="1">
      <c r="A426" s="1023"/>
      <c r="B426" s="1024"/>
    </row>
    <row r="427" spans="1:2" ht="15" thickBot="1">
      <c r="A427" s="1023"/>
      <c r="B427" s="1024"/>
    </row>
    <row r="428" spans="1:2" ht="15" thickBot="1">
      <c r="A428" s="1023"/>
      <c r="B428" s="1024"/>
    </row>
    <row r="429" spans="1:2" ht="15" thickBot="1">
      <c r="A429" s="1023"/>
      <c r="B429" s="1024"/>
    </row>
    <row r="430" spans="1:2" ht="15" thickBot="1">
      <c r="A430" s="1023"/>
      <c r="B430" s="1024"/>
    </row>
    <row r="431" spans="1:2" ht="15" thickBot="1">
      <c r="A431" s="1023"/>
      <c r="B431" s="1024"/>
    </row>
    <row r="432" spans="1:2" ht="15" thickBot="1">
      <c r="A432" s="1023"/>
      <c r="B432" s="1024"/>
    </row>
    <row r="433" spans="1:2" ht="15" thickBot="1">
      <c r="A433" s="1023"/>
      <c r="B433" s="1024"/>
    </row>
    <row r="434" spans="1:2" ht="15" thickBot="1">
      <c r="A434" s="1023"/>
      <c r="B434" s="1024"/>
    </row>
    <row r="435" spans="1:2" ht="15" thickBot="1">
      <c r="A435" s="1023"/>
      <c r="B435" s="1024"/>
    </row>
    <row r="436" spans="1:2" ht="15" thickBot="1">
      <c r="A436" s="1023"/>
      <c r="B436" s="1024"/>
    </row>
    <row r="437" spans="1:2" ht="15" thickBot="1">
      <c r="A437" s="1023"/>
      <c r="B437" s="1024"/>
    </row>
    <row r="438" spans="1:2" ht="15" thickBot="1">
      <c r="A438" s="1023"/>
      <c r="B438" s="1024"/>
    </row>
    <row r="439" spans="1:2" ht="15" thickBot="1">
      <c r="A439" s="1023"/>
      <c r="B439" s="1024"/>
    </row>
    <row r="440" spans="1:2" ht="15" thickBot="1">
      <c r="A440" s="1023"/>
      <c r="B440" s="1024"/>
    </row>
    <row r="441" spans="1:2" ht="15" thickBot="1">
      <c r="A441" s="1023"/>
      <c r="B441" s="1024"/>
    </row>
    <row r="442" spans="1:2" ht="15" thickBot="1">
      <c r="A442" s="1023"/>
      <c r="B442" s="1024"/>
    </row>
    <row r="443" spans="1:2" ht="15" thickBot="1">
      <c r="A443" s="1023"/>
      <c r="B443" s="1024"/>
    </row>
    <row r="444" spans="1:2" ht="15" thickBot="1">
      <c r="A444" s="1023"/>
      <c r="B444" s="1024"/>
    </row>
    <row r="445" spans="1:2" ht="15" thickBot="1">
      <c r="A445" s="1023"/>
      <c r="B445" s="1024"/>
    </row>
    <row r="446" spans="1:2" ht="15" thickBot="1">
      <c r="A446" s="1023"/>
      <c r="B446" s="1024"/>
    </row>
    <row r="447" spans="1:2" ht="15" thickBot="1">
      <c r="A447" s="1023"/>
      <c r="B447" s="1024"/>
    </row>
    <row r="448" spans="1:2" ht="15" thickBot="1">
      <c r="A448" s="1023"/>
      <c r="B448" s="1024"/>
    </row>
    <row r="449" spans="1:2" ht="15" thickBot="1">
      <c r="A449" s="1023"/>
      <c r="B449" s="1024"/>
    </row>
    <row r="450" spans="1:2" ht="15" thickBot="1">
      <c r="A450" s="1023"/>
      <c r="B450" s="1024"/>
    </row>
    <row r="451" spans="1:2" ht="15" thickBot="1">
      <c r="A451" s="1023"/>
      <c r="B451" s="1024"/>
    </row>
    <row r="452" spans="1:2" ht="15" thickBot="1">
      <c r="A452" s="1023"/>
      <c r="B452" s="1024"/>
    </row>
    <row r="453" spans="1:2" ht="15" thickBot="1">
      <c r="A453" s="1023"/>
      <c r="B453" s="1024"/>
    </row>
    <row r="454" spans="1:2" ht="15" thickBot="1">
      <c r="A454" s="1023"/>
      <c r="B454" s="1024"/>
    </row>
    <row r="455" spans="1:2" ht="15" thickBot="1">
      <c r="A455" s="1023"/>
      <c r="B455" s="1024"/>
    </row>
    <row r="456" spans="1:2" ht="15" thickBot="1">
      <c r="A456" s="1023"/>
      <c r="B456" s="1024"/>
    </row>
    <row r="457" spans="1:2" ht="15" thickBot="1">
      <c r="A457" s="1023"/>
      <c r="B457" s="1024"/>
    </row>
    <row r="458" spans="1:2" ht="15" thickBot="1">
      <c r="A458" s="1023"/>
      <c r="B458" s="1024"/>
    </row>
    <row r="459" spans="1:2" ht="15" thickBot="1">
      <c r="A459" s="1023"/>
      <c r="B459" s="1024"/>
    </row>
    <row r="460" spans="1:2" ht="15" thickBot="1">
      <c r="A460" s="1023"/>
      <c r="B460" s="1024"/>
    </row>
    <row r="461" spans="1:2" ht="15" thickBot="1">
      <c r="A461" s="1023"/>
      <c r="B461" s="1024"/>
    </row>
    <row r="462" spans="1:2" ht="15" thickBot="1">
      <c r="A462" s="1023"/>
      <c r="B462" s="1024"/>
    </row>
    <row r="463" spans="1:2" ht="15" thickBot="1">
      <c r="A463" s="1023"/>
      <c r="B463" s="1024"/>
    </row>
    <row r="464" spans="1:2" ht="15" thickBot="1">
      <c r="A464" s="1023"/>
      <c r="B464" s="1024"/>
    </row>
    <row r="465" spans="1:2" ht="15" thickBot="1">
      <c r="A465" s="1023"/>
      <c r="B465" s="1024"/>
    </row>
    <row r="466" spans="1:2" ht="15" thickBot="1">
      <c r="A466" s="1023"/>
      <c r="B466" s="1024"/>
    </row>
    <row r="467" spans="1:2" ht="15" thickBot="1">
      <c r="A467" s="1023"/>
      <c r="B467" s="1024"/>
    </row>
    <row r="468" spans="1:2" ht="15" thickBot="1">
      <c r="A468" s="1023"/>
      <c r="B468" s="1024"/>
    </row>
    <row r="469" spans="1:2" ht="15" thickBot="1">
      <c r="A469" s="1023"/>
      <c r="B469" s="1024"/>
    </row>
    <row r="470" spans="1:2" ht="15" thickBot="1">
      <c r="A470" s="1023"/>
      <c r="B470" s="1024"/>
    </row>
    <row r="471" spans="1:2" ht="15" thickBot="1">
      <c r="A471" s="1023"/>
      <c r="B471" s="1024"/>
    </row>
    <row r="472" spans="1:2" ht="15" thickBot="1">
      <c r="A472" s="1023"/>
      <c r="B472" s="1024"/>
    </row>
    <row r="473" spans="1:2" ht="15" thickBot="1">
      <c r="A473" s="1023"/>
      <c r="B473" s="1024"/>
    </row>
    <row r="474" spans="1:2" ht="15" thickBot="1">
      <c r="A474" s="1023"/>
      <c r="B474" s="1024"/>
    </row>
    <row r="475" spans="1:2" ht="15" thickBot="1">
      <c r="A475" s="1023"/>
      <c r="B475" s="1024"/>
    </row>
    <row r="476" spans="1:2" ht="15" thickBot="1">
      <c r="A476" s="1023"/>
      <c r="B476" s="1024"/>
    </row>
    <row r="477" spans="1:2" ht="15" thickBot="1">
      <c r="A477" s="1023"/>
      <c r="B477" s="1024"/>
    </row>
    <row r="478" spans="1:2" ht="15" thickBot="1">
      <c r="A478" s="1023"/>
      <c r="B478" s="1024"/>
    </row>
    <row r="479" spans="1:2" ht="15" thickBot="1">
      <c r="A479" s="1023"/>
      <c r="B479" s="1024"/>
    </row>
    <row r="480" spans="1:2" ht="15" thickBot="1">
      <c r="A480" s="1023"/>
      <c r="B480" s="1024"/>
    </row>
    <row r="481" spans="1:2" ht="15" thickBot="1">
      <c r="A481" s="1023"/>
      <c r="B481" s="1024"/>
    </row>
    <row r="482" spans="1:2" ht="15" thickBot="1">
      <c r="A482" s="1023"/>
      <c r="B482" s="1024"/>
    </row>
    <row r="483" spans="1:2" ht="15" thickBot="1">
      <c r="A483" s="1023"/>
      <c r="B483" s="1024"/>
    </row>
    <row r="484" spans="1:2" ht="15" thickBot="1">
      <c r="A484" s="1023"/>
      <c r="B484" s="1024"/>
    </row>
    <row r="485" spans="1:2" ht="15" thickBot="1">
      <c r="A485" s="1023"/>
      <c r="B485" s="1024"/>
    </row>
    <row r="486" spans="1:2" ht="15" thickBot="1">
      <c r="A486" s="1023"/>
      <c r="B486" s="1024"/>
    </row>
    <row r="487" spans="1:2" ht="15" thickBot="1">
      <c r="A487" s="1023"/>
      <c r="B487" s="1024"/>
    </row>
    <row r="488" spans="1:2" ht="15" thickBot="1">
      <c r="A488" s="1023"/>
      <c r="B488" s="1024"/>
    </row>
    <row r="489" spans="1:2" ht="15" thickBot="1">
      <c r="A489" s="1023"/>
      <c r="B489" s="1024"/>
    </row>
    <row r="490" spans="1:2" ht="15" thickBot="1">
      <c r="A490" s="1023"/>
      <c r="B490" s="1024"/>
    </row>
    <row r="491" spans="1:2" ht="15" thickBot="1">
      <c r="A491" s="1023"/>
      <c r="B491" s="1024"/>
    </row>
    <row r="492" spans="1:2" ht="15" thickBot="1">
      <c r="A492" s="1023"/>
      <c r="B492" s="1024"/>
    </row>
    <row r="493" spans="1:2" ht="15" thickBot="1">
      <c r="A493" s="1023"/>
      <c r="B493" s="1024"/>
    </row>
    <row r="494" spans="1:2" ht="15" thickBot="1">
      <c r="A494" s="1023"/>
      <c r="B494" s="1024"/>
    </row>
    <row r="495" spans="1:2" ht="15" thickBot="1">
      <c r="A495" s="1023"/>
      <c r="B495" s="1024"/>
    </row>
    <row r="496" spans="1:2" ht="15" thickBot="1">
      <c r="A496" s="1023"/>
      <c r="B496" s="1024"/>
    </row>
    <row r="497" spans="1:2" ht="15" thickBot="1">
      <c r="A497" s="1023"/>
      <c r="B497" s="1024"/>
    </row>
    <row r="498" spans="1:2" ht="15" thickBot="1">
      <c r="A498" s="1023"/>
      <c r="B498" s="1024"/>
    </row>
    <row r="499" spans="1:2" ht="15" thickBot="1">
      <c r="A499" s="1023"/>
      <c r="B499" s="1024"/>
    </row>
    <row r="500" spans="1:2" ht="15" thickBot="1">
      <c r="A500" s="1023"/>
      <c r="B500" s="1024"/>
    </row>
    <row r="501" spans="1:2" ht="15" thickBot="1">
      <c r="A501" s="1023"/>
      <c r="B501" s="1024"/>
    </row>
    <row r="502" spans="1:2" ht="15" thickBot="1">
      <c r="A502" s="1023"/>
      <c r="B502" s="1024"/>
    </row>
    <row r="503" spans="1:2" ht="15" thickBot="1">
      <c r="A503" s="1023"/>
      <c r="B503" s="1024"/>
    </row>
    <row r="504" spans="1:2" ht="15" thickBot="1">
      <c r="A504" s="1023"/>
      <c r="B504" s="1024"/>
    </row>
    <row r="505" spans="1:2" ht="15" thickBot="1">
      <c r="A505" s="1023"/>
      <c r="B505" s="1024"/>
    </row>
    <row r="506" spans="1:2" ht="15" thickBot="1">
      <c r="A506" s="1023"/>
      <c r="B506" s="1024"/>
    </row>
    <row r="507" spans="1:2" ht="15" thickBot="1">
      <c r="A507" s="1023"/>
      <c r="B507" s="1024"/>
    </row>
    <row r="508" spans="1:2" ht="15" thickBot="1">
      <c r="A508" s="1023"/>
      <c r="B508" s="1024"/>
    </row>
    <row r="509" spans="1:2" ht="15" thickBot="1">
      <c r="A509" s="1023"/>
      <c r="B509" s="1024"/>
    </row>
    <row r="510" spans="1:2" ht="15" thickBot="1">
      <c r="A510" s="1023"/>
      <c r="B510" s="1024"/>
    </row>
    <row r="511" spans="1:2" ht="15" thickBot="1">
      <c r="A511" s="1023"/>
      <c r="B511" s="1024"/>
    </row>
    <row r="512" spans="1:2" ht="15" thickBot="1">
      <c r="A512" s="1023"/>
      <c r="B512" s="1024"/>
    </row>
    <row r="513" spans="1:2" ht="15" thickBot="1">
      <c r="A513" s="1023"/>
      <c r="B513" s="1024"/>
    </row>
    <row r="514" spans="1:2" ht="15" thickBot="1">
      <c r="A514" s="1023"/>
      <c r="B514" s="1024"/>
    </row>
    <row r="515" spans="1:2" ht="15" thickBot="1">
      <c r="A515" s="1023"/>
      <c r="B515" s="1024"/>
    </row>
    <row r="516" spans="1:2" ht="15" thickBot="1">
      <c r="A516" s="1023"/>
      <c r="B516" s="1024"/>
    </row>
    <row r="517" spans="1:2" ht="15" thickBot="1">
      <c r="A517" s="1023"/>
      <c r="B517" s="1024"/>
    </row>
    <row r="518" spans="1:2" ht="15" thickBot="1">
      <c r="A518" s="1023"/>
      <c r="B518" s="1024"/>
    </row>
    <row r="519" spans="1:2" ht="15" thickBot="1">
      <c r="A519" s="1023"/>
      <c r="B519" s="1024"/>
    </row>
    <row r="520" spans="1:2" ht="15" thickBot="1">
      <c r="A520" s="1023"/>
      <c r="B520" s="1024"/>
    </row>
    <row r="521" spans="1:2" ht="15" thickBot="1">
      <c r="A521" s="1023"/>
      <c r="B521" s="1024"/>
    </row>
    <row r="522" spans="1:2" ht="15" thickBot="1">
      <c r="A522" s="1023"/>
      <c r="B522" s="1024"/>
    </row>
    <row r="523" spans="1:2" ht="15" thickBot="1">
      <c r="A523" s="1023"/>
      <c r="B523" s="1024"/>
    </row>
    <row r="524" spans="1:2" ht="15" thickBot="1">
      <c r="A524" s="1023"/>
      <c r="B524" s="1024"/>
    </row>
    <row r="525" spans="1:2" ht="15" thickBot="1">
      <c r="A525" s="1023"/>
      <c r="B525" s="1024"/>
    </row>
    <row r="526" spans="1:2" ht="15" thickBot="1">
      <c r="A526" s="1023"/>
      <c r="B526" s="1024"/>
    </row>
    <row r="527" spans="1:2" ht="15" thickBot="1">
      <c r="A527" s="1023"/>
      <c r="B527" s="1024"/>
    </row>
    <row r="528" spans="1:2" ht="15" thickBot="1">
      <c r="A528" s="1023"/>
      <c r="B528" s="1024"/>
    </row>
    <row r="529" spans="1:2" ht="15" thickBot="1">
      <c r="A529" s="1023"/>
      <c r="B529" s="1024"/>
    </row>
    <row r="530" spans="1:2" ht="15" thickBot="1">
      <c r="A530" s="1023"/>
      <c r="B530" s="1024"/>
    </row>
    <row r="531" spans="1:2" ht="15" thickBot="1">
      <c r="A531" s="1023"/>
      <c r="B531" s="1024"/>
    </row>
    <row r="532" spans="1:2" ht="15" thickBot="1">
      <c r="A532" s="1023"/>
      <c r="B532" s="1024"/>
    </row>
    <row r="533" spans="1:2" ht="15" thickBot="1">
      <c r="A533" s="1023"/>
      <c r="B533" s="1024"/>
    </row>
    <row r="534" spans="1:2" ht="15" thickBot="1">
      <c r="A534" s="1023"/>
      <c r="B534" s="1024"/>
    </row>
    <row r="535" spans="1:2" ht="15" thickBot="1">
      <c r="A535" s="1023"/>
      <c r="B535" s="1024"/>
    </row>
    <row r="536" spans="1:2" ht="15" thickBot="1">
      <c r="A536" s="1023"/>
      <c r="B536" s="1024"/>
    </row>
    <row r="537" spans="1:2" ht="15" thickBot="1">
      <c r="A537" s="1023"/>
      <c r="B537" s="1024"/>
    </row>
    <row r="538" spans="1:2" ht="15" thickBot="1">
      <c r="A538" s="1023"/>
      <c r="B538" s="1024"/>
    </row>
    <row r="539" spans="1:2" ht="15" thickBot="1">
      <c r="A539" s="1023"/>
      <c r="B539" s="1024"/>
    </row>
    <row r="540" spans="1:2" ht="15" thickBot="1">
      <c r="A540" s="1023"/>
      <c r="B540" s="1024"/>
    </row>
    <row r="541" spans="1:2" ht="15" thickBot="1">
      <c r="A541" s="1023"/>
      <c r="B541" s="1024"/>
    </row>
    <row r="542" spans="1:2" ht="15" thickBot="1">
      <c r="A542" s="1023"/>
      <c r="B542" s="1024"/>
    </row>
    <row r="543" spans="1:2" ht="15" thickBot="1">
      <c r="A543" s="1023"/>
      <c r="B543" s="1024"/>
    </row>
    <row r="544" spans="1:2" ht="15" thickBot="1">
      <c r="A544" s="1023"/>
      <c r="B544" s="1024"/>
    </row>
    <row r="545" spans="1:2" ht="15" thickBot="1">
      <c r="A545" s="1023"/>
      <c r="B545" s="1024"/>
    </row>
    <row r="546" spans="1:2" ht="15" thickBot="1">
      <c r="A546" s="1023"/>
      <c r="B546" s="1024"/>
    </row>
    <row r="547" spans="1:2" ht="15" thickBot="1">
      <c r="A547" s="1023"/>
      <c r="B547" s="1024"/>
    </row>
    <row r="548" spans="1:2" ht="15" thickBot="1">
      <c r="A548" s="1023"/>
      <c r="B548" s="1024"/>
    </row>
    <row r="549" spans="1:2" ht="15" thickBot="1">
      <c r="A549" s="1023"/>
      <c r="B549" s="1024"/>
    </row>
    <row r="550" spans="1:2" ht="15" thickBot="1">
      <c r="A550" s="1023"/>
      <c r="B550" s="1024"/>
    </row>
    <row r="551" spans="1:2" ht="15" thickBot="1">
      <c r="A551" s="1023"/>
      <c r="B551" s="1024"/>
    </row>
    <row r="552" spans="1:2" ht="15" thickBot="1">
      <c r="A552" s="1023"/>
      <c r="B552" s="1024"/>
    </row>
    <row r="553" spans="1:2" ht="15" thickBot="1">
      <c r="A553" s="1023"/>
      <c r="B553" s="1024"/>
    </row>
    <row r="554" spans="1:2" ht="15" thickBot="1">
      <c r="A554" s="1023"/>
      <c r="B554" s="1024"/>
    </row>
    <row r="555" spans="1:2" ht="15" thickBot="1">
      <c r="A555" s="1023"/>
      <c r="B555" s="1024"/>
    </row>
    <row r="556" spans="1:2" ht="15" thickBot="1">
      <c r="A556" s="1023"/>
      <c r="B556" s="1024"/>
    </row>
    <row r="557" spans="1:2" ht="15" thickBot="1">
      <c r="A557" s="1023"/>
      <c r="B557" s="1024"/>
    </row>
    <row r="558" spans="1:2" ht="15" thickBot="1">
      <c r="A558" s="1023"/>
      <c r="B558" s="1024"/>
    </row>
    <row r="559" spans="1:2" ht="15" thickBot="1">
      <c r="A559" s="1023"/>
      <c r="B559" s="1024"/>
    </row>
    <row r="560" spans="1:2" ht="15" thickBot="1">
      <c r="A560" s="1023"/>
      <c r="B560" s="1024"/>
    </row>
    <row r="561" spans="1:2" ht="15" thickBot="1">
      <c r="A561" s="1023"/>
      <c r="B561" s="1024"/>
    </row>
    <row r="562" spans="1:2" ht="15" thickBot="1">
      <c r="A562" s="1023"/>
      <c r="B562" s="1024"/>
    </row>
    <row r="563" spans="1:2" ht="15" thickBot="1">
      <c r="A563" s="1023"/>
      <c r="B563" s="1024"/>
    </row>
    <row r="564" spans="1:2" ht="15" thickBot="1">
      <c r="A564" s="1023"/>
      <c r="B564" s="1024"/>
    </row>
    <row r="565" spans="1:2" ht="15" thickBot="1">
      <c r="A565" s="1023"/>
      <c r="B565" s="1024"/>
    </row>
    <row r="566" spans="1:2" ht="15" thickBot="1">
      <c r="A566" s="1023"/>
      <c r="B566" s="1024"/>
    </row>
    <row r="567" spans="1:2" ht="15" thickBot="1">
      <c r="A567" s="1023"/>
      <c r="B567" s="1024"/>
    </row>
    <row r="568" spans="1:2" ht="15" thickBot="1">
      <c r="A568" s="1023"/>
      <c r="B568" s="1024"/>
    </row>
    <row r="569" spans="1:2" ht="15" thickBot="1">
      <c r="A569" s="1023"/>
      <c r="B569" s="1024"/>
    </row>
    <row r="570" spans="1:2" ht="15" thickBot="1">
      <c r="A570" s="1023"/>
      <c r="B570" s="1024"/>
    </row>
    <row r="571" spans="1:2" ht="15" thickBot="1">
      <c r="A571" s="1023"/>
      <c r="B571" s="1024"/>
    </row>
    <row r="572" spans="1:2" ht="15" thickBot="1">
      <c r="A572" s="1023"/>
      <c r="B572" s="1024"/>
    </row>
    <row r="573" spans="1:2" ht="15" thickBot="1">
      <c r="A573" s="1023"/>
      <c r="B573" s="1024"/>
    </row>
    <row r="574" spans="1:2" ht="15" thickBot="1">
      <c r="A574" s="1023"/>
      <c r="B574" s="1024"/>
    </row>
    <row r="575" spans="1:2" ht="15" thickBot="1">
      <c r="A575" s="1023"/>
      <c r="B575" s="1024"/>
    </row>
    <row r="576" spans="1:2" ht="15" thickBot="1">
      <c r="A576" s="1023"/>
      <c r="B576" s="1024"/>
    </row>
    <row r="577" spans="1:2" ht="15" thickBot="1">
      <c r="A577" s="1023"/>
      <c r="B577" s="1024"/>
    </row>
    <row r="578" spans="1:2" ht="15" thickBot="1">
      <c r="A578" s="1023"/>
      <c r="B578" s="1024"/>
    </row>
    <row r="579" spans="1:2" ht="15" thickBot="1">
      <c r="A579" s="1023"/>
      <c r="B579" s="1024"/>
    </row>
    <row r="580" spans="1:2" ht="15" thickBot="1">
      <c r="A580" s="1023"/>
      <c r="B580" s="1024"/>
    </row>
    <row r="581" spans="1:2" ht="15" thickBot="1">
      <c r="A581" s="1023"/>
      <c r="B581" s="1024"/>
    </row>
    <row r="582" spans="1:2" ht="15" thickBot="1">
      <c r="A582" s="1023"/>
      <c r="B582" s="1024"/>
    </row>
    <row r="583" spans="1:2" ht="15" thickBot="1">
      <c r="A583" s="1023"/>
      <c r="B583" s="1024"/>
    </row>
    <row r="584" spans="1:2" ht="15" thickBot="1">
      <c r="A584" s="1023"/>
      <c r="B584" s="1024"/>
    </row>
    <row r="585" spans="1:2" ht="15" thickBot="1">
      <c r="A585" s="1023"/>
      <c r="B585" s="1024"/>
    </row>
    <row r="586" spans="1:2" ht="15" thickBot="1">
      <c r="A586" s="1023"/>
      <c r="B586" s="1024"/>
    </row>
    <row r="587" spans="1:2" ht="15" thickBot="1">
      <c r="A587" s="1023"/>
      <c r="B587" s="1024"/>
    </row>
    <row r="588" spans="1:2" ht="15" thickBot="1">
      <c r="A588" s="1023"/>
      <c r="B588" s="1024"/>
    </row>
    <row r="589" spans="1:2" ht="15" thickBot="1">
      <c r="A589" s="1023"/>
      <c r="B589" s="1024"/>
    </row>
    <row r="590" spans="1:2" ht="15" thickBot="1">
      <c r="A590" s="1023"/>
      <c r="B590" s="1024"/>
    </row>
    <row r="591" spans="1:2" ht="15" thickBot="1">
      <c r="A591" s="1023"/>
      <c r="B591" s="1024"/>
    </row>
    <row r="592" spans="1:2" ht="15" thickBot="1">
      <c r="A592" s="1023"/>
      <c r="B592" s="1024"/>
    </row>
    <row r="593" spans="1:2" ht="15" thickBot="1">
      <c r="A593" s="1023"/>
      <c r="B593" s="1024"/>
    </row>
    <row r="594" spans="1:2" ht="15" thickBot="1">
      <c r="A594" s="1023"/>
      <c r="B594" s="1024"/>
    </row>
    <row r="595" spans="1:2" ht="15" thickBot="1">
      <c r="A595" s="1023"/>
      <c r="B595" s="1024"/>
    </row>
    <row r="596" spans="1:2" ht="15" thickBot="1">
      <c r="A596" s="1023"/>
      <c r="B596" s="1024"/>
    </row>
    <row r="597" spans="1:2" ht="15" thickBot="1">
      <c r="A597" s="1023"/>
      <c r="B597" s="1024"/>
    </row>
    <row r="598" spans="1:2" ht="15" thickBot="1">
      <c r="A598" s="1023"/>
      <c r="B598" s="1024"/>
    </row>
    <row r="599" spans="1:2" ht="15" thickBot="1">
      <c r="A599" s="1023"/>
      <c r="B599" s="1024"/>
    </row>
    <row r="600" spans="1:2" ht="15" thickBot="1">
      <c r="A600" s="1023"/>
      <c r="B600" s="1024"/>
    </row>
    <row r="601" spans="1:2" ht="15" thickBot="1">
      <c r="A601" s="1023"/>
      <c r="B601" s="1024"/>
    </row>
    <row r="602" spans="1:2" ht="15" thickBot="1">
      <c r="A602" s="1023"/>
      <c r="B602" s="1024"/>
    </row>
    <row r="603" spans="1:2" ht="15" thickBot="1">
      <c r="A603" s="1023"/>
      <c r="B603" s="1024"/>
    </row>
    <row r="604" spans="1:2" ht="15" thickBot="1">
      <c r="A604" s="1023"/>
      <c r="B604" s="1024"/>
    </row>
    <row r="605" spans="1:2" ht="15" thickBot="1">
      <c r="A605" s="1023"/>
      <c r="B605" s="1024"/>
    </row>
    <row r="606" spans="1:2" ht="15" thickBot="1">
      <c r="A606" s="1023"/>
      <c r="B606" s="1024"/>
    </row>
    <row r="607" spans="1:2" ht="15" thickBot="1">
      <c r="A607" s="1023"/>
      <c r="B607" s="1024"/>
    </row>
    <row r="608" spans="1:2" ht="15" thickBot="1">
      <c r="A608" s="1023"/>
      <c r="B608" s="1024"/>
    </row>
    <row r="609" spans="1:2" ht="15" thickBot="1">
      <c r="A609" s="1023"/>
      <c r="B609" s="1024"/>
    </row>
    <row r="610" spans="1:2" ht="15" thickBot="1">
      <c r="A610" s="1023"/>
      <c r="B610" s="1024"/>
    </row>
    <row r="611" spans="1:2" ht="15" thickBot="1">
      <c r="A611" s="1023"/>
      <c r="B611" s="1024"/>
    </row>
    <row r="612" spans="1:2" ht="15" thickBot="1">
      <c r="A612" s="1023"/>
      <c r="B612" s="1024"/>
    </row>
    <row r="613" spans="1:2" ht="15" thickBot="1">
      <c r="A613" s="1023"/>
      <c r="B613" s="1024"/>
    </row>
    <row r="614" spans="1:2" ht="15" thickBot="1">
      <c r="A614" s="1023"/>
      <c r="B614" s="1024"/>
    </row>
    <row r="615" spans="1:2" ht="15" thickBot="1">
      <c r="A615" s="1023"/>
      <c r="B615" s="1024"/>
    </row>
    <row r="616" spans="1:2" ht="15" thickBot="1">
      <c r="A616" s="1023"/>
      <c r="B616" s="1024"/>
    </row>
    <row r="617" spans="1:2" ht="15" thickBot="1">
      <c r="A617" s="1023"/>
      <c r="B617" s="1024"/>
    </row>
    <row r="618" spans="1:2" ht="15" thickBot="1">
      <c r="A618" s="1023"/>
      <c r="B618" s="1024"/>
    </row>
    <row r="619" spans="1:2" ht="15" thickBot="1">
      <c r="A619" s="1023"/>
      <c r="B619" s="1024"/>
    </row>
    <row r="620" spans="1:2" ht="15" thickBot="1">
      <c r="A620" s="1023"/>
      <c r="B620" s="1024"/>
    </row>
    <row r="621" spans="1:2" ht="15" thickBot="1">
      <c r="A621" s="1023"/>
      <c r="B621" s="1024"/>
    </row>
    <row r="622" spans="1:2" ht="15" thickBot="1">
      <c r="A622" s="1023"/>
      <c r="B622" s="1024"/>
    </row>
    <row r="623" spans="1:2" ht="15" thickBot="1">
      <c r="A623" s="1023"/>
      <c r="B623" s="1024"/>
    </row>
    <row r="624" spans="1:2" ht="15" thickBot="1">
      <c r="A624" s="1023"/>
      <c r="B624" s="1024"/>
    </row>
    <row r="625" spans="1:2" ht="15" thickBot="1">
      <c r="A625" s="1023"/>
      <c r="B625" s="1024"/>
    </row>
    <row r="626" spans="1:2" ht="15" thickBot="1">
      <c r="A626" s="1023"/>
      <c r="B626" s="1024"/>
    </row>
    <row r="627" spans="1:2" ht="15" thickBot="1">
      <c r="A627" s="1023"/>
      <c r="B627" s="1024"/>
    </row>
    <row r="628" spans="1:2" ht="15" thickBot="1">
      <c r="A628" s="1023"/>
      <c r="B628" s="1024"/>
    </row>
    <row r="629" spans="1:2" ht="15" thickBot="1">
      <c r="A629" s="1023"/>
      <c r="B629" s="1024"/>
    </row>
    <row r="630" spans="1:2" ht="15" thickBot="1">
      <c r="A630" s="1023"/>
      <c r="B630" s="1024"/>
    </row>
    <row r="631" spans="1:2" ht="15" thickBot="1">
      <c r="A631" s="1023"/>
      <c r="B631" s="1024"/>
    </row>
    <row r="632" spans="1:2" ht="15" thickBot="1">
      <c r="A632" s="1023"/>
      <c r="B632" s="1024"/>
    </row>
    <row r="633" spans="1:2" ht="15" thickBot="1">
      <c r="A633" s="1023"/>
      <c r="B633" s="1024"/>
    </row>
    <row r="634" spans="1:2" ht="15" thickBot="1">
      <c r="A634" s="1023"/>
      <c r="B634" s="1024"/>
    </row>
    <row r="635" spans="1:2" ht="15" thickBot="1">
      <c r="A635" s="1023"/>
      <c r="B635" s="1024"/>
    </row>
    <row r="636" spans="1:2" ht="15" thickBot="1">
      <c r="A636" s="1023"/>
      <c r="B636" s="1024"/>
    </row>
    <row r="637" spans="1:2" ht="15" thickBot="1">
      <c r="A637" s="1023"/>
      <c r="B637" s="1024"/>
    </row>
    <row r="638" spans="1:2" ht="15" thickBot="1">
      <c r="A638" s="1023"/>
      <c r="B638" s="1024"/>
    </row>
    <row r="639" spans="1:2" ht="15" thickBot="1">
      <c r="A639" s="1023"/>
      <c r="B639" s="1024"/>
    </row>
    <row r="640" spans="1:2" ht="15" thickBot="1">
      <c r="A640" s="1023"/>
      <c r="B640" s="1024"/>
    </row>
    <row r="641" spans="1:2" ht="15" thickBot="1">
      <c r="A641" s="1023"/>
      <c r="B641" s="1024"/>
    </row>
    <row r="642" spans="1:2" ht="15" thickBot="1">
      <c r="A642" s="1023"/>
      <c r="B642" s="1024"/>
    </row>
    <row r="643" spans="1:2" ht="15" thickBot="1">
      <c r="A643" s="1023"/>
      <c r="B643" s="1024"/>
    </row>
    <row r="644" spans="1:2" ht="15" thickBot="1">
      <c r="A644" s="1023"/>
      <c r="B644" s="1024"/>
    </row>
    <row r="645" spans="1:2" ht="15" thickBot="1">
      <c r="A645" s="1023"/>
      <c r="B645" s="1024"/>
    </row>
    <row r="646" spans="1:2" ht="15" thickBot="1">
      <c r="A646" s="1023"/>
      <c r="B646" s="1024"/>
    </row>
    <row r="647" spans="1:2" ht="15" thickBot="1">
      <c r="A647" s="1023"/>
      <c r="B647" s="1024"/>
    </row>
    <row r="648" spans="1:2" ht="15" thickBot="1">
      <c r="A648" s="1023"/>
      <c r="B648" s="1024"/>
    </row>
    <row r="649" spans="1:2" ht="15" thickBot="1">
      <c r="A649" s="1023"/>
      <c r="B649" s="1024"/>
    </row>
    <row r="650" spans="1:2" ht="15" thickBot="1">
      <c r="A650" s="1023"/>
      <c r="B650" s="1024"/>
    </row>
    <row r="651" spans="1:2" ht="15" thickBot="1">
      <c r="A651" s="1023"/>
      <c r="B651" s="1024"/>
    </row>
    <row r="652" spans="1:2" ht="15" thickBot="1">
      <c r="A652" s="1023"/>
      <c r="B652" s="1024"/>
    </row>
    <row r="653" spans="1:2" ht="15" thickBot="1">
      <c r="A653" s="1023"/>
      <c r="B653" s="1024"/>
    </row>
    <row r="654" spans="1:2" ht="15" thickBot="1">
      <c r="A654" s="1023"/>
      <c r="B654" s="1024"/>
    </row>
    <row r="655" spans="1:2" ht="15" thickBot="1">
      <c r="A655" s="1023"/>
      <c r="B655" s="1024"/>
    </row>
    <row r="656" spans="1:2" ht="15" thickBot="1">
      <c r="A656" s="1023"/>
      <c r="B656" s="1024"/>
    </row>
    <row r="657" spans="1:2" ht="15" thickBot="1">
      <c r="A657" s="1023"/>
      <c r="B657" s="1024"/>
    </row>
    <row r="658" spans="1:2" ht="15" thickBot="1">
      <c r="A658" s="1023"/>
      <c r="B658" s="1024"/>
    </row>
    <row r="659" spans="1:2" ht="15" thickBot="1">
      <c r="A659" s="1023"/>
      <c r="B659" s="1024"/>
    </row>
    <row r="660" spans="1:2" ht="15" thickBot="1">
      <c r="A660" s="1023"/>
      <c r="B660" s="1024"/>
    </row>
    <row r="661" spans="1:2" ht="15" thickBot="1">
      <c r="A661" s="1023"/>
      <c r="B661" s="1024"/>
    </row>
    <row r="662" spans="1:2" ht="15" thickBot="1">
      <c r="A662" s="1023"/>
      <c r="B662" s="1024"/>
    </row>
    <row r="663" spans="1:2" ht="15" thickBot="1">
      <c r="A663" s="1023"/>
      <c r="B663" s="1024"/>
    </row>
    <row r="664" spans="1:2" ht="15" thickBot="1">
      <c r="A664" s="1023"/>
      <c r="B664" s="1024"/>
    </row>
    <row r="665" spans="1:2" ht="15" thickBot="1">
      <c r="A665" s="1023"/>
      <c r="B665" s="1024"/>
    </row>
    <row r="666" spans="1:2" ht="15" thickBot="1">
      <c r="A666" s="1023"/>
      <c r="B666" s="1024"/>
    </row>
    <row r="667" spans="1:2" ht="15" thickBot="1">
      <c r="A667" s="1023"/>
      <c r="B667" s="1024"/>
    </row>
    <row r="668" spans="1:2" ht="15" thickBot="1">
      <c r="A668" s="1023"/>
      <c r="B668" s="1024"/>
    </row>
    <row r="669" spans="1:2" ht="15" thickBot="1">
      <c r="A669" s="1023"/>
      <c r="B669" s="1024"/>
    </row>
    <row r="670" spans="1:2" ht="15" thickBot="1">
      <c r="A670" s="1023"/>
      <c r="B670" s="1024"/>
    </row>
    <row r="671" spans="1:2" ht="15" thickBot="1">
      <c r="A671" s="1023"/>
      <c r="B671" s="1024"/>
    </row>
    <row r="672" spans="1:2" ht="15" thickBot="1">
      <c r="A672" s="1023"/>
      <c r="B672" s="1024"/>
    </row>
    <row r="673" spans="1:2" ht="15" thickBot="1">
      <c r="A673" s="1023"/>
      <c r="B673" s="1024"/>
    </row>
    <row r="674" spans="1:2" ht="15" thickBot="1">
      <c r="A674" s="1023"/>
      <c r="B674" s="1024"/>
    </row>
    <row r="675" spans="1:2" ht="15" thickBot="1">
      <c r="A675" s="1023"/>
      <c r="B675" s="1024"/>
    </row>
    <row r="676" spans="1:2" ht="15" thickBot="1">
      <c r="A676" s="1023"/>
      <c r="B676" s="1024"/>
    </row>
    <row r="677" spans="1:2" ht="15" thickBot="1">
      <c r="A677" s="1023"/>
      <c r="B677" s="1024"/>
    </row>
    <row r="678" spans="1:2" ht="15" thickBot="1">
      <c r="A678" s="1023"/>
      <c r="B678" s="1024"/>
    </row>
    <row r="679" spans="1:2" ht="15" thickBot="1">
      <c r="A679" s="1023"/>
      <c r="B679" s="1024"/>
    </row>
    <row r="680" spans="1:2" ht="15" thickBot="1">
      <c r="A680" s="1023"/>
      <c r="B680" s="1024"/>
    </row>
    <row r="681" spans="1:2" ht="15" thickBot="1">
      <c r="A681" s="1023"/>
      <c r="B681" s="1024"/>
    </row>
    <row r="682" spans="1:2" ht="15" thickBot="1">
      <c r="A682" s="1023"/>
      <c r="B682" s="1024"/>
    </row>
    <row r="683" spans="1:2" ht="15" thickBot="1">
      <c r="A683" s="1023"/>
      <c r="B683" s="1024"/>
    </row>
    <row r="684" spans="1:2" ht="15" thickBot="1">
      <c r="A684" s="1023"/>
      <c r="B684" s="1024"/>
    </row>
    <row r="685" spans="1:2" ht="15" thickBot="1">
      <c r="A685" s="1023"/>
      <c r="B685" s="1024"/>
    </row>
    <row r="686" spans="1:2" ht="15" thickBot="1">
      <c r="A686" s="1023"/>
      <c r="B686" s="1024"/>
    </row>
    <row r="687" spans="1:2" ht="15" thickBot="1">
      <c r="A687" s="1023"/>
      <c r="B687" s="1024"/>
    </row>
    <row r="688" spans="1:2" ht="15" thickBot="1">
      <c r="A688" s="1023"/>
      <c r="B688" s="1024"/>
    </row>
    <row r="689" spans="1:2" ht="15" thickBot="1">
      <c r="A689" s="1023"/>
      <c r="B689" s="1024"/>
    </row>
    <row r="690" spans="1:2" ht="15" thickBot="1">
      <c r="A690" s="1023"/>
      <c r="B690" s="1024"/>
    </row>
    <row r="691" spans="1:2" ht="15" thickBot="1">
      <c r="A691" s="1023"/>
      <c r="B691" s="1024"/>
    </row>
    <row r="692" spans="1:2" ht="15" thickBot="1">
      <c r="A692" s="1023"/>
      <c r="B692" s="1024"/>
    </row>
    <row r="693" spans="1:2" ht="15" thickBot="1">
      <c r="A693" s="1023"/>
      <c r="B693" s="1024"/>
    </row>
    <row r="694" spans="1:2" ht="15" thickBot="1">
      <c r="A694" s="1023"/>
      <c r="B694" s="1024"/>
    </row>
    <row r="695" spans="1:2" ht="15" thickBot="1">
      <c r="A695" s="1023"/>
      <c r="B695" s="1024"/>
    </row>
    <row r="696" spans="1:2" ht="15" thickBot="1">
      <c r="A696" s="1023"/>
      <c r="B696" s="1024"/>
    </row>
    <row r="697" spans="1:2" ht="15" thickBot="1">
      <c r="A697" s="1023"/>
      <c r="B697" s="1024"/>
    </row>
    <row r="698" spans="1:2" ht="15" thickBot="1">
      <c r="A698" s="1023"/>
      <c r="B698" s="1024"/>
    </row>
    <row r="699" spans="1:2" ht="15" thickBot="1">
      <c r="A699" s="1023"/>
      <c r="B699" s="1024"/>
    </row>
    <row r="700" spans="1:2" ht="15" thickBot="1">
      <c r="A700" s="1023"/>
      <c r="B700" s="1024"/>
    </row>
    <row r="701" spans="1:2" ht="15" thickBot="1">
      <c r="A701" s="1023"/>
      <c r="B701" s="1024"/>
    </row>
    <row r="702" spans="1:2" ht="15" thickBot="1">
      <c r="A702" s="1023"/>
      <c r="B702" s="1024"/>
    </row>
    <row r="703" spans="1:2" ht="15" thickBot="1">
      <c r="A703" s="1023"/>
      <c r="B703" s="1024"/>
    </row>
    <row r="704" spans="1:2" ht="15" thickBot="1">
      <c r="A704" s="1023"/>
      <c r="B704" s="1024"/>
    </row>
    <row r="705" spans="1:2" ht="15" thickBot="1">
      <c r="A705" s="1023"/>
      <c r="B705" s="1024"/>
    </row>
    <row r="706" spans="1:2" ht="15" thickBot="1">
      <c r="A706" s="1023"/>
      <c r="B706" s="1024"/>
    </row>
    <row r="707" spans="1:2" ht="15" thickBot="1">
      <c r="A707" s="1023"/>
      <c r="B707" s="1024"/>
    </row>
    <row r="708" spans="1:2" ht="15" thickBot="1">
      <c r="A708" s="1023"/>
      <c r="B708" s="1024"/>
    </row>
    <row r="709" spans="1:2" ht="15" thickBot="1">
      <c r="A709" s="1023"/>
      <c r="B709" s="1024"/>
    </row>
    <row r="710" spans="1:2" ht="15" thickBot="1">
      <c r="A710" s="1023"/>
      <c r="B710" s="1024"/>
    </row>
    <row r="711" spans="1:2" ht="15" thickBot="1">
      <c r="A711" s="1023"/>
      <c r="B711" s="1024"/>
    </row>
    <row r="712" spans="1:2" ht="15" thickBot="1">
      <c r="A712" s="1023"/>
      <c r="B712" s="1024"/>
    </row>
    <row r="713" spans="1:2" ht="15" thickBot="1">
      <c r="A713" s="1023"/>
      <c r="B713" s="1024"/>
    </row>
    <row r="714" spans="1:2" ht="15" thickBot="1">
      <c r="A714" s="1023"/>
      <c r="B714" s="1024"/>
    </row>
    <row r="715" spans="1:2" ht="15" thickBot="1">
      <c r="A715" s="1023"/>
      <c r="B715" s="1024"/>
    </row>
    <row r="716" spans="1:2" ht="15" thickBot="1">
      <c r="A716" s="1023"/>
      <c r="B716" s="1024"/>
    </row>
    <row r="717" spans="1:2" ht="15" thickBot="1">
      <c r="A717" s="1023"/>
      <c r="B717" s="1024"/>
    </row>
    <row r="718" spans="1:2" ht="15" thickBot="1">
      <c r="A718" s="1023"/>
      <c r="B718" s="1024"/>
    </row>
    <row r="719" spans="1:2" ht="15" thickBot="1">
      <c r="A719" s="1023"/>
      <c r="B719" s="1024"/>
    </row>
    <row r="720" spans="1:2" ht="15" thickBot="1">
      <c r="A720" s="1023"/>
      <c r="B720" s="1024"/>
    </row>
    <row r="721" spans="1:2" ht="15" thickBot="1">
      <c r="A721" s="1023"/>
      <c r="B721" s="1024"/>
    </row>
    <row r="722" spans="1:2" ht="15" thickBot="1">
      <c r="A722" s="1023"/>
      <c r="B722" s="1024"/>
    </row>
    <row r="723" spans="1:2" ht="15" thickBot="1">
      <c r="A723" s="1023"/>
      <c r="B723" s="1024"/>
    </row>
    <row r="724" spans="1:2" ht="15" thickBot="1">
      <c r="A724" s="1023"/>
      <c r="B724" s="1024"/>
    </row>
    <row r="725" spans="1:2" ht="15" thickBot="1">
      <c r="A725" s="1023"/>
      <c r="B725" s="1024"/>
    </row>
    <row r="726" spans="1:2" ht="15" thickBot="1">
      <c r="A726" s="1023"/>
      <c r="B726" s="1024"/>
    </row>
    <row r="727" spans="1:2" ht="15" thickBot="1">
      <c r="A727" s="1023"/>
      <c r="B727" s="1024"/>
    </row>
    <row r="728" spans="1:2" ht="15" thickBot="1">
      <c r="A728" s="1023"/>
      <c r="B728" s="1024"/>
    </row>
    <row r="729" spans="1:2" ht="15" thickBot="1">
      <c r="A729" s="1023"/>
      <c r="B729" s="1024"/>
    </row>
    <row r="730" spans="1:2" ht="15" thickBot="1">
      <c r="A730" s="1023"/>
      <c r="B730" s="1024"/>
    </row>
    <row r="731" spans="1:2" ht="15" thickBot="1">
      <c r="A731" s="1023"/>
      <c r="B731" s="1024"/>
    </row>
    <row r="732" spans="1:2" ht="15" thickBot="1">
      <c r="A732" s="1023"/>
      <c r="B732" s="1024"/>
    </row>
    <row r="733" spans="1:2" ht="15" thickBot="1">
      <c r="A733" s="1023"/>
      <c r="B733" s="1024"/>
    </row>
    <row r="734" spans="1:2" ht="15" thickBot="1">
      <c r="A734" s="1023"/>
      <c r="B734" s="1024"/>
    </row>
    <row r="735" spans="1:2" ht="15" thickBot="1">
      <c r="A735" s="1023"/>
      <c r="B735" s="1024"/>
    </row>
    <row r="736" spans="1:2" ht="15" thickBot="1">
      <c r="A736" s="1023"/>
      <c r="B736" s="1024"/>
    </row>
    <row r="737" spans="1:2" ht="15" thickBot="1">
      <c r="A737" s="1023"/>
      <c r="B737" s="1024"/>
    </row>
    <row r="738" spans="1:2" ht="15" thickBot="1">
      <c r="A738" s="1023"/>
      <c r="B738" s="1024"/>
    </row>
    <row r="739" spans="1:2" ht="15" thickBot="1">
      <c r="A739" s="1023"/>
      <c r="B739" s="1024"/>
    </row>
    <row r="740" spans="1:2" ht="15" thickBot="1">
      <c r="A740" s="1023"/>
      <c r="B740" s="1024"/>
    </row>
    <row r="741" spans="1:2" ht="15" thickBot="1">
      <c r="A741" s="1023"/>
      <c r="B741" s="1024"/>
    </row>
    <row r="742" spans="1:2" ht="15" thickBot="1">
      <c r="A742" s="1023"/>
      <c r="B742" s="1024"/>
    </row>
    <row r="743" spans="1:2" ht="15" thickBot="1">
      <c r="A743" s="1023"/>
      <c r="B743" s="1024"/>
    </row>
    <row r="744" spans="1:2" ht="15" thickBot="1">
      <c r="A744" s="1023"/>
      <c r="B744" s="1024"/>
    </row>
    <row r="745" spans="1:2" ht="15" thickBot="1">
      <c r="A745" s="1023"/>
      <c r="B745" s="1024"/>
    </row>
    <row r="746" spans="1:2" ht="15" thickBot="1">
      <c r="A746" s="1023"/>
      <c r="B746" s="1024"/>
    </row>
    <row r="747" spans="1:2" ht="15" thickBot="1">
      <c r="A747" s="1023"/>
      <c r="B747" s="1024"/>
    </row>
    <row r="748" spans="1:2" ht="15" thickBot="1">
      <c r="A748" s="1023"/>
      <c r="B748" s="1024"/>
    </row>
    <row r="749" spans="1:2" ht="15" thickBot="1">
      <c r="A749" s="1023"/>
      <c r="B749" s="1024"/>
    </row>
    <row r="750" spans="1:2" ht="15" thickBot="1">
      <c r="A750" s="1023"/>
      <c r="B750" s="1024"/>
    </row>
    <row r="751" spans="1:2" ht="15" thickBot="1">
      <c r="A751" s="1023"/>
      <c r="B751" s="1024"/>
    </row>
    <row r="752" spans="1:2" ht="15" thickBot="1">
      <c r="A752" s="1023"/>
      <c r="B752" s="1024"/>
    </row>
    <row r="753" spans="1:2" ht="15" thickBot="1">
      <c r="A753" s="1023"/>
      <c r="B753" s="1024"/>
    </row>
    <row r="754" spans="1:2" ht="15" thickBot="1">
      <c r="A754" s="1023"/>
      <c r="B754" s="1024"/>
    </row>
    <row r="755" spans="1:2" ht="15" thickBot="1">
      <c r="A755" s="1023"/>
      <c r="B755" s="1024"/>
    </row>
    <row r="756" spans="1:2" ht="15" thickBot="1">
      <c r="A756" s="1023"/>
      <c r="B756" s="1024"/>
    </row>
    <row r="757" spans="1:2" ht="15" thickBot="1">
      <c r="A757" s="1023"/>
      <c r="B757" s="1024"/>
    </row>
    <row r="758" spans="1:2" ht="15" thickBot="1">
      <c r="A758" s="1023"/>
      <c r="B758" s="1024"/>
    </row>
    <row r="759" spans="1:2" ht="15" thickBot="1">
      <c r="A759" s="1023"/>
      <c r="B759" s="1024"/>
    </row>
    <row r="760" spans="1:2" ht="15" thickBot="1">
      <c r="A760" s="1023"/>
      <c r="B760" s="1024"/>
    </row>
    <row r="761" spans="1:2" ht="15" thickBot="1">
      <c r="A761" s="1023"/>
      <c r="B761" s="1024"/>
    </row>
    <row r="762" spans="1:2" ht="15" thickBot="1">
      <c r="A762" s="1023"/>
      <c r="B762" s="1024"/>
    </row>
    <row r="763" spans="1:2" ht="15" thickBot="1">
      <c r="A763" s="1023"/>
      <c r="B763" s="1024"/>
    </row>
    <row r="764" spans="1:2" ht="15" thickBot="1">
      <c r="A764" s="1023"/>
      <c r="B764" s="1024"/>
    </row>
    <row r="765" spans="1:2" ht="15" thickBot="1">
      <c r="A765" s="1023"/>
      <c r="B765" s="1024"/>
    </row>
    <row r="766" spans="1:2" ht="15" thickBot="1">
      <c r="A766" s="1023"/>
      <c r="B766" s="1024"/>
    </row>
    <row r="767" spans="1:2" ht="15" thickBot="1">
      <c r="A767" s="1023"/>
      <c r="B767" s="1024"/>
    </row>
    <row r="768" spans="1:2" ht="15" thickBot="1">
      <c r="A768" s="1023"/>
      <c r="B768" s="1024"/>
    </row>
    <row r="769" spans="1:2" ht="15" thickBot="1">
      <c r="A769" s="1023"/>
      <c r="B769" s="1024"/>
    </row>
    <row r="770" spans="1:2" ht="15" thickBot="1">
      <c r="A770" s="1023"/>
      <c r="B770" s="1024"/>
    </row>
    <row r="771" spans="1:2" ht="15" thickBot="1">
      <c r="A771" s="1023"/>
      <c r="B771" s="1024"/>
    </row>
    <row r="772" spans="1:2" ht="15" thickBot="1">
      <c r="A772" s="1023"/>
      <c r="B772" s="1024"/>
    </row>
    <row r="773" spans="1:2" ht="15" thickBot="1">
      <c r="A773" s="1023"/>
      <c r="B773" s="1024"/>
    </row>
    <row r="774" spans="1:2" ht="15" thickBot="1">
      <c r="A774" s="1023"/>
      <c r="B774" s="1024"/>
    </row>
    <row r="775" spans="1:2" ht="15" thickBot="1">
      <c r="A775" s="1023"/>
      <c r="B775" s="1024"/>
    </row>
    <row r="776" spans="1:2" ht="15" thickBot="1">
      <c r="A776" s="1023"/>
      <c r="B776" s="1024"/>
    </row>
    <row r="777" spans="1:2" ht="15" thickBot="1">
      <c r="A777" s="1023"/>
      <c r="B777" s="1024"/>
    </row>
    <row r="778" spans="1:2" ht="15" thickBot="1">
      <c r="A778" s="1023"/>
      <c r="B778" s="1024"/>
    </row>
    <row r="779" spans="1:2" ht="15" thickBot="1">
      <c r="A779" s="1023"/>
      <c r="B779" s="1024"/>
    </row>
    <row r="780" spans="1:2" ht="15" thickBot="1">
      <c r="A780" s="1023"/>
      <c r="B780" s="1024"/>
    </row>
    <row r="781" spans="1:2" ht="15" thickBot="1">
      <c r="A781" s="1023"/>
      <c r="B781" s="1024"/>
    </row>
    <row r="782" spans="1:2" ht="15" thickBot="1">
      <c r="A782" s="1023"/>
      <c r="B782" s="1024"/>
    </row>
    <row r="783" spans="1:2" ht="15" thickBot="1">
      <c r="A783" s="1023"/>
      <c r="B783" s="1024"/>
    </row>
    <row r="784" spans="1:2" ht="15" thickBot="1">
      <c r="A784" s="1023"/>
      <c r="B784" s="1024"/>
    </row>
    <row r="785" spans="1:2" ht="15" thickBot="1">
      <c r="A785" s="1023"/>
      <c r="B785" s="1024"/>
    </row>
    <row r="786" spans="1:2" ht="15" thickBot="1">
      <c r="A786" s="1023"/>
      <c r="B786" s="1024"/>
    </row>
    <row r="787" spans="1:2" ht="15" thickBot="1">
      <c r="A787" s="1023"/>
      <c r="B787" s="1024"/>
    </row>
    <row r="788" spans="1:2" ht="15" thickBot="1">
      <c r="A788" s="1023"/>
      <c r="B788" s="1024"/>
    </row>
    <row r="789" spans="1:2" ht="15" thickBot="1">
      <c r="A789" s="1023"/>
      <c r="B789" s="1024"/>
    </row>
    <row r="790" spans="1:2" ht="15" thickBot="1">
      <c r="A790" s="1023"/>
      <c r="B790" s="1024"/>
    </row>
    <row r="791" spans="1:2" ht="15" thickBot="1">
      <c r="A791" s="1023"/>
      <c r="B791" s="1024"/>
    </row>
    <row r="792" spans="1:2" ht="15" thickBot="1">
      <c r="A792" s="1023"/>
      <c r="B792" s="1024"/>
    </row>
    <row r="793" spans="1:2" ht="15" thickBot="1">
      <c r="A793" s="1023"/>
      <c r="B793" s="1024"/>
    </row>
    <row r="794" spans="1:2" ht="15" thickBot="1">
      <c r="A794" s="1023"/>
      <c r="B794" s="1024"/>
    </row>
    <row r="795" spans="1:2" ht="15" thickBot="1">
      <c r="A795" s="1023"/>
      <c r="B795" s="1024"/>
    </row>
    <row r="796" spans="1:2" ht="15" thickBot="1">
      <c r="A796" s="1023"/>
      <c r="B796" s="1024"/>
    </row>
    <row r="797" spans="1:2" ht="15" thickBot="1">
      <c r="A797" s="1023"/>
      <c r="B797" s="1024"/>
    </row>
    <row r="798" spans="1:2" ht="15" thickBot="1">
      <c r="A798" s="1023"/>
      <c r="B798" s="1024"/>
    </row>
    <row r="799" spans="1:2" ht="15" thickBot="1">
      <c r="A799" s="1023"/>
      <c r="B799" s="1024"/>
    </row>
    <row r="800" spans="1:2" ht="15" thickBot="1">
      <c r="A800" s="1023"/>
      <c r="B800" s="1024"/>
    </row>
    <row r="801" spans="1:2" ht="15" thickBot="1">
      <c r="A801" s="1023"/>
      <c r="B801" s="1024"/>
    </row>
    <row r="802" spans="1:2" ht="15" thickBot="1">
      <c r="A802" s="1023"/>
      <c r="B802" s="1024"/>
    </row>
    <row r="803" spans="1:2" ht="15" thickBot="1">
      <c r="A803" s="1023"/>
      <c r="B803" s="1024"/>
    </row>
    <row r="804" spans="1:2" ht="15" thickBot="1">
      <c r="A804" s="1023"/>
      <c r="B804" s="1024"/>
    </row>
    <row r="805" spans="1:2" ht="15" thickBot="1">
      <c r="A805" s="1023"/>
      <c r="B805" s="1024"/>
    </row>
    <row r="806" spans="1:2" ht="15" thickBot="1">
      <c r="A806" s="1023"/>
      <c r="B806" s="1024"/>
    </row>
    <row r="807" spans="1:2" ht="15" thickBot="1">
      <c r="A807" s="1023"/>
      <c r="B807" s="1024"/>
    </row>
    <row r="808" spans="1:2" ht="15" thickBot="1">
      <c r="A808" s="1023"/>
      <c r="B808" s="1024"/>
    </row>
    <row r="809" spans="1:2" ht="15" thickBot="1">
      <c r="A809" s="1023"/>
      <c r="B809" s="1024"/>
    </row>
    <row r="810" spans="1:2" ht="15" thickBot="1">
      <c r="A810" s="1023"/>
      <c r="B810" s="1024"/>
    </row>
    <row r="811" spans="1:2" ht="15" thickBot="1">
      <c r="A811" s="1023"/>
      <c r="B811" s="1024"/>
    </row>
    <row r="812" spans="1:2" ht="15" thickBot="1">
      <c r="A812" s="1023"/>
      <c r="B812" s="1024"/>
    </row>
    <row r="813" spans="1:2" ht="15" thickBot="1">
      <c r="A813" s="1023"/>
      <c r="B813" s="1024"/>
    </row>
    <row r="814" spans="1:2" ht="15" thickBot="1">
      <c r="A814" s="1023"/>
      <c r="B814" s="1024"/>
    </row>
    <row r="815" spans="1:2" ht="15" thickBot="1">
      <c r="A815" s="1023"/>
      <c r="B815" s="1024"/>
    </row>
    <row r="816" spans="1:2" ht="15" thickBot="1">
      <c r="A816" s="1023"/>
      <c r="B816" s="1024"/>
    </row>
    <row r="817" spans="1:2" ht="15" thickBot="1">
      <c r="A817" s="1023"/>
      <c r="B817" s="1024"/>
    </row>
    <row r="818" spans="1:2" ht="15" thickBot="1">
      <c r="A818" s="1023"/>
      <c r="B818" s="1024"/>
    </row>
    <row r="819" spans="1:2" ht="15" thickBot="1">
      <c r="A819" s="1023"/>
      <c r="B819" s="1024"/>
    </row>
    <row r="820" spans="1:2" ht="15" thickBot="1">
      <c r="A820" s="1023"/>
      <c r="B820" s="1024"/>
    </row>
    <row r="821" spans="1:2" ht="15" thickBot="1">
      <c r="A821" s="1023"/>
      <c r="B821" s="1024"/>
    </row>
    <row r="822" spans="1:2" ht="15" thickBot="1">
      <c r="A822" s="1023"/>
      <c r="B822" s="1024"/>
    </row>
    <row r="823" spans="1:2" ht="15" thickBot="1">
      <c r="A823" s="1023"/>
      <c r="B823" s="1024"/>
    </row>
    <row r="824" spans="1:2" ht="15" thickBot="1">
      <c r="A824" s="1023"/>
      <c r="B824" s="1024"/>
    </row>
    <row r="825" spans="1:2" ht="15" thickBot="1">
      <c r="A825" s="1023"/>
      <c r="B825" s="1024"/>
    </row>
    <row r="826" spans="1:2" ht="15" thickBot="1">
      <c r="A826" s="1023"/>
      <c r="B826" s="1024"/>
    </row>
    <row r="827" spans="1:2" ht="15" thickBot="1">
      <c r="A827" s="1023"/>
      <c r="B827" s="1024"/>
    </row>
    <row r="828" spans="1:2" ht="15" thickBot="1">
      <c r="A828" s="1023"/>
      <c r="B828" s="1024"/>
    </row>
    <row r="829" spans="1:2" ht="15" thickBot="1">
      <c r="A829" s="1023"/>
      <c r="B829" s="1024"/>
    </row>
    <row r="830" spans="1:2" ht="15" thickBot="1">
      <c r="A830" s="1023"/>
      <c r="B830" s="1024"/>
    </row>
    <row r="831" spans="1:2" ht="15" thickBot="1">
      <c r="A831" s="1023"/>
      <c r="B831" s="1024"/>
    </row>
    <row r="832" spans="1:2" ht="15" thickBot="1">
      <c r="A832" s="1023"/>
      <c r="B832" s="1024"/>
    </row>
    <row r="833" spans="1:2" ht="15" thickBot="1">
      <c r="A833" s="1023"/>
      <c r="B833" s="1024"/>
    </row>
    <row r="834" spans="1:2" ht="15" thickBot="1">
      <c r="A834" s="1023"/>
      <c r="B834" s="1024"/>
    </row>
    <row r="835" spans="1:2" ht="15" thickBot="1">
      <c r="A835" s="1023"/>
      <c r="B835" s="1024"/>
    </row>
    <row r="836" spans="1:2" ht="15" thickBot="1">
      <c r="A836" s="1023"/>
      <c r="B836" s="1024"/>
    </row>
    <row r="837" spans="1:2" ht="15" thickBot="1">
      <c r="A837" s="1023"/>
      <c r="B837" s="1024"/>
    </row>
    <row r="838" spans="1:2" ht="15" thickBot="1">
      <c r="A838" s="1023"/>
      <c r="B838" s="1024"/>
    </row>
    <row r="839" spans="1:2" ht="15" thickBot="1">
      <c r="A839" s="1023"/>
      <c r="B839" s="1024"/>
    </row>
    <row r="840" spans="1:2" ht="15" thickBot="1">
      <c r="A840" s="1023"/>
      <c r="B840" s="1024"/>
    </row>
    <row r="841" spans="1:2" ht="15" thickBot="1">
      <c r="A841" s="1023"/>
      <c r="B841" s="1024"/>
    </row>
    <row r="842" spans="1:2" ht="15" thickBot="1">
      <c r="A842" s="1023"/>
      <c r="B842" s="1024"/>
    </row>
    <row r="843" spans="1:2" ht="15" thickBot="1">
      <c r="A843" s="1023"/>
      <c r="B843" s="1024"/>
    </row>
    <row r="844" spans="1:2" ht="15" thickBot="1">
      <c r="A844" s="1023"/>
      <c r="B844" s="1024"/>
    </row>
    <row r="845" spans="1:2" ht="15" thickBot="1">
      <c r="A845" s="1023"/>
      <c r="B845" s="1024"/>
    </row>
    <row r="846" spans="1:2" ht="15" thickBot="1">
      <c r="A846" s="1023"/>
      <c r="B846" s="1024"/>
    </row>
    <row r="847" spans="1:2" ht="15" thickBot="1">
      <c r="A847" s="1023"/>
      <c r="B847" s="1024"/>
    </row>
    <row r="848" spans="1:2" ht="15" thickBot="1">
      <c r="A848" s="1023"/>
      <c r="B848" s="1024"/>
    </row>
    <row r="849" spans="1:2" ht="15" thickBot="1">
      <c r="A849" s="1023"/>
      <c r="B849" s="1024"/>
    </row>
    <row r="850" spans="1:2" ht="15" thickBot="1">
      <c r="A850" s="1023"/>
      <c r="B850" s="1024"/>
    </row>
    <row r="851" spans="1:2" ht="15" thickBot="1">
      <c r="A851" s="1023"/>
      <c r="B851" s="1024"/>
    </row>
    <row r="852" spans="1:2" ht="15" thickBot="1">
      <c r="A852" s="1023"/>
      <c r="B852" s="1024"/>
    </row>
    <row r="853" spans="1:2" ht="15" thickBot="1">
      <c r="A853" s="1023"/>
      <c r="B853" s="1024"/>
    </row>
    <row r="854" spans="1:2" ht="15" thickBot="1">
      <c r="A854" s="1023"/>
      <c r="B854" s="1024"/>
    </row>
    <row r="855" spans="1:2" ht="15" thickBot="1">
      <c r="A855" s="1023"/>
      <c r="B855" s="1024"/>
    </row>
    <row r="856" spans="1:2" ht="15" thickBot="1">
      <c r="A856" s="1023"/>
      <c r="B856" s="1024"/>
    </row>
    <row r="857" spans="1:2" ht="15" thickBot="1">
      <c r="A857" s="1023"/>
      <c r="B857" s="1024"/>
    </row>
    <row r="858" spans="1:2" ht="15" thickBot="1">
      <c r="A858" s="1023"/>
      <c r="B858" s="1024"/>
    </row>
    <row r="859" spans="1:2" ht="15" thickBot="1">
      <c r="A859" s="1023"/>
      <c r="B859" s="1024"/>
    </row>
    <row r="860" spans="1:2" ht="15" thickBot="1">
      <c r="A860" s="1023"/>
      <c r="B860" s="1024"/>
    </row>
    <row r="861" spans="1:2" ht="15" thickBot="1">
      <c r="A861" s="1023"/>
      <c r="B861" s="1024"/>
    </row>
    <row r="862" spans="1:2" ht="15" thickBot="1">
      <c r="A862" s="1023"/>
      <c r="B862" s="1024"/>
    </row>
    <row r="863" spans="1:2" ht="15" thickBot="1">
      <c r="A863" s="1023"/>
      <c r="B863" s="1024"/>
    </row>
    <row r="864" spans="1:2" ht="15" thickBot="1">
      <c r="A864" s="1023"/>
      <c r="B864" s="1024"/>
    </row>
    <row r="865" spans="1:2" ht="15" thickBot="1">
      <c r="A865" s="1023"/>
      <c r="B865" s="1024"/>
    </row>
    <row r="866" spans="1:2" ht="15" thickBot="1">
      <c r="A866" s="1023"/>
      <c r="B866" s="1024"/>
    </row>
    <row r="867" spans="1:2" ht="15" thickBot="1">
      <c r="A867" s="1023"/>
      <c r="B867" s="1024"/>
    </row>
    <row r="868" spans="1:2" ht="15" thickBot="1">
      <c r="A868" s="1023"/>
      <c r="B868" s="1024"/>
    </row>
    <row r="869" spans="1:2" ht="15" thickBot="1">
      <c r="A869" s="1023"/>
      <c r="B869" s="1024"/>
    </row>
    <row r="870" spans="1:2" ht="15" thickBot="1">
      <c r="A870" s="1023"/>
      <c r="B870" s="1024"/>
    </row>
    <row r="871" spans="1:2" ht="15" thickBot="1">
      <c r="A871" s="1023"/>
      <c r="B871" s="1024"/>
    </row>
    <row r="872" spans="1:2" ht="15" thickBot="1">
      <c r="A872" s="1023"/>
      <c r="B872" s="1024"/>
    </row>
    <row r="873" spans="1:2" ht="15" thickBot="1">
      <c r="A873" s="1023"/>
      <c r="B873" s="1024"/>
    </row>
    <row r="874" spans="1:2" ht="15" thickBot="1">
      <c r="A874" s="1023"/>
      <c r="B874" s="1024"/>
    </row>
    <row r="875" spans="1:2" ht="15" thickBot="1">
      <c r="A875" s="1023"/>
      <c r="B875" s="1024"/>
    </row>
    <row r="876" spans="1:2" ht="15" thickBot="1">
      <c r="A876" s="1023"/>
      <c r="B876" s="1024"/>
    </row>
    <row r="877" spans="1:2" ht="15" thickBot="1">
      <c r="A877" s="1023"/>
      <c r="B877" s="1024"/>
    </row>
    <row r="878" spans="1:2" ht="15" thickBot="1">
      <c r="A878" s="1023"/>
      <c r="B878" s="1024"/>
    </row>
    <row r="879" spans="1:2" ht="15" thickBot="1">
      <c r="A879" s="1023"/>
      <c r="B879" s="1024"/>
    </row>
    <row r="880" spans="1:2" ht="15" thickBot="1">
      <c r="A880" s="1023"/>
      <c r="B880" s="1024"/>
    </row>
    <row r="881" spans="1:2" ht="15" thickBot="1">
      <c r="A881" s="1023"/>
      <c r="B881" s="1024"/>
    </row>
    <row r="882" spans="1:2" ht="15" thickBot="1">
      <c r="A882" s="1023"/>
      <c r="B882" s="1024"/>
    </row>
    <row r="883" spans="1:2" ht="15" thickBot="1">
      <c r="A883" s="1023"/>
      <c r="B883" s="1024"/>
    </row>
    <row r="884" spans="1:2" ht="15" thickBot="1">
      <c r="A884" s="1023"/>
      <c r="B884" s="1024"/>
    </row>
    <row r="885" spans="1:2" ht="15" thickBot="1">
      <c r="A885" s="1023"/>
      <c r="B885" s="1024"/>
    </row>
    <row r="886" spans="1:2" ht="15" thickBot="1">
      <c r="A886" s="1023"/>
      <c r="B886" s="1024"/>
    </row>
    <row r="887" spans="1:2" ht="15" thickBot="1">
      <c r="A887" s="1023"/>
      <c r="B887" s="1024"/>
    </row>
    <row r="888" spans="1:2" ht="15" thickBot="1">
      <c r="A888" s="1023"/>
      <c r="B888" s="1024"/>
    </row>
    <row r="889" spans="1:2" ht="15" thickBot="1">
      <c r="A889" s="1023"/>
      <c r="B889" s="1024"/>
    </row>
    <row r="890" spans="1:2" ht="15" thickBot="1">
      <c r="A890" s="1023"/>
      <c r="B890" s="1024"/>
    </row>
    <row r="891" spans="1:2" ht="15" thickBot="1">
      <c r="A891" s="1023"/>
      <c r="B891" s="1024"/>
    </row>
    <row r="892" spans="1:2" ht="15" thickBot="1">
      <c r="A892" s="1023"/>
      <c r="B892" s="1024"/>
    </row>
    <row r="893" spans="1:2" ht="15" thickBot="1">
      <c r="A893" s="1023"/>
      <c r="B893" s="1024"/>
    </row>
    <row r="894" spans="1:2" ht="15" thickBot="1">
      <c r="A894" s="1023"/>
      <c r="B894" s="1024"/>
    </row>
    <row r="895" spans="1:2" ht="15" thickBot="1">
      <c r="A895" s="1023"/>
      <c r="B895" s="1024"/>
    </row>
    <row r="896" spans="1:2" ht="15" thickBot="1">
      <c r="A896" s="1023"/>
      <c r="B896" s="1024"/>
    </row>
    <row r="897" spans="1:2" ht="15" thickBot="1">
      <c r="A897" s="1023"/>
      <c r="B897" s="1024"/>
    </row>
    <row r="898" spans="1:2" ht="15" thickBot="1">
      <c r="A898" s="1023"/>
      <c r="B898" s="1024"/>
    </row>
    <row r="899" spans="1:2" ht="15" thickBot="1">
      <c r="A899" s="1023"/>
      <c r="B899" s="1024"/>
    </row>
    <row r="900" spans="1:2" ht="15" thickBot="1">
      <c r="A900" s="1023"/>
      <c r="B900" s="1024"/>
    </row>
    <row r="901" spans="1:2" ht="15" thickBot="1">
      <c r="A901" s="1023"/>
      <c r="B901" s="1024"/>
    </row>
    <row r="902" spans="1:2" ht="15" thickBot="1">
      <c r="A902" s="1023"/>
      <c r="B902" s="1024"/>
    </row>
    <row r="903" spans="1:2" ht="15" thickBot="1">
      <c r="A903" s="1023"/>
      <c r="B903" s="1024"/>
    </row>
    <row r="904" spans="1:2" ht="15" thickBot="1">
      <c r="A904" s="1023"/>
      <c r="B904" s="1024"/>
    </row>
    <row r="905" spans="1:2" ht="15" thickBot="1">
      <c r="A905" s="1023"/>
      <c r="B905" s="1024"/>
    </row>
    <row r="906" spans="1:2" ht="15" thickBot="1">
      <c r="A906" s="1023"/>
      <c r="B906" s="1024"/>
    </row>
    <row r="907" spans="1:2" ht="15" thickBot="1">
      <c r="A907" s="1023"/>
      <c r="B907" s="1024"/>
    </row>
    <row r="908" spans="1:2" ht="15" thickBot="1">
      <c r="A908" s="1023"/>
      <c r="B908" s="1024"/>
    </row>
    <row r="909" spans="1:2" ht="15" thickBot="1">
      <c r="A909" s="1023"/>
      <c r="B909" s="1024"/>
    </row>
    <row r="910" spans="1:2" ht="15" thickBot="1">
      <c r="A910" s="1023"/>
      <c r="B910" s="1024"/>
    </row>
    <row r="911" spans="1:2" ht="15" thickBot="1">
      <c r="A911" s="1023"/>
      <c r="B911" s="1024"/>
    </row>
    <row r="912" spans="1:2" ht="15" thickBot="1">
      <c r="A912" s="1023"/>
      <c r="B912" s="1024"/>
    </row>
    <row r="913" spans="1:2" ht="15" thickBot="1">
      <c r="A913" s="1023"/>
      <c r="B913" s="1024"/>
    </row>
    <row r="914" spans="1:2" ht="15" thickBot="1">
      <c r="A914" s="1023"/>
      <c r="B914" s="1024"/>
    </row>
    <row r="915" spans="1:2" ht="15" thickBot="1">
      <c r="A915" s="1023"/>
      <c r="B915" s="102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E06A-A898-42CF-902C-DDE3585F4B83}">
  <sheetPr>
    <tabColor theme="0" tint="-0.499984740745262"/>
  </sheetPr>
  <dimension ref="A2:A18"/>
  <sheetViews>
    <sheetView workbookViewId="0">
      <selection activeCell="A18" sqref="A18"/>
    </sheetView>
  </sheetViews>
  <sheetFormatPr defaultRowHeight="14.5"/>
  <cols>
    <col min="1" max="1" width="140.453125" customWidth="1"/>
  </cols>
  <sheetData>
    <row r="2" spans="1:1">
      <c r="A2" s="890" t="s">
        <v>1465</v>
      </c>
    </row>
    <row r="3" spans="1:1">
      <c r="A3" t="s">
        <v>1465</v>
      </c>
    </row>
    <row r="4" spans="1:1">
      <c r="A4" t="s">
        <v>1466</v>
      </c>
    </row>
    <row r="5" spans="1:1">
      <c r="A5" t="s">
        <v>1467</v>
      </c>
    </row>
    <row r="6" spans="1:1">
      <c r="A6" t="s">
        <v>1468</v>
      </c>
    </row>
    <row r="7" spans="1:1">
      <c r="A7" t="s">
        <v>1469</v>
      </c>
    </row>
    <row r="8" spans="1:1" s="890" customFormat="1">
      <c r="A8" s="890" t="s">
        <v>1480</v>
      </c>
    </row>
    <row r="9" spans="1:1">
      <c r="A9" t="s">
        <v>1470</v>
      </c>
    </row>
    <row r="10" spans="1:1">
      <c r="A10" t="s">
        <v>1471</v>
      </c>
    </row>
    <row r="11" spans="1:1">
      <c r="A11" t="s">
        <v>1472</v>
      </c>
    </row>
    <row r="12" spans="1:1">
      <c r="A12" t="s">
        <v>1473</v>
      </c>
    </row>
    <row r="13" spans="1:1">
      <c r="A13" t="s">
        <v>1474</v>
      </c>
    </row>
    <row r="14" spans="1:1">
      <c r="A14" t="s">
        <v>1475</v>
      </c>
    </row>
    <row r="15" spans="1:1">
      <c r="A15" t="s">
        <v>1476</v>
      </c>
    </row>
    <row r="16" spans="1:1">
      <c r="A16" t="s">
        <v>1477</v>
      </c>
    </row>
    <row r="17" spans="1:1">
      <c r="A17" t="s">
        <v>1478</v>
      </c>
    </row>
    <row r="18" spans="1:1">
      <c r="A18" t="s">
        <v>1479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E797-D00A-4990-AB8E-BF4C569D52A2}">
  <sheetPr>
    <tabColor rgb="FF92D050"/>
  </sheetPr>
  <dimension ref="A1:P16"/>
  <sheetViews>
    <sheetView topLeftCell="D1" workbookViewId="0">
      <selection activeCell="O3" sqref="O3"/>
    </sheetView>
  </sheetViews>
  <sheetFormatPr defaultRowHeight="14.5"/>
  <cols>
    <col min="1" max="1" width="16.36328125" style="676" bestFit="1" customWidth="1"/>
    <col min="2" max="2" width="14" style="676" customWidth="1"/>
    <col min="3" max="3" width="8.7265625" style="676"/>
    <col min="4" max="4" width="37.26953125" style="676" customWidth="1"/>
    <col min="5" max="6" width="8.7265625" style="676"/>
    <col min="7" max="7" width="11.26953125" style="954" customWidth="1"/>
    <col min="8" max="8" width="12.08984375" style="954" customWidth="1"/>
    <col min="9" max="13" width="8.7265625" style="676"/>
    <col min="14" max="14" width="9.81640625" style="676" customWidth="1"/>
    <col min="15" max="15" width="20.7265625" style="676" customWidth="1"/>
    <col min="16" max="16" width="31.54296875" style="676" customWidth="1"/>
    <col min="17" max="16384" width="8.7265625" style="676"/>
  </cols>
  <sheetData>
    <row r="1" spans="1:16">
      <c r="A1" s="15" t="s">
        <v>1248</v>
      </c>
      <c r="E1" s="1143" t="s">
        <v>1249</v>
      </c>
      <c r="F1" s="1143"/>
      <c r="G1" s="1143"/>
      <c r="H1" s="1143"/>
      <c r="I1" s="1143"/>
      <c r="J1" s="1143" t="s">
        <v>1250</v>
      </c>
      <c r="K1" s="1143"/>
      <c r="L1" s="1141" t="s">
        <v>897</v>
      </c>
      <c r="M1" s="1159"/>
      <c r="N1" s="1146"/>
      <c r="O1" s="1157" t="s">
        <v>1679</v>
      </c>
      <c r="P1" s="1158"/>
    </row>
    <row r="2" spans="1:16">
      <c r="A2" s="31" t="s">
        <v>1251</v>
      </c>
      <c r="B2" s="31" t="s">
        <v>99</v>
      </c>
      <c r="C2" s="31" t="s">
        <v>0</v>
      </c>
      <c r="D2" s="31" t="s">
        <v>53</v>
      </c>
      <c r="E2" s="31" t="s">
        <v>713</v>
      </c>
      <c r="F2" s="31" t="s">
        <v>1252</v>
      </c>
      <c r="G2" s="31" t="s">
        <v>1814</v>
      </c>
      <c r="H2" s="31" t="s">
        <v>1815</v>
      </c>
      <c r="I2" s="31" t="s">
        <v>1253</v>
      </c>
      <c r="J2" s="31" t="s">
        <v>1254</v>
      </c>
      <c r="K2" s="31" t="s">
        <v>1255</v>
      </c>
      <c r="L2" s="31" t="s">
        <v>208</v>
      </c>
      <c r="M2" s="31" t="s">
        <v>1256</v>
      </c>
      <c r="N2" s="907" t="s">
        <v>156</v>
      </c>
      <c r="O2" s="952" t="s">
        <v>1680</v>
      </c>
      <c r="P2" s="952" t="s">
        <v>1682</v>
      </c>
    </row>
    <row r="3" spans="1:16">
      <c r="A3" s="1" t="s">
        <v>1257</v>
      </c>
      <c r="B3" s="1">
        <v>101</v>
      </c>
      <c r="C3" s="1">
        <v>101</v>
      </c>
      <c r="D3" s="1" t="s">
        <v>1618</v>
      </c>
      <c r="E3" s="1" t="s">
        <v>1065</v>
      </c>
      <c r="F3" s="1">
        <v>1</v>
      </c>
      <c r="G3" s="1"/>
      <c r="H3" s="1"/>
      <c r="I3" s="1"/>
      <c r="J3" s="1"/>
      <c r="K3" s="1"/>
      <c r="L3" s="1" t="s">
        <v>1619</v>
      </c>
      <c r="M3" s="1" t="s">
        <v>1064</v>
      </c>
      <c r="N3" s="676" t="s">
        <v>1817</v>
      </c>
      <c r="O3" s="1003" t="str">
        <f>IF('CIQ Input File'!D708="","",'CIQ Input File'!D708)</f>
        <v>VePDG-port-Scheduler</v>
      </c>
      <c r="P3" s="951" t="s">
        <v>1672</v>
      </c>
    </row>
    <row r="4" spans="1:16">
      <c r="A4" s="1" t="s">
        <v>1257</v>
      </c>
      <c r="B4" s="1">
        <v>101</v>
      </c>
      <c r="C4" s="1">
        <v>101</v>
      </c>
      <c r="D4" s="1"/>
      <c r="E4" s="1" t="s">
        <v>1064</v>
      </c>
      <c r="F4" s="1">
        <v>3</v>
      </c>
      <c r="G4" s="1"/>
      <c r="H4" s="1"/>
      <c r="I4" s="1"/>
      <c r="J4" s="1"/>
      <c r="K4" s="1"/>
      <c r="L4" s="1" t="s">
        <v>711</v>
      </c>
      <c r="M4" s="1" t="s">
        <v>711</v>
      </c>
      <c r="N4" s="954" t="s">
        <v>1817</v>
      </c>
    </row>
    <row r="5" spans="1:16">
      <c r="A5" s="1" t="s">
        <v>1257</v>
      </c>
      <c r="B5" s="1">
        <v>101</v>
      </c>
      <c r="C5" s="1">
        <v>101</v>
      </c>
      <c r="D5" s="1"/>
      <c r="E5" s="1" t="s">
        <v>711</v>
      </c>
      <c r="F5" s="1">
        <v>6</v>
      </c>
      <c r="G5" s="1"/>
      <c r="H5" s="1"/>
      <c r="I5" s="1"/>
      <c r="J5" s="1"/>
      <c r="K5" s="1"/>
      <c r="L5" s="1" t="s">
        <v>1258</v>
      </c>
      <c r="M5" s="1" t="s">
        <v>1043</v>
      </c>
      <c r="N5" s="954" t="s">
        <v>1817</v>
      </c>
    </row>
    <row r="6" spans="1:16">
      <c r="A6" s="1" t="s">
        <v>1257</v>
      </c>
      <c r="B6" s="1">
        <v>101</v>
      </c>
      <c r="C6" s="1">
        <v>101</v>
      </c>
      <c r="D6" s="1"/>
      <c r="E6" s="1" t="s">
        <v>1043</v>
      </c>
      <c r="F6" s="1">
        <v>8</v>
      </c>
      <c r="G6" s="1"/>
      <c r="H6" s="1"/>
      <c r="I6" s="1"/>
      <c r="J6" s="1"/>
      <c r="K6" s="1"/>
      <c r="L6" s="1"/>
      <c r="M6" s="1"/>
    </row>
    <row r="7" spans="1:16">
      <c r="A7" s="1" t="s">
        <v>1257</v>
      </c>
      <c r="B7" s="1">
        <v>101</v>
      </c>
      <c r="C7" s="1">
        <v>101</v>
      </c>
      <c r="D7" s="1"/>
      <c r="E7" s="1"/>
      <c r="F7" s="1">
        <v>11</v>
      </c>
      <c r="G7" s="1"/>
      <c r="H7" s="1"/>
      <c r="I7" s="1"/>
      <c r="J7" s="1"/>
      <c r="K7" s="1"/>
      <c r="L7" s="1"/>
      <c r="M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6">
      <c r="A10" s="1" t="s">
        <v>1259</v>
      </c>
      <c r="B10" s="1">
        <v>101</v>
      </c>
      <c r="C10" s="1">
        <v>101</v>
      </c>
      <c r="D10" s="1" t="s">
        <v>1620</v>
      </c>
      <c r="E10" s="1" t="s">
        <v>1065</v>
      </c>
      <c r="F10" s="1">
        <v>1</v>
      </c>
      <c r="G10" s="1"/>
      <c r="H10" s="1">
        <v>100</v>
      </c>
      <c r="I10" s="1"/>
      <c r="J10" s="1"/>
      <c r="K10" s="1"/>
      <c r="L10" s="1"/>
      <c r="M10" s="1"/>
    </row>
    <row r="11" spans="1:16">
      <c r="A11" s="1" t="s">
        <v>1259</v>
      </c>
      <c r="B11" s="1">
        <v>101</v>
      </c>
      <c r="C11" s="1">
        <v>101</v>
      </c>
      <c r="D11" s="1"/>
      <c r="E11" s="1" t="s">
        <v>1064</v>
      </c>
      <c r="F11" s="1">
        <v>3</v>
      </c>
      <c r="G11" s="1">
        <v>3</v>
      </c>
      <c r="H11" s="1">
        <v>100</v>
      </c>
      <c r="I11" s="1"/>
      <c r="J11" s="1"/>
      <c r="K11" s="1"/>
      <c r="L11" s="1"/>
      <c r="M11" s="1"/>
    </row>
    <row r="12" spans="1:16">
      <c r="A12" s="1" t="s">
        <v>1259</v>
      </c>
      <c r="B12" s="1">
        <v>101</v>
      </c>
      <c r="C12" s="1">
        <v>101</v>
      </c>
      <c r="D12" s="1"/>
      <c r="E12" s="1" t="s">
        <v>711</v>
      </c>
      <c r="F12" s="1">
        <v>6</v>
      </c>
      <c r="G12" s="1">
        <v>6</v>
      </c>
      <c r="H12" s="1">
        <v>100</v>
      </c>
      <c r="I12" s="1"/>
      <c r="J12" s="1"/>
      <c r="K12" s="1"/>
      <c r="L12" s="1"/>
      <c r="M12" s="1"/>
    </row>
    <row r="13" spans="1:16">
      <c r="A13" s="1" t="s">
        <v>1259</v>
      </c>
      <c r="B13" s="1">
        <v>101</v>
      </c>
      <c r="C13" s="1">
        <v>101</v>
      </c>
      <c r="D13" s="1"/>
      <c r="E13" s="1" t="s">
        <v>1043</v>
      </c>
      <c r="F13" s="1">
        <v>8</v>
      </c>
      <c r="G13" s="1">
        <v>8</v>
      </c>
      <c r="H13" s="1">
        <v>100</v>
      </c>
      <c r="I13" s="1"/>
      <c r="J13" s="1"/>
      <c r="K13" s="1"/>
      <c r="L13" s="1"/>
      <c r="M13" s="1"/>
    </row>
    <row r="14" spans="1:16">
      <c r="A14" s="1" t="s">
        <v>1259</v>
      </c>
      <c r="B14" s="1">
        <v>101</v>
      </c>
      <c r="C14" s="1">
        <v>101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>
      <c r="A15" s="1" t="s">
        <v>1259</v>
      </c>
      <c r="B15" s="1">
        <v>101</v>
      </c>
      <c r="C15" s="1">
        <v>101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>
      <c r="A16" s="1" t="s">
        <v>1259</v>
      </c>
      <c r="B16" s="1">
        <v>101</v>
      </c>
      <c r="C16" s="1">
        <v>101</v>
      </c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4">
    <mergeCell ref="O1:P1"/>
    <mergeCell ref="E1:I1"/>
    <mergeCell ref="J1:K1"/>
    <mergeCell ref="L1:N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E374-67EE-4816-9608-D0F3FA47FBE7}">
  <sheetPr>
    <tabColor rgb="FF92D050"/>
  </sheetPr>
  <dimension ref="A2:A13"/>
  <sheetViews>
    <sheetView workbookViewId="0">
      <selection activeCell="A8" sqref="A8"/>
    </sheetView>
  </sheetViews>
  <sheetFormatPr defaultRowHeight="14.5"/>
  <cols>
    <col min="1" max="1" width="137.54296875" style="951" customWidth="1"/>
    <col min="2" max="16384" width="8.7265625" style="951"/>
  </cols>
  <sheetData>
    <row r="2" spans="1:1">
      <c r="A2" s="951" t="s">
        <v>1668</v>
      </c>
    </row>
    <row r="3" spans="1:1">
      <c r="A3" s="951" t="s">
        <v>1668</v>
      </c>
    </row>
    <row r="4" spans="1:1">
      <c r="A4" s="951" t="s">
        <v>1677</v>
      </c>
    </row>
    <row r="5" spans="1:1" s="954" customFormat="1">
      <c r="A5" s="954" t="s">
        <v>1826</v>
      </c>
    </row>
    <row r="6" spans="1:1" s="954" customFormat="1">
      <c r="A6" s="954" t="s">
        <v>1827</v>
      </c>
    </row>
    <row r="7" spans="1:1" s="954" customFormat="1">
      <c r="A7" s="954" t="s">
        <v>1816</v>
      </c>
    </row>
    <row r="8" spans="1:1">
      <c r="A8" s="951" t="s">
        <v>1678</v>
      </c>
    </row>
    <row r="9" spans="1:1">
      <c r="A9" s="951" t="s">
        <v>1669</v>
      </c>
    </row>
    <row r="10" spans="1:1">
      <c r="A10" s="951" t="s">
        <v>1670</v>
      </c>
    </row>
    <row r="11" spans="1:1">
      <c r="A11" s="951" t="s">
        <v>1671</v>
      </c>
    </row>
    <row r="12" spans="1:1">
      <c r="A12" s="951" t="s">
        <v>1818</v>
      </c>
    </row>
    <row r="13" spans="1:1">
      <c r="A13" s="951" t="s">
        <v>1681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F34A-E5C0-4569-BE16-E7E15B458F2C}">
  <sheetPr>
    <tabColor rgb="FF92D050"/>
  </sheetPr>
  <dimension ref="A2:O277"/>
  <sheetViews>
    <sheetView topLeftCell="A173" workbookViewId="0">
      <selection activeCell="I256" sqref="I256:I277"/>
    </sheetView>
  </sheetViews>
  <sheetFormatPr defaultRowHeight="14.5"/>
  <cols>
    <col min="1" max="1" width="10.36328125" bestFit="1" customWidth="1"/>
    <col min="2" max="2" width="36.36328125" bestFit="1" customWidth="1"/>
    <col min="3" max="3" width="19.7265625" customWidth="1"/>
    <col min="4" max="4" width="13.54296875" bestFit="1" customWidth="1"/>
    <col min="5" max="5" width="8" customWidth="1"/>
    <col min="7" max="7" width="36.1796875" customWidth="1"/>
    <col min="8" max="8" width="10.36328125" style="660" customWidth="1"/>
    <col min="9" max="9" width="16.26953125" customWidth="1"/>
    <col min="11" max="11" width="25.6328125" customWidth="1"/>
  </cols>
  <sheetData>
    <row r="2" spans="1: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6" t="s">
        <v>169</v>
      </c>
      <c r="G2" s="6" t="s">
        <v>1077</v>
      </c>
      <c r="H2" s="674" t="s">
        <v>1247</v>
      </c>
      <c r="I2" s="674" t="s">
        <v>1289</v>
      </c>
    </row>
    <row r="3" spans="1:15">
      <c r="A3" s="260" t="str">
        <f>IF('CIQ Input File'!G132="","",IF(H3&gt;'CIQ Input File'!H132,"",CONCATENATE('CIQ Input File'!G132,"/",H3)))</f>
        <v>17/1/1</v>
      </c>
      <c r="B3" s="98" t="s">
        <v>1613</v>
      </c>
      <c r="C3" s="257" t="str">
        <f>IF(A3="","","hybrid")</f>
        <v>hybrid</v>
      </c>
      <c r="D3" s="257" t="str">
        <f>IF(A3="","","dot1q")</f>
        <v>dot1q</v>
      </c>
      <c r="E3" s="100"/>
      <c r="F3" s="1"/>
      <c r="G3" s="257" t="str">
        <f>IF(OR(LEFT(A3,2)="17",LEFT(A3,2)="18"),'CIQ Input File'!D708,"")</f>
        <v>VePDG-port-Scheduler</v>
      </c>
      <c r="H3" s="675">
        <v>1</v>
      </c>
      <c r="I3" s="257" t="str">
        <f>IF(B3="","","no shutdown")</f>
        <v>no shutdown</v>
      </c>
    </row>
    <row r="4" spans="1:15">
      <c r="A4" s="260" t="str">
        <f>IF('CIQ Input File'!G133="","",IF(H4&gt;'CIQ Input File'!H133,"",CONCATENATE('CIQ Input File'!G133,"/",H4)))</f>
        <v/>
      </c>
      <c r="B4" s="98"/>
      <c r="C4" s="257" t="str">
        <f>IF(A4="","","hybrid")</f>
        <v/>
      </c>
      <c r="D4" s="257" t="str">
        <f t="shared" ref="D4:D24" si="0">IF(A4="","","dot1q")</f>
        <v/>
      </c>
      <c r="E4" s="100"/>
      <c r="F4" s="1"/>
      <c r="G4" s="257" t="str">
        <f>IF(OR(LEFT(A4,2)="17",LEFT(A4,2)="18"),'CIQ Input File'!D708,"")</f>
        <v/>
      </c>
      <c r="H4" s="675">
        <v>1</v>
      </c>
      <c r="I4" s="257" t="str">
        <f t="shared" ref="I4:I24" si="1">IF(B4="","","no shutdown")</f>
        <v/>
      </c>
      <c r="J4" s="660"/>
      <c r="K4" s="660"/>
      <c r="O4" s="660"/>
    </row>
    <row r="5" spans="1:15">
      <c r="A5" s="260" t="str">
        <f>IF('CIQ Input File'!G134="","",IF(H5&gt;'CIQ Input File'!H134,"",CONCATENATE('CIQ Input File'!G134,"/",H5)))</f>
        <v>18/1/1</v>
      </c>
      <c r="B5" s="98" t="s">
        <v>1613</v>
      </c>
      <c r="C5" s="257" t="str">
        <f>IF(A5="","","hybrid")</f>
        <v>hybrid</v>
      </c>
      <c r="D5" s="257" t="str">
        <f t="shared" si="0"/>
        <v>dot1q</v>
      </c>
      <c r="E5" s="100"/>
      <c r="F5" s="1"/>
      <c r="G5" s="257" t="str">
        <f>IF(OR(LEFT(A5,2)="17",LEFT(A5,2)="18"),'CIQ Input File'!D708,"")</f>
        <v>VePDG-port-Scheduler</v>
      </c>
      <c r="H5" s="675">
        <v>1</v>
      </c>
      <c r="I5" s="257" t="str">
        <f t="shared" si="1"/>
        <v>no shutdown</v>
      </c>
      <c r="J5" s="660"/>
      <c r="K5" s="660"/>
      <c r="O5" s="660"/>
    </row>
    <row r="6" spans="1:15">
      <c r="A6" s="260" t="str">
        <f>IF('CIQ Input File'!G135="","",IF(H6&gt;'CIQ Input File'!H135,"",CONCATENATE('CIQ Input File'!G135,"/",H6)))</f>
        <v/>
      </c>
      <c r="B6" s="98"/>
      <c r="C6" s="257" t="str">
        <f>IF(A6="","","hybrid")</f>
        <v/>
      </c>
      <c r="D6" s="257" t="str">
        <f t="shared" si="0"/>
        <v/>
      </c>
      <c r="E6" s="100"/>
      <c r="F6" s="1"/>
      <c r="G6" s="257" t="str">
        <f>IF(OR(LEFT(A6,2)="17",LEFT(A6,2)="18"),'CIQ Input File'!D711,"")</f>
        <v/>
      </c>
      <c r="H6" s="675">
        <v>1</v>
      </c>
      <c r="I6" s="257" t="str">
        <f t="shared" si="1"/>
        <v/>
      </c>
      <c r="J6" s="660"/>
      <c r="K6" s="660"/>
      <c r="O6" s="660"/>
    </row>
    <row r="7" spans="1:15">
      <c r="A7" s="260" t="str">
        <f>IF('CIQ Input File'!G136="","",IF(H7&gt;'CIQ Input File'!H136,"",CONCATENATE('CIQ Input File'!G136,"/",H7)))</f>
        <v/>
      </c>
      <c r="B7" s="98"/>
      <c r="C7" s="257" t="str">
        <f>IF(A7="","","hybrid")</f>
        <v/>
      </c>
      <c r="D7" s="257" t="str">
        <f t="shared" si="0"/>
        <v/>
      </c>
      <c r="E7" s="100"/>
      <c r="F7" s="1"/>
      <c r="G7" s="257" t="str">
        <f>IF(OR(LEFT(A7,2)="17",LEFT(A7,2)="18"),'CIQ Input File'!D712,"")</f>
        <v/>
      </c>
      <c r="H7" s="675">
        <v>1</v>
      </c>
      <c r="I7" s="257" t="str">
        <f t="shared" si="1"/>
        <v/>
      </c>
      <c r="J7" s="660"/>
      <c r="K7" s="1004"/>
      <c r="O7" s="660"/>
    </row>
    <row r="8" spans="1:15">
      <c r="A8" s="260" t="str">
        <f>IF('CIQ Input File'!G137="","",IF(H8&gt;'CIQ Input File'!H137,"",CONCATENATE('CIQ Input File'!G137,"/",H8)))</f>
        <v/>
      </c>
      <c r="B8" s="98"/>
      <c r="C8" s="257" t="str">
        <f t="shared" ref="C8:C24" si="2">IF(A8="","","hybrid")</f>
        <v/>
      </c>
      <c r="D8" s="257" t="str">
        <f t="shared" si="0"/>
        <v/>
      </c>
      <c r="E8" s="100"/>
      <c r="F8" s="1"/>
      <c r="G8" s="257" t="str">
        <f>IF(OR(LEFT(A8,2)="17",LEFT(A8,2)="18"),'CIQ Input File'!D713,"")</f>
        <v/>
      </c>
      <c r="H8" s="675">
        <v>1</v>
      </c>
      <c r="I8" s="257" t="str">
        <f t="shared" si="1"/>
        <v/>
      </c>
      <c r="J8" s="660"/>
      <c r="K8" s="660"/>
      <c r="O8" s="660"/>
    </row>
    <row r="9" spans="1:15">
      <c r="A9" s="260" t="str">
        <f>IF('CIQ Input File'!G138="","",IF(H9&gt;'CIQ Input File'!H138,"",CONCATENATE('CIQ Input File'!G138,"/",H9)))</f>
        <v>1/3/1</v>
      </c>
      <c r="B9" s="98"/>
      <c r="C9" s="257" t="str">
        <f t="shared" si="2"/>
        <v>hybrid</v>
      </c>
      <c r="D9" s="257" t="str">
        <f t="shared" si="0"/>
        <v>dot1q</v>
      </c>
      <c r="E9" s="100"/>
      <c r="F9" s="1"/>
      <c r="G9" s="257" t="str">
        <f>IF(OR(LEFT(A9,2)="17",LEFT(A9,2)="18"),'CIQ Input File'!D714,"")</f>
        <v/>
      </c>
      <c r="H9" s="675">
        <v>1</v>
      </c>
      <c r="I9" s="257" t="str">
        <f t="shared" si="1"/>
        <v/>
      </c>
      <c r="J9" s="660"/>
      <c r="K9" s="660"/>
      <c r="O9" s="660"/>
    </row>
    <row r="10" spans="1:15">
      <c r="A10" s="260" t="str">
        <f>IF('CIQ Input File'!G139="","",IF(H10&gt;'CIQ Input File'!H139,"",CONCATENATE('CIQ Input File'!G139,"/",H10)))</f>
        <v/>
      </c>
      <c r="B10" s="98"/>
      <c r="C10" s="257" t="str">
        <f t="shared" si="2"/>
        <v/>
      </c>
      <c r="D10" s="257" t="str">
        <f t="shared" si="0"/>
        <v/>
      </c>
      <c r="E10" s="100"/>
      <c r="F10" s="1"/>
      <c r="G10" s="257" t="str">
        <f>IF(OR(LEFT(A10,2)="17",LEFT(A10,2)="18"),'CIQ Input File'!D715,"")</f>
        <v/>
      </c>
      <c r="H10" s="675">
        <v>1</v>
      </c>
      <c r="I10" s="257" t="str">
        <f t="shared" si="1"/>
        <v/>
      </c>
      <c r="J10" s="660"/>
      <c r="K10" s="660"/>
      <c r="O10" s="660"/>
    </row>
    <row r="11" spans="1:15">
      <c r="A11" s="260" t="str">
        <f>IF('CIQ Input File'!G140="","",IF(H11&gt;'CIQ Input File'!H140,"",CONCATENATE('CIQ Input File'!G140,"/",H11)))</f>
        <v/>
      </c>
      <c r="B11" s="98"/>
      <c r="C11" s="257" t="str">
        <f t="shared" si="2"/>
        <v/>
      </c>
      <c r="D11" s="257" t="str">
        <f t="shared" si="0"/>
        <v/>
      </c>
      <c r="E11" s="100"/>
      <c r="F11" s="1"/>
      <c r="G11" s="257" t="str">
        <f>IF(OR(LEFT(A11,2)="17",LEFT(A11,2)="18"),'CIQ Input File'!D716,"")</f>
        <v/>
      </c>
      <c r="H11" s="675">
        <v>1</v>
      </c>
      <c r="I11" s="257" t="str">
        <f t="shared" si="1"/>
        <v/>
      </c>
      <c r="J11" s="660"/>
      <c r="K11" s="660"/>
      <c r="O11" s="660"/>
    </row>
    <row r="12" spans="1:15">
      <c r="A12" s="260" t="str">
        <f>IF('CIQ Input File'!G141="","",IF(H12&gt;'CIQ Input File'!H141,"",CONCATENATE('CIQ Input File'!G141,"/",H12)))</f>
        <v/>
      </c>
      <c r="B12" s="98"/>
      <c r="C12" s="257" t="str">
        <f t="shared" si="2"/>
        <v/>
      </c>
      <c r="D12" s="257" t="str">
        <f t="shared" si="0"/>
        <v/>
      </c>
      <c r="E12" s="100"/>
      <c r="F12" s="1"/>
      <c r="G12" s="257" t="str">
        <f>IF(OR(LEFT(A12,2)="17",LEFT(A12,2)="18"),'CIQ Input File'!D717,"")</f>
        <v/>
      </c>
      <c r="H12" s="675">
        <v>1</v>
      </c>
      <c r="I12" s="257" t="str">
        <f t="shared" si="1"/>
        <v/>
      </c>
      <c r="J12" s="660"/>
      <c r="K12" s="660"/>
      <c r="O12" s="660"/>
    </row>
    <row r="13" spans="1:15">
      <c r="A13" s="260" t="str">
        <f>IF('CIQ Input File'!G142="","",IF(H13&gt;'CIQ Input File'!H142,"",CONCATENATE('CIQ Input File'!G142,"/",H13)))</f>
        <v>2/3/1</v>
      </c>
      <c r="B13" s="98"/>
      <c r="C13" s="257" t="str">
        <f t="shared" si="2"/>
        <v>hybrid</v>
      </c>
      <c r="D13" s="257" t="str">
        <f t="shared" si="0"/>
        <v>dot1q</v>
      </c>
      <c r="E13" s="100"/>
      <c r="F13" s="1"/>
      <c r="G13" s="257" t="str">
        <f>IF(OR(LEFT(A13,2)="17",LEFT(A13,2)="18"),'CIQ Input File'!D718,"")</f>
        <v/>
      </c>
      <c r="H13" s="675">
        <v>1</v>
      </c>
      <c r="I13" s="257" t="str">
        <f t="shared" si="1"/>
        <v/>
      </c>
      <c r="J13" s="660"/>
      <c r="K13" s="660"/>
      <c r="O13" s="660"/>
    </row>
    <row r="14" spans="1:15">
      <c r="A14" s="260" t="str">
        <f>IF('CIQ Input File'!G143="","",IF(H14&gt;'CIQ Input File'!H143,"",CONCATENATE('CIQ Input File'!G143,"/",H14)))</f>
        <v/>
      </c>
      <c r="B14" s="98"/>
      <c r="C14" s="257" t="str">
        <f t="shared" si="2"/>
        <v/>
      </c>
      <c r="D14" s="257" t="str">
        <f t="shared" si="0"/>
        <v/>
      </c>
      <c r="E14" s="100"/>
      <c r="F14" s="1"/>
      <c r="G14" s="257" t="str">
        <f>IF(OR(LEFT(A14,2)="17",LEFT(A14,2)="18"),'CIQ Input File'!D719,"")</f>
        <v/>
      </c>
      <c r="H14" s="675">
        <v>1</v>
      </c>
      <c r="I14" s="257" t="str">
        <f t="shared" si="1"/>
        <v/>
      </c>
      <c r="J14" s="660"/>
      <c r="K14" s="660"/>
      <c r="O14" s="660"/>
    </row>
    <row r="15" spans="1:15">
      <c r="A15" s="260" t="str">
        <f>IF('CIQ Input File'!G144="","",IF(H15&gt;'CIQ Input File'!H144,"",CONCATENATE('CIQ Input File'!G144,"/",H15)))</f>
        <v/>
      </c>
      <c r="B15" s="98"/>
      <c r="C15" s="257" t="str">
        <f t="shared" si="2"/>
        <v/>
      </c>
      <c r="D15" s="257" t="str">
        <f t="shared" si="0"/>
        <v/>
      </c>
      <c r="E15" s="100"/>
      <c r="F15" s="1"/>
      <c r="G15" s="257" t="str">
        <f>IF(OR(LEFT(A15,2)="17",LEFT(A15,2)="18"),'CIQ Input File'!D720,"")</f>
        <v/>
      </c>
      <c r="H15" s="675">
        <v>1</v>
      </c>
      <c r="I15" s="257" t="str">
        <f t="shared" si="1"/>
        <v/>
      </c>
      <c r="J15" s="660"/>
      <c r="K15" s="660"/>
      <c r="O15" s="660"/>
    </row>
    <row r="16" spans="1:15">
      <c r="A16" s="260" t="str">
        <f>IF('CIQ Input File'!G145="","",IF(H16&gt;'CIQ Input File'!H145,"",CONCATENATE('CIQ Input File'!G145,"/",H16)))</f>
        <v/>
      </c>
      <c r="B16" s="98"/>
      <c r="C16" s="257" t="str">
        <f t="shared" si="2"/>
        <v/>
      </c>
      <c r="D16" s="257" t="str">
        <f t="shared" si="0"/>
        <v/>
      </c>
      <c r="E16" s="100"/>
      <c r="F16" s="1"/>
      <c r="G16" s="257" t="str">
        <f>IF(OR(LEFT(A16,2)="17",LEFT(A16,2)="18"),'CIQ Input File'!D721,"")</f>
        <v/>
      </c>
      <c r="H16" s="675">
        <v>1</v>
      </c>
      <c r="I16" s="257" t="str">
        <f t="shared" si="1"/>
        <v/>
      </c>
      <c r="J16" s="660"/>
      <c r="K16" s="660"/>
      <c r="O16" s="660"/>
    </row>
    <row r="17" spans="1:15">
      <c r="A17" s="260" t="str">
        <f>IF('CIQ Input File'!G146="","",IF(H17&gt;'CIQ Input File'!H146,"",CONCATENATE('CIQ Input File'!G146,"/",H17)))</f>
        <v>3/3/1</v>
      </c>
      <c r="B17" s="98"/>
      <c r="C17" s="257" t="str">
        <f t="shared" si="2"/>
        <v>hybrid</v>
      </c>
      <c r="D17" s="257" t="str">
        <f t="shared" si="0"/>
        <v>dot1q</v>
      </c>
      <c r="E17" s="100"/>
      <c r="F17" s="1"/>
      <c r="G17" s="257" t="str">
        <f>IF(OR(LEFT(A17,2)="17",LEFT(A17,2)="18"),'CIQ Input File'!D722,"")</f>
        <v/>
      </c>
      <c r="H17" s="675">
        <v>1</v>
      </c>
      <c r="I17" s="257" t="str">
        <f t="shared" si="1"/>
        <v/>
      </c>
      <c r="J17" s="660"/>
      <c r="K17" s="660"/>
      <c r="O17" s="660"/>
    </row>
    <row r="18" spans="1:15">
      <c r="A18" s="260" t="str">
        <f>IF('CIQ Input File'!G147="","",IF(H18&gt;'CIQ Input File'!H147,"",CONCATENATE('CIQ Input File'!G147,"/",H18)))</f>
        <v/>
      </c>
      <c r="B18" s="98"/>
      <c r="C18" s="257" t="str">
        <f t="shared" si="2"/>
        <v/>
      </c>
      <c r="D18" s="257" t="str">
        <f t="shared" si="0"/>
        <v/>
      </c>
      <c r="E18" s="100"/>
      <c r="F18" s="1"/>
      <c r="G18" s="257" t="str">
        <f>IF(OR(LEFT(A18,2)="17",LEFT(A18,2)="18"),'CIQ Input File'!D723,"")</f>
        <v/>
      </c>
      <c r="H18" s="675">
        <v>1</v>
      </c>
      <c r="I18" s="257" t="str">
        <f t="shared" si="1"/>
        <v/>
      </c>
      <c r="J18" s="660"/>
      <c r="K18" s="660"/>
      <c r="O18" s="660"/>
    </row>
    <row r="19" spans="1:15">
      <c r="A19" s="260" t="str">
        <f>IF('CIQ Input File'!G148="","",IF(H19&gt;'CIQ Input File'!H148,"",CONCATENATE('CIQ Input File'!G148,"/",H19)))</f>
        <v/>
      </c>
      <c r="B19" s="98"/>
      <c r="C19" s="257" t="str">
        <f t="shared" si="2"/>
        <v/>
      </c>
      <c r="D19" s="257" t="str">
        <f t="shared" si="0"/>
        <v/>
      </c>
      <c r="E19" s="100"/>
      <c r="F19" s="1"/>
      <c r="G19" s="257" t="str">
        <f>IF(OR(LEFT(A19,2)="17",LEFT(A19,2)="18"),'CIQ Input File'!D724,"")</f>
        <v/>
      </c>
      <c r="H19" s="675">
        <v>1</v>
      </c>
      <c r="I19" s="257" t="str">
        <f t="shared" si="1"/>
        <v/>
      </c>
      <c r="J19" s="660"/>
      <c r="K19" s="660"/>
      <c r="O19" s="660"/>
    </row>
    <row r="20" spans="1:15">
      <c r="A20" s="260" t="str">
        <f>IF('CIQ Input File'!G149="","",IF(H20&gt;'CIQ Input File'!H149,"",CONCATENATE('CIQ Input File'!G149,"/",H20)))</f>
        <v/>
      </c>
      <c r="B20" s="98"/>
      <c r="C20" s="257" t="str">
        <f t="shared" si="2"/>
        <v/>
      </c>
      <c r="D20" s="257" t="str">
        <f t="shared" si="0"/>
        <v/>
      </c>
      <c r="E20" s="100"/>
      <c r="F20" s="1"/>
      <c r="G20" s="257" t="str">
        <f>IF(OR(LEFT(A20,2)="17",LEFT(A20,2)="18"),'CIQ Input File'!D725,"")</f>
        <v/>
      </c>
      <c r="H20" s="675">
        <v>1</v>
      </c>
      <c r="I20" s="257" t="str">
        <f t="shared" si="1"/>
        <v/>
      </c>
      <c r="J20" s="660"/>
      <c r="K20" s="660"/>
      <c r="O20" s="660"/>
    </row>
    <row r="21" spans="1:15">
      <c r="A21" s="260" t="str">
        <f>IF('CIQ Input File'!G150="","",IF(H21&gt;'CIQ Input File'!H150,"",CONCATENATE('CIQ Input File'!G150,"/",H21)))</f>
        <v/>
      </c>
      <c r="B21" s="98"/>
      <c r="C21" s="257" t="str">
        <f t="shared" si="2"/>
        <v/>
      </c>
      <c r="D21" s="257" t="str">
        <f t="shared" si="0"/>
        <v/>
      </c>
      <c r="E21" s="100"/>
      <c r="F21" s="1"/>
      <c r="G21" s="257" t="str">
        <f>IF(OR(LEFT(A21,2)="17",LEFT(A21,2)="18"),'CIQ Input File'!D726,"")</f>
        <v/>
      </c>
      <c r="H21" s="675">
        <v>1</v>
      </c>
      <c r="I21" s="257" t="str">
        <f t="shared" si="1"/>
        <v/>
      </c>
      <c r="J21" s="660"/>
      <c r="K21" s="660"/>
      <c r="O21" s="660"/>
    </row>
    <row r="22" spans="1:15">
      <c r="A22" s="260" t="str">
        <f>IF('CIQ Input File'!G151="","",IF(H22&gt;'CIQ Input File'!H151,"",CONCATENATE('CIQ Input File'!G151,"/",H22)))</f>
        <v/>
      </c>
      <c r="B22" s="98"/>
      <c r="C22" s="257" t="str">
        <f t="shared" si="2"/>
        <v/>
      </c>
      <c r="D22" s="257" t="str">
        <f t="shared" si="0"/>
        <v/>
      </c>
      <c r="E22" s="100"/>
      <c r="F22" s="1"/>
      <c r="G22" s="257" t="str">
        <f>IF(OR(LEFT(A22,2)="17",LEFT(A22,2)="18"),'CIQ Input File'!D727,"")</f>
        <v/>
      </c>
      <c r="H22" s="675">
        <v>1</v>
      </c>
      <c r="I22" s="257" t="str">
        <f t="shared" si="1"/>
        <v/>
      </c>
      <c r="J22" s="660"/>
      <c r="K22" s="660"/>
      <c r="O22" s="660"/>
    </row>
    <row r="23" spans="1:15">
      <c r="A23" s="260" t="str">
        <f>IF('CIQ Input File'!G152="","",IF(H23&gt;'CIQ Input File'!H152,"",CONCATENATE('CIQ Input File'!G152,"/",H23)))</f>
        <v/>
      </c>
      <c r="B23" s="98"/>
      <c r="C23" s="257" t="str">
        <f t="shared" si="2"/>
        <v/>
      </c>
      <c r="D23" s="257" t="str">
        <f t="shared" si="0"/>
        <v/>
      </c>
      <c r="E23" s="100"/>
      <c r="F23" s="1"/>
      <c r="G23" s="257" t="str">
        <f>IF(OR(LEFT(A23,2)="17",LEFT(A23,2)="18"),'CIQ Input File'!D728,"")</f>
        <v/>
      </c>
      <c r="H23" s="675">
        <v>1</v>
      </c>
      <c r="I23" s="257" t="str">
        <f t="shared" si="1"/>
        <v/>
      </c>
      <c r="J23" s="660"/>
      <c r="K23" s="660"/>
      <c r="O23" s="660"/>
    </row>
    <row r="24" spans="1:15">
      <c r="A24" s="260" t="str">
        <f>IF('CIQ Input File'!G153="","",IF(H24&gt;'CIQ Input File'!H153,"",CONCATENATE('CIQ Input File'!G153,"/",H24)))</f>
        <v/>
      </c>
      <c r="B24" s="98"/>
      <c r="C24" s="257" t="str">
        <f t="shared" si="2"/>
        <v/>
      </c>
      <c r="D24" s="257" t="str">
        <f t="shared" si="0"/>
        <v/>
      </c>
      <c r="E24" s="100"/>
      <c r="F24" s="1"/>
      <c r="G24" s="257" t="str">
        <f>IF(OR(LEFT(A24,2)="17",LEFT(A24,2)="18"),'CIQ Input File'!D729,"")</f>
        <v/>
      </c>
      <c r="H24" s="675">
        <v>1</v>
      </c>
      <c r="I24" s="257" t="str">
        <f t="shared" si="1"/>
        <v/>
      </c>
      <c r="J24" s="660"/>
      <c r="K24" s="660"/>
      <c r="O24" s="660"/>
    </row>
    <row r="25" spans="1:15">
      <c r="I25" s="98" t="str">
        <f t="shared" ref="I25:I48" si="3">IF(A25="","","no shutdown")</f>
        <v/>
      </c>
    </row>
    <row r="26" spans="1:15" s="280" customFormat="1">
      <c r="A26" s="260" t="str">
        <f>IF('CIQ Input File'!G132="","",IF(H26&gt;'CIQ Input File'!H132,"",CONCATENATE('CIQ Input File'!G132,"/",H26)))</f>
        <v>17/1/2</v>
      </c>
      <c r="B26" s="98" t="s">
        <v>1613</v>
      </c>
      <c r="C26" s="257" t="str">
        <f t="shared" ref="C26:C47" si="4">IF(A26="","","hybrid")</f>
        <v>hybrid</v>
      </c>
      <c r="D26" s="257" t="str">
        <f t="shared" ref="D26:D47" si="5">IF(A26="","","dot1q")</f>
        <v>dot1q</v>
      </c>
      <c r="E26" s="100"/>
      <c r="F26" s="1"/>
      <c r="G26" s="257" t="str">
        <f>IF(OR(LEFT(A26,2)="17",LEFT(A26,2)="18"),'CIQ Input File'!D708,"")</f>
        <v>VePDG-port-Scheduler</v>
      </c>
      <c r="H26" s="675">
        <v>2</v>
      </c>
      <c r="I26" s="257" t="str">
        <f>IF(B26="","","no shutdown")</f>
        <v>no shutdown</v>
      </c>
    </row>
    <row r="27" spans="1:15" s="280" customFormat="1">
      <c r="A27" s="260" t="str">
        <f>IF('CIQ Input File'!G133="","",IF(H27&gt;'CIQ Input File'!H133,"",CONCATENATE('CIQ Input File'!G133,"/",H27)))</f>
        <v/>
      </c>
      <c r="B27" s="98"/>
      <c r="C27" s="257" t="str">
        <f t="shared" si="4"/>
        <v/>
      </c>
      <c r="D27" s="257" t="str">
        <f t="shared" si="5"/>
        <v/>
      </c>
      <c r="E27" s="100"/>
      <c r="F27" s="1"/>
      <c r="G27" s="257"/>
      <c r="H27" s="675">
        <v>2</v>
      </c>
      <c r="I27" s="257" t="str">
        <f t="shared" ref="I27:I47" si="6">IF(B27="","","no shutdown")</f>
        <v/>
      </c>
    </row>
    <row r="28" spans="1:15" s="280" customFormat="1">
      <c r="A28" s="260" t="str">
        <f>IF('CIQ Input File'!G134="","",IF(H28&gt;'CIQ Input File'!H134,"",CONCATENATE('CIQ Input File'!G134,"/",H28)))</f>
        <v>18/1/2</v>
      </c>
      <c r="B28" s="98" t="s">
        <v>1613</v>
      </c>
      <c r="C28" s="257" t="str">
        <f t="shared" si="4"/>
        <v>hybrid</v>
      </c>
      <c r="D28" s="257" t="str">
        <f t="shared" si="5"/>
        <v>dot1q</v>
      </c>
      <c r="E28" s="100"/>
      <c r="F28" s="1"/>
      <c r="G28" s="257" t="str">
        <f>IF(OR(LEFT(A28,2)="17",LEFT(A28,2)="18"),'CIQ Input File'!D708,"")</f>
        <v>VePDG-port-Scheduler</v>
      </c>
      <c r="H28" s="675">
        <v>2</v>
      </c>
      <c r="I28" s="257" t="str">
        <f t="shared" si="6"/>
        <v>no shutdown</v>
      </c>
    </row>
    <row r="29" spans="1:15" s="280" customFormat="1">
      <c r="A29" s="260" t="str">
        <f>IF('CIQ Input File'!G135="","",IF(H29&gt;'CIQ Input File'!H135,"",CONCATENATE('CIQ Input File'!G135,"/",H29)))</f>
        <v/>
      </c>
      <c r="B29" s="98"/>
      <c r="C29" s="257" t="str">
        <f t="shared" si="4"/>
        <v/>
      </c>
      <c r="D29" s="257" t="str">
        <f t="shared" si="5"/>
        <v/>
      </c>
      <c r="E29" s="100"/>
      <c r="F29" s="1"/>
      <c r="G29" s="257"/>
      <c r="H29" s="675">
        <v>2</v>
      </c>
      <c r="I29" s="257" t="str">
        <f t="shared" si="6"/>
        <v/>
      </c>
    </row>
    <row r="30" spans="1:15" s="280" customFormat="1">
      <c r="A30" s="260" t="str">
        <f>IF('CIQ Input File'!G136="","",IF(H30&gt;'CIQ Input File'!H136,"",CONCATENATE('CIQ Input File'!G136,"/",H30)))</f>
        <v/>
      </c>
      <c r="B30" s="98"/>
      <c r="C30" s="257" t="str">
        <f t="shared" si="4"/>
        <v/>
      </c>
      <c r="D30" s="257" t="str">
        <f t="shared" si="5"/>
        <v/>
      </c>
      <c r="E30" s="100"/>
      <c r="F30" s="1"/>
      <c r="G30" s="257"/>
      <c r="H30" s="675">
        <v>2</v>
      </c>
      <c r="I30" s="257" t="str">
        <f t="shared" si="6"/>
        <v/>
      </c>
    </row>
    <row r="31" spans="1:15" s="280" customFormat="1">
      <c r="A31" s="260" t="str">
        <f>IF('CIQ Input File'!G137="","",IF(H31&gt;'CIQ Input File'!H137,"",CONCATENATE('CIQ Input File'!G137,"/",H31)))</f>
        <v/>
      </c>
      <c r="B31" s="98"/>
      <c r="C31" s="257" t="str">
        <f t="shared" si="4"/>
        <v/>
      </c>
      <c r="D31" s="257" t="str">
        <f t="shared" si="5"/>
        <v/>
      </c>
      <c r="E31" s="100"/>
      <c r="F31" s="1"/>
      <c r="G31" s="257"/>
      <c r="H31" s="675">
        <v>2</v>
      </c>
      <c r="I31" s="257" t="str">
        <f t="shared" si="6"/>
        <v/>
      </c>
    </row>
    <row r="32" spans="1:15" s="280" customFormat="1">
      <c r="A32" s="260" t="str">
        <f>IF('CIQ Input File'!G138="","",IF(H32&gt;'CIQ Input File'!H138,"",CONCATENATE('CIQ Input File'!G138,"/",H32)))</f>
        <v>1/3/2</v>
      </c>
      <c r="B32" s="98"/>
      <c r="C32" s="257" t="str">
        <f t="shared" si="4"/>
        <v>hybrid</v>
      </c>
      <c r="D32" s="257" t="str">
        <f t="shared" si="5"/>
        <v>dot1q</v>
      </c>
      <c r="E32" s="100"/>
      <c r="F32" s="1"/>
      <c r="G32" s="257"/>
      <c r="H32" s="675">
        <v>2</v>
      </c>
      <c r="I32" s="257" t="str">
        <f t="shared" si="6"/>
        <v/>
      </c>
    </row>
    <row r="33" spans="1:9" s="280" customFormat="1">
      <c r="A33" s="260" t="str">
        <f>IF('CIQ Input File'!G139="","",IF(H33&gt;'CIQ Input File'!H139,"",CONCATENATE('CIQ Input File'!G139,"/",H33)))</f>
        <v/>
      </c>
      <c r="B33" s="98"/>
      <c r="C33" s="257" t="str">
        <f t="shared" si="4"/>
        <v/>
      </c>
      <c r="D33" s="257" t="str">
        <f t="shared" si="5"/>
        <v/>
      </c>
      <c r="E33" s="100"/>
      <c r="F33" s="1"/>
      <c r="G33" s="257"/>
      <c r="H33" s="675">
        <v>2</v>
      </c>
      <c r="I33" s="257" t="str">
        <f t="shared" si="6"/>
        <v/>
      </c>
    </row>
    <row r="34" spans="1:9" s="280" customFormat="1">
      <c r="A34" s="260" t="str">
        <f>IF('CIQ Input File'!G140="","",IF(H34&gt;'CIQ Input File'!H140,"",CONCATENATE('CIQ Input File'!G140,"/",H34)))</f>
        <v/>
      </c>
      <c r="B34" s="98"/>
      <c r="C34" s="257" t="str">
        <f t="shared" si="4"/>
        <v/>
      </c>
      <c r="D34" s="257" t="str">
        <f t="shared" si="5"/>
        <v/>
      </c>
      <c r="E34" s="100"/>
      <c r="F34" s="1"/>
      <c r="G34" s="257"/>
      <c r="H34" s="675">
        <v>2</v>
      </c>
      <c r="I34" s="257" t="str">
        <f t="shared" si="6"/>
        <v/>
      </c>
    </row>
    <row r="35" spans="1:9" s="280" customFormat="1">
      <c r="A35" s="260" t="str">
        <f>IF('CIQ Input File'!G141="","",IF(H35&gt;'CIQ Input File'!H141,"",CONCATENATE('CIQ Input File'!G141,"/",H35)))</f>
        <v/>
      </c>
      <c r="B35" s="98"/>
      <c r="C35" s="257" t="str">
        <f t="shared" si="4"/>
        <v/>
      </c>
      <c r="D35" s="257" t="str">
        <f t="shared" si="5"/>
        <v/>
      </c>
      <c r="E35" s="100"/>
      <c r="F35" s="1"/>
      <c r="G35" s="257"/>
      <c r="H35" s="675">
        <v>2</v>
      </c>
      <c r="I35" s="257" t="str">
        <f t="shared" si="6"/>
        <v/>
      </c>
    </row>
    <row r="36" spans="1:9" s="280" customFormat="1">
      <c r="A36" s="260" t="str">
        <f>IF('CIQ Input File'!G142="","",IF(H36&gt;'CIQ Input File'!H142,"",CONCATENATE('CIQ Input File'!G142,"/",H36)))</f>
        <v>2/3/2</v>
      </c>
      <c r="B36" s="98"/>
      <c r="C36" s="257" t="str">
        <f t="shared" si="4"/>
        <v>hybrid</v>
      </c>
      <c r="D36" s="257" t="str">
        <f t="shared" si="5"/>
        <v>dot1q</v>
      </c>
      <c r="E36" s="100"/>
      <c r="F36" s="1"/>
      <c r="G36" s="257"/>
      <c r="H36" s="675">
        <v>2</v>
      </c>
      <c r="I36" s="257" t="str">
        <f t="shared" si="6"/>
        <v/>
      </c>
    </row>
    <row r="37" spans="1:9" s="280" customFormat="1">
      <c r="A37" s="260" t="str">
        <f>IF('CIQ Input File'!G143="","",IF(H37&gt;'CIQ Input File'!H143,"",CONCATENATE('CIQ Input File'!G143,"/",H37)))</f>
        <v/>
      </c>
      <c r="B37" s="98"/>
      <c r="C37" s="257" t="str">
        <f t="shared" si="4"/>
        <v/>
      </c>
      <c r="D37" s="257" t="str">
        <f t="shared" si="5"/>
        <v/>
      </c>
      <c r="E37" s="100"/>
      <c r="F37" s="1"/>
      <c r="G37" s="257"/>
      <c r="H37" s="675">
        <v>2</v>
      </c>
      <c r="I37" s="257" t="str">
        <f t="shared" si="6"/>
        <v/>
      </c>
    </row>
    <row r="38" spans="1:9" s="280" customFormat="1">
      <c r="A38" s="260" t="str">
        <f>IF('CIQ Input File'!G144="","",IF(H38&gt;'CIQ Input File'!H144,"",CONCATENATE('CIQ Input File'!G144,"/",H38)))</f>
        <v/>
      </c>
      <c r="B38" s="98"/>
      <c r="C38" s="257" t="str">
        <f t="shared" si="4"/>
        <v/>
      </c>
      <c r="D38" s="257" t="str">
        <f t="shared" si="5"/>
        <v/>
      </c>
      <c r="E38" s="100"/>
      <c r="F38" s="1"/>
      <c r="G38" s="257"/>
      <c r="H38" s="675">
        <v>2</v>
      </c>
      <c r="I38" s="257" t="str">
        <f t="shared" si="6"/>
        <v/>
      </c>
    </row>
    <row r="39" spans="1:9" s="280" customFormat="1">
      <c r="A39" s="260" t="str">
        <f>IF('CIQ Input File'!G145="","",IF(H39&gt;'CIQ Input File'!H145,"",CONCATENATE('CIQ Input File'!G145,"/",H39)))</f>
        <v/>
      </c>
      <c r="B39" s="98"/>
      <c r="C39" s="257" t="str">
        <f t="shared" si="4"/>
        <v/>
      </c>
      <c r="D39" s="257" t="str">
        <f t="shared" si="5"/>
        <v/>
      </c>
      <c r="E39" s="100"/>
      <c r="F39" s="1"/>
      <c r="G39" s="257"/>
      <c r="H39" s="675">
        <v>2</v>
      </c>
      <c r="I39" s="257" t="str">
        <f t="shared" si="6"/>
        <v/>
      </c>
    </row>
    <row r="40" spans="1:9" s="280" customFormat="1">
      <c r="A40" s="260" t="str">
        <f>IF('CIQ Input File'!G146="","",IF(H40&gt;'CIQ Input File'!H146,"",CONCATENATE('CIQ Input File'!G146,"/",H40)))</f>
        <v>3/3/2</v>
      </c>
      <c r="B40" s="98"/>
      <c r="C40" s="257" t="str">
        <f t="shared" si="4"/>
        <v>hybrid</v>
      </c>
      <c r="D40" s="257" t="str">
        <f t="shared" si="5"/>
        <v>dot1q</v>
      </c>
      <c r="E40" s="100"/>
      <c r="F40" s="1"/>
      <c r="G40" s="257"/>
      <c r="H40" s="675">
        <v>2</v>
      </c>
      <c r="I40" s="257" t="str">
        <f t="shared" si="6"/>
        <v/>
      </c>
    </row>
    <row r="41" spans="1:9" s="280" customFormat="1">
      <c r="A41" s="260" t="str">
        <f>IF('CIQ Input File'!G147="","",IF(H41&gt;'CIQ Input File'!H147,"",CONCATENATE('CIQ Input File'!G147,"/",H41)))</f>
        <v/>
      </c>
      <c r="B41" s="98"/>
      <c r="C41" s="257" t="str">
        <f t="shared" si="4"/>
        <v/>
      </c>
      <c r="D41" s="257" t="str">
        <f t="shared" si="5"/>
        <v/>
      </c>
      <c r="E41" s="100"/>
      <c r="F41" s="1"/>
      <c r="G41" s="257"/>
      <c r="H41" s="675">
        <v>2</v>
      </c>
      <c r="I41" s="257" t="str">
        <f t="shared" si="6"/>
        <v/>
      </c>
    </row>
    <row r="42" spans="1:9" s="280" customFormat="1">
      <c r="A42" s="260" t="str">
        <f>IF('CIQ Input File'!G148="","",IF(H42&gt;'CIQ Input File'!H148,"",CONCATENATE('CIQ Input File'!G148,"/",H42)))</f>
        <v/>
      </c>
      <c r="B42" s="98"/>
      <c r="C42" s="257" t="str">
        <f t="shared" si="4"/>
        <v/>
      </c>
      <c r="D42" s="257" t="str">
        <f t="shared" si="5"/>
        <v/>
      </c>
      <c r="E42" s="100"/>
      <c r="F42" s="1"/>
      <c r="G42" s="257"/>
      <c r="H42" s="675">
        <v>2</v>
      </c>
      <c r="I42" s="257" t="str">
        <f t="shared" si="6"/>
        <v/>
      </c>
    </row>
    <row r="43" spans="1:9" s="280" customFormat="1">
      <c r="A43" s="260" t="str">
        <f>IF('CIQ Input File'!G149="","",IF(H43&gt;'CIQ Input File'!H149,"",CONCATENATE('CIQ Input File'!G149,"/",H43)))</f>
        <v/>
      </c>
      <c r="B43" s="98"/>
      <c r="C43" s="257" t="str">
        <f t="shared" si="4"/>
        <v/>
      </c>
      <c r="D43" s="257" t="str">
        <f t="shared" si="5"/>
        <v/>
      </c>
      <c r="E43" s="100"/>
      <c r="F43" s="1"/>
      <c r="G43" s="257"/>
      <c r="H43" s="675">
        <v>2</v>
      </c>
      <c r="I43" s="257" t="str">
        <f t="shared" si="6"/>
        <v/>
      </c>
    </row>
    <row r="44" spans="1:9" s="280" customFormat="1">
      <c r="A44" s="260" t="str">
        <f>IF('CIQ Input File'!G150="","",IF(H44&gt;'CIQ Input File'!H150,"",CONCATENATE('CIQ Input File'!G150,"/",H44)))</f>
        <v/>
      </c>
      <c r="B44" s="98"/>
      <c r="C44" s="257" t="str">
        <f t="shared" si="4"/>
        <v/>
      </c>
      <c r="D44" s="257" t="str">
        <f t="shared" si="5"/>
        <v/>
      </c>
      <c r="E44" s="100"/>
      <c r="F44" s="1"/>
      <c r="G44" s="257"/>
      <c r="H44" s="675">
        <v>2</v>
      </c>
      <c r="I44" s="257" t="str">
        <f t="shared" si="6"/>
        <v/>
      </c>
    </row>
    <row r="45" spans="1:9" s="280" customFormat="1">
      <c r="A45" s="260" t="str">
        <f>IF('CIQ Input File'!G151="","",IF(H45&gt;'CIQ Input File'!H151,"",CONCATENATE('CIQ Input File'!G151,"/",H45)))</f>
        <v/>
      </c>
      <c r="B45" s="98"/>
      <c r="C45" s="257" t="str">
        <f t="shared" si="4"/>
        <v/>
      </c>
      <c r="D45" s="257" t="str">
        <f t="shared" si="5"/>
        <v/>
      </c>
      <c r="E45" s="100"/>
      <c r="F45" s="1"/>
      <c r="G45" s="257"/>
      <c r="H45" s="675">
        <v>2</v>
      </c>
      <c r="I45" s="257" t="str">
        <f t="shared" si="6"/>
        <v/>
      </c>
    </row>
    <row r="46" spans="1:9" s="280" customFormat="1">
      <c r="A46" s="260" t="str">
        <f>IF('CIQ Input File'!G152="","",IF(H46&gt;'CIQ Input File'!H152,"",CONCATENATE('CIQ Input File'!G152,"/",H46)))</f>
        <v/>
      </c>
      <c r="B46" s="98"/>
      <c r="C46" s="257" t="str">
        <f t="shared" si="4"/>
        <v/>
      </c>
      <c r="D46" s="257" t="str">
        <f t="shared" si="5"/>
        <v/>
      </c>
      <c r="E46" s="100"/>
      <c r="F46" s="1"/>
      <c r="G46" s="257"/>
      <c r="H46" s="675">
        <v>2</v>
      </c>
      <c r="I46" s="257" t="str">
        <f t="shared" si="6"/>
        <v/>
      </c>
    </row>
    <row r="47" spans="1:9" s="280" customFormat="1">
      <c r="A47" s="260" t="str">
        <f>IF('CIQ Input File'!G153="","",IF(H47&gt;'CIQ Input File'!H153,"",CONCATENATE('CIQ Input File'!G153,"/",H47)))</f>
        <v/>
      </c>
      <c r="B47" s="98"/>
      <c r="C47" s="257" t="str">
        <f t="shared" si="4"/>
        <v/>
      </c>
      <c r="D47" s="257" t="str">
        <f t="shared" si="5"/>
        <v/>
      </c>
      <c r="E47" s="100"/>
      <c r="F47" s="1"/>
      <c r="G47" s="257"/>
      <c r="H47" s="675">
        <v>2</v>
      </c>
      <c r="I47" s="257" t="str">
        <f t="shared" si="6"/>
        <v/>
      </c>
    </row>
    <row r="48" spans="1:9">
      <c r="B48" s="598"/>
      <c r="I48" s="98" t="str">
        <f t="shared" si="3"/>
        <v/>
      </c>
    </row>
    <row r="49" spans="1:9">
      <c r="A49" s="260" t="str">
        <f>IF('CIQ Input File'!G132="","",IF(H49&gt;'CIQ Input File'!H132,"",CONCATENATE('CIQ Input File'!G132,"/",H49)))</f>
        <v>17/1/3</v>
      </c>
      <c r="B49" s="98" t="s">
        <v>1615</v>
      </c>
      <c r="C49" s="257" t="str">
        <f t="shared" ref="C49:C70" si="7">IF(A49="","","hybrid")</f>
        <v>hybrid</v>
      </c>
      <c r="D49" s="257" t="str">
        <f t="shared" ref="D49:D70" si="8">IF(A49="","","dot1q")</f>
        <v>dot1q</v>
      </c>
      <c r="E49" s="100"/>
      <c r="F49" s="1"/>
      <c r="G49" s="257" t="str">
        <f>IF(OR(LEFT(A49,2)="17",LEFT(A49,2)="18"),'CIQ Input File'!D708,"")</f>
        <v>VePDG-port-Scheduler</v>
      </c>
      <c r="H49" s="675">
        <v>3</v>
      </c>
      <c r="I49" s="257" t="str">
        <f>IF(B49="","","no shutdown")</f>
        <v>no shutdown</v>
      </c>
    </row>
    <row r="50" spans="1:9">
      <c r="A50" s="260" t="str">
        <f>IF('CIQ Input File'!G133="","",IF(H50&gt;'CIQ Input File'!H133,"",CONCATENATE('CIQ Input File'!G133,"/",H50)))</f>
        <v/>
      </c>
      <c r="B50" s="98"/>
      <c r="C50" s="257" t="str">
        <f t="shared" si="7"/>
        <v/>
      </c>
      <c r="D50" s="257" t="str">
        <f t="shared" si="8"/>
        <v/>
      </c>
      <c r="E50" s="100"/>
      <c r="F50" s="1"/>
      <c r="G50" s="257" t="str">
        <f>IF(OR(LEFT(A50,2)="17",LEFT(A29,2)="18"),'CIQ Input File'!D709,"")</f>
        <v/>
      </c>
      <c r="H50" s="675">
        <v>3</v>
      </c>
      <c r="I50" s="257" t="str">
        <f t="shared" ref="I50:I70" si="9">IF(B50="","","no shutdown")</f>
        <v/>
      </c>
    </row>
    <row r="51" spans="1:9">
      <c r="A51" s="260" t="str">
        <f>IF('CIQ Input File'!G134="","",IF(H51&gt;'CIQ Input File'!H134,"",CONCATENATE('CIQ Input File'!G134,"/",H51)))</f>
        <v>18/1/3</v>
      </c>
      <c r="B51" s="98" t="s">
        <v>1615</v>
      </c>
      <c r="C51" s="257" t="str">
        <f t="shared" si="7"/>
        <v>hybrid</v>
      </c>
      <c r="D51" s="257" t="str">
        <f t="shared" si="8"/>
        <v>dot1q</v>
      </c>
      <c r="E51" s="100"/>
      <c r="F51" s="1"/>
      <c r="G51" s="257" t="str">
        <f>IF(OR(LEFT(A51,2)="17",LEFT(A51,2)="18"),'CIQ Input File'!D708,"")</f>
        <v>VePDG-port-Scheduler</v>
      </c>
      <c r="H51" s="675">
        <v>3</v>
      </c>
      <c r="I51" s="257" t="str">
        <f t="shared" si="9"/>
        <v>no shutdown</v>
      </c>
    </row>
    <row r="52" spans="1:9">
      <c r="A52" s="260" t="str">
        <f>IF('CIQ Input File'!G135="","",IF(H52&gt;'CIQ Input File'!H135,"",CONCATENATE('CIQ Input File'!G135,"/",H52)))</f>
        <v/>
      </c>
      <c r="B52" s="98"/>
      <c r="C52" s="257" t="str">
        <f t="shared" si="7"/>
        <v/>
      </c>
      <c r="D52" s="257" t="str">
        <f t="shared" si="8"/>
        <v/>
      </c>
      <c r="E52" s="100"/>
      <c r="F52" s="1"/>
      <c r="G52" s="257"/>
      <c r="H52" s="675">
        <v>3</v>
      </c>
      <c r="I52" s="257" t="str">
        <f t="shared" si="9"/>
        <v/>
      </c>
    </row>
    <row r="53" spans="1:9">
      <c r="A53" s="260" t="str">
        <f>IF('CIQ Input File'!G136="","",IF(H53&gt;'CIQ Input File'!H136,"",CONCATENATE('CIQ Input File'!G136,"/",H53)))</f>
        <v/>
      </c>
      <c r="B53" s="98"/>
      <c r="C53" s="257" t="str">
        <f t="shared" si="7"/>
        <v/>
      </c>
      <c r="D53" s="257" t="str">
        <f t="shared" si="8"/>
        <v/>
      </c>
      <c r="E53" s="100"/>
      <c r="F53" s="1"/>
      <c r="G53" s="257"/>
      <c r="H53" s="675">
        <v>3</v>
      </c>
      <c r="I53" s="257" t="str">
        <f t="shared" si="9"/>
        <v/>
      </c>
    </row>
    <row r="54" spans="1:9">
      <c r="A54" s="260" t="str">
        <f>IF('CIQ Input File'!G137="","",IF(H54&gt;'CIQ Input File'!H137,"",CONCATENATE('CIQ Input File'!G137,"/",H54)))</f>
        <v/>
      </c>
      <c r="B54" s="98"/>
      <c r="C54" s="257" t="str">
        <f t="shared" si="7"/>
        <v/>
      </c>
      <c r="D54" s="257" t="str">
        <f t="shared" si="8"/>
        <v/>
      </c>
      <c r="E54" s="100"/>
      <c r="F54" s="1"/>
      <c r="G54" s="257"/>
      <c r="H54" s="675">
        <v>3</v>
      </c>
      <c r="I54" s="257" t="str">
        <f t="shared" si="9"/>
        <v/>
      </c>
    </row>
    <row r="55" spans="1:9">
      <c r="A55" s="260" t="str">
        <f>IF('CIQ Input File'!G138="","",IF(H55&gt;'CIQ Input File'!H138,"",CONCATENATE('CIQ Input File'!G138,"/",H55)))</f>
        <v>1/3/3</v>
      </c>
      <c r="B55" s="98"/>
      <c r="C55" s="257" t="str">
        <f t="shared" si="7"/>
        <v>hybrid</v>
      </c>
      <c r="D55" s="257" t="str">
        <f t="shared" si="8"/>
        <v>dot1q</v>
      </c>
      <c r="E55" s="100"/>
      <c r="F55" s="1"/>
      <c r="G55" s="257"/>
      <c r="H55" s="675">
        <v>3</v>
      </c>
      <c r="I55" s="257" t="str">
        <f t="shared" si="9"/>
        <v/>
      </c>
    </row>
    <row r="56" spans="1:9">
      <c r="A56" s="260" t="str">
        <f>IF('CIQ Input File'!G139="","",IF(H56&gt;'CIQ Input File'!H139,"",CONCATENATE('CIQ Input File'!G139,"/",H56)))</f>
        <v/>
      </c>
      <c r="B56" s="98"/>
      <c r="C56" s="257" t="str">
        <f t="shared" si="7"/>
        <v/>
      </c>
      <c r="D56" s="257" t="str">
        <f t="shared" si="8"/>
        <v/>
      </c>
      <c r="E56" s="100"/>
      <c r="F56" s="1"/>
      <c r="G56" s="257"/>
      <c r="H56" s="675">
        <v>3</v>
      </c>
      <c r="I56" s="257" t="str">
        <f t="shared" si="9"/>
        <v/>
      </c>
    </row>
    <row r="57" spans="1:9">
      <c r="A57" s="260" t="str">
        <f>IF('CIQ Input File'!G140="","",IF(H57&gt;'CIQ Input File'!H140,"",CONCATENATE('CIQ Input File'!G140,"/",H57)))</f>
        <v/>
      </c>
      <c r="B57" s="98"/>
      <c r="C57" s="257" t="str">
        <f t="shared" si="7"/>
        <v/>
      </c>
      <c r="D57" s="257" t="str">
        <f t="shared" si="8"/>
        <v/>
      </c>
      <c r="E57" s="100"/>
      <c r="F57" s="1"/>
      <c r="G57" s="257"/>
      <c r="H57" s="675">
        <v>3</v>
      </c>
      <c r="I57" s="257" t="str">
        <f t="shared" si="9"/>
        <v/>
      </c>
    </row>
    <row r="58" spans="1:9">
      <c r="A58" s="260" t="str">
        <f>IF('CIQ Input File'!G141="","",IF(H58&gt;'CIQ Input File'!H141,"",CONCATENATE('CIQ Input File'!G141,"/",H58)))</f>
        <v/>
      </c>
      <c r="B58" s="98"/>
      <c r="C58" s="257" t="str">
        <f t="shared" si="7"/>
        <v/>
      </c>
      <c r="D58" s="257" t="str">
        <f t="shared" si="8"/>
        <v/>
      </c>
      <c r="E58" s="100"/>
      <c r="F58" s="1"/>
      <c r="G58" s="257"/>
      <c r="H58" s="675">
        <v>3</v>
      </c>
      <c r="I58" s="257" t="str">
        <f t="shared" si="9"/>
        <v/>
      </c>
    </row>
    <row r="59" spans="1:9">
      <c r="A59" s="260" t="str">
        <f>IF('CIQ Input File'!G142="","",IF(H59&gt;'CIQ Input File'!H142,"",CONCATENATE('CIQ Input File'!G142,"/",H59)))</f>
        <v>2/3/3</v>
      </c>
      <c r="B59" s="98"/>
      <c r="C59" s="257" t="str">
        <f t="shared" si="7"/>
        <v>hybrid</v>
      </c>
      <c r="D59" s="257" t="str">
        <f t="shared" si="8"/>
        <v>dot1q</v>
      </c>
      <c r="E59" s="100"/>
      <c r="F59" s="1"/>
      <c r="G59" s="257"/>
      <c r="H59" s="675">
        <v>3</v>
      </c>
      <c r="I59" s="257" t="str">
        <f t="shared" si="9"/>
        <v/>
      </c>
    </row>
    <row r="60" spans="1:9">
      <c r="A60" s="260" t="str">
        <f>IF('CIQ Input File'!G143="","",IF(H60&gt;'CIQ Input File'!H143,"",CONCATENATE('CIQ Input File'!G143,"/",H60)))</f>
        <v/>
      </c>
      <c r="B60" s="98"/>
      <c r="C60" s="257" t="str">
        <f t="shared" si="7"/>
        <v/>
      </c>
      <c r="D60" s="257" t="str">
        <f t="shared" si="8"/>
        <v/>
      </c>
      <c r="E60" s="100"/>
      <c r="F60" s="1"/>
      <c r="G60" s="257"/>
      <c r="H60" s="675">
        <v>3</v>
      </c>
      <c r="I60" s="257" t="str">
        <f t="shared" si="9"/>
        <v/>
      </c>
    </row>
    <row r="61" spans="1:9">
      <c r="A61" s="260" t="str">
        <f>IF('CIQ Input File'!G144="","",IF(H61&gt;'CIQ Input File'!H144,"",CONCATENATE('CIQ Input File'!G144,"/",H61)))</f>
        <v/>
      </c>
      <c r="B61" s="98"/>
      <c r="C61" s="257" t="str">
        <f t="shared" si="7"/>
        <v/>
      </c>
      <c r="D61" s="257" t="str">
        <f t="shared" si="8"/>
        <v/>
      </c>
      <c r="E61" s="100"/>
      <c r="F61" s="1"/>
      <c r="G61" s="257"/>
      <c r="H61" s="675">
        <v>3</v>
      </c>
      <c r="I61" s="257" t="str">
        <f t="shared" si="9"/>
        <v/>
      </c>
    </row>
    <row r="62" spans="1:9">
      <c r="A62" s="260" t="str">
        <f>IF('CIQ Input File'!G145="","",IF(H62&gt;'CIQ Input File'!H145,"",CONCATENATE('CIQ Input File'!G145,"/",H62)))</f>
        <v/>
      </c>
      <c r="B62" s="98"/>
      <c r="C62" s="257" t="str">
        <f t="shared" si="7"/>
        <v/>
      </c>
      <c r="D62" s="257" t="str">
        <f t="shared" si="8"/>
        <v/>
      </c>
      <c r="E62" s="100"/>
      <c r="F62" s="1"/>
      <c r="G62" s="257"/>
      <c r="H62" s="675">
        <v>3</v>
      </c>
      <c r="I62" s="257" t="str">
        <f t="shared" si="9"/>
        <v/>
      </c>
    </row>
    <row r="63" spans="1:9">
      <c r="A63" s="260" t="str">
        <f>IF('CIQ Input File'!G146="","",IF(H63&gt;'CIQ Input File'!H146,"",CONCATENATE('CIQ Input File'!G146,"/",H63)))</f>
        <v>3/3/3</v>
      </c>
      <c r="B63" s="98"/>
      <c r="C63" s="257" t="str">
        <f t="shared" si="7"/>
        <v>hybrid</v>
      </c>
      <c r="D63" s="257" t="str">
        <f t="shared" si="8"/>
        <v>dot1q</v>
      </c>
      <c r="E63" s="100"/>
      <c r="F63" s="1"/>
      <c r="G63" s="257"/>
      <c r="H63" s="675">
        <v>3</v>
      </c>
      <c r="I63" s="257" t="str">
        <f t="shared" si="9"/>
        <v/>
      </c>
    </row>
    <row r="64" spans="1:9">
      <c r="A64" s="260" t="str">
        <f>IF('CIQ Input File'!G147="","",IF(H64&gt;'CIQ Input File'!H147,"",CONCATENATE('CIQ Input File'!G147,"/",H64)))</f>
        <v/>
      </c>
      <c r="B64" s="98"/>
      <c r="C64" s="257" t="str">
        <f t="shared" si="7"/>
        <v/>
      </c>
      <c r="D64" s="257" t="str">
        <f t="shared" si="8"/>
        <v/>
      </c>
      <c r="E64" s="100"/>
      <c r="F64" s="1"/>
      <c r="G64" s="257"/>
      <c r="H64" s="675">
        <v>3</v>
      </c>
      <c r="I64" s="257" t="str">
        <f t="shared" si="9"/>
        <v/>
      </c>
    </row>
    <row r="65" spans="1:9">
      <c r="A65" s="260" t="str">
        <f>IF('CIQ Input File'!G148="","",IF(H65&gt;'CIQ Input File'!H148,"",CONCATENATE('CIQ Input File'!G148,"/",H65)))</f>
        <v/>
      </c>
      <c r="B65" s="98"/>
      <c r="C65" s="257" t="str">
        <f t="shared" si="7"/>
        <v/>
      </c>
      <c r="D65" s="257" t="str">
        <f t="shared" si="8"/>
        <v/>
      </c>
      <c r="E65" s="100"/>
      <c r="F65" s="1"/>
      <c r="G65" s="257"/>
      <c r="H65" s="675">
        <v>3</v>
      </c>
      <c r="I65" s="257" t="str">
        <f t="shared" si="9"/>
        <v/>
      </c>
    </row>
    <row r="66" spans="1:9">
      <c r="A66" s="260" t="str">
        <f>IF('CIQ Input File'!G149="","",IF(H66&gt;'CIQ Input File'!H149,"",CONCATENATE('CIQ Input File'!G149,"/",H66)))</f>
        <v/>
      </c>
      <c r="B66" s="98"/>
      <c r="C66" s="257" t="str">
        <f t="shared" si="7"/>
        <v/>
      </c>
      <c r="D66" s="257" t="str">
        <f t="shared" si="8"/>
        <v/>
      </c>
      <c r="E66" s="100"/>
      <c r="F66" s="1"/>
      <c r="G66" s="257"/>
      <c r="H66" s="675">
        <v>3</v>
      </c>
      <c r="I66" s="257" t="str">
        <f t="shared" si="9"/>
        <v/>
      </c>
    </row>
    <row r="67" spans="1:9">
      <c r="A67" s="260" t="str">
        <f>IF('CIQ Input File'!G150="","",IF(H67&gt;'CIQ Input File'!H150,"",CONCATENATE('CIQ Input File'!G150,"/",H67)))</f>
        <v/>
      </c>
      <c r="B67" s="98"/>
      <c r="C67" s="257" t="str">
        <f t="shared" si="7"/>
        <v/>
      </c>
      <c r="D67" s="257" t="str">
        <f t="shared" si="8"/>
        <v/>
      </c>
      <c r="E67" s="100"/>
      <c r="F67" s="1"/>
      <c r="G67" s="257"/>
      <c r="H67" s="675">
        <v>3</v>
      </c>
      <c r="I67" s="257" t="str">
        <f t="shared" si="9"/>
        <v/>
      </c>
    </row>
    <row r="68" spans="1:9">
      <c r="A68" s="260" t="str">
        <f>IF('CIQ Input File'!G151="","",IF(H68&gt;'CIQ Input File'!H151,"",CONCATENATE('CIQ Input File'!G151,"/",H68)))</f>
        <v/>
      </c>
      <c r="B68" s="98"/>
      <c r="C68" s="257" t="str">
        <f t="shared" si="7"/>
        <v/>
      </c>
      <c r="D68" s="257" t="str">
        <f t="shared" si="8"/>
        <v/>
      </c>
      <c r="E68" s="100"/>
      <c r="F68" s="1"/>
      <c r="G68" s="257"/>
      <c r="H68" s="675">
        <v>3</v>
      </c>
      <c r="I68" s="257" t="str">
        <f t="shared" si="9"/>
        <v/>
      </c>
    </row>
    <row r="69" spans="1:9">
      <c r="A69" s="260" t="str">
        <f>IF('CIQ Input File'!G152="","",IF(H69&gt;'CIQ Input File'!H152,"",CONCATENATE('CIQ Input File'!G152,"/",H69)))</f>
        <v/>
      </c>
      <c r="B69" s="98"/>
      <c r="C69" s="257" t="str">
        <f t="shared" si="7"/>
        <v/>
      </c>
      <c r="D69" s="257" t="str">
        <f t="shared" si="8"/>
        <v/>
      </c>
      <c r="E69" s="100"/>
      <c r="F69" s="1"/>
      <c r="G69" s="257"/>
      <c r="H69" s="675">
        <v>3</v>
      </c>
      <c r="I69" s="257" t="str">
        <f t="shared" si="9"/>
        <v/>
      </c>
    </row>
    <row r="70" spans="1:9">
      <c r="A70" s="260" t="str">
        <f>IF('CIQ Input File'!G153="","",IF(H70&gt;'CIQ Input File'!H153,"",CONCATENATE('CIQ Input File'!G153,"/",H70)))</f>
        <v/>
      </c>
      <c r="B70" s="98"/>
      <c r="C70" s="257" t="str">
        <f t="shared" si="7"/>
        <v/>
      </c>
      <c r="D70" s="257" t="str">
        <f t="shared" si="8"/>
        <v/>
      </c>
      <c r="E70" s="100"/>
      <c r="F70" s="1"/>
      <c r="G70" s="257"/>
      <c r="H70" s="675">
        <v>3</v>
      </c>
      <c r="I70" s="257" t="str">
        <f t="shared" si="9"/>
        <v/>
      </c>
    </row>
    <row r="71" spans="1:9">
      <c r="I71" s="98" t="str">
        <f t="shared" ref="I71:I117" si="10">IF(A71="","","no shutdown")</f>
        <v/>
      </c>
    </row>
    <row r="72" spans="1:9">
      <c r="A72" s="260" t="str">
        <f>IF('CIQ Input File'!G132="","",IF(H72&gt;'CIQ Input File'!H132,"",CONCATENATE('CIQ Input File'!G132,"/",H72)))</f>
        <v>17/1/4</v>
      </c>
      <c r="B72" s="98" t="s">
        <v>1615</v>
      </c>
      <c r="C72" s="257" t="str">
        <f t="shared" ref="C72:C93" si="11">IF(A72="","","hybrid")</f>
        <v>hybrid</v>
      </c>
      <c r="D72" s="257" t="str">
        <f t="shared" ref="D72:D93" si="12">IF(A72="","","dot1q")</f>
        <v>dot1q</v>
      </c>
      <c r="E72" s="100"/>
      <c r="F72" s="1"/>
      <c r="G72" s="257" t="str">
        <f>IF(OR(LEFT(A72,2)="17",LEFT(A72,2)="18"),'CIQ Input File'!D708,"")</f>
        <v>VePDG-port-Scheduler</v>
      </c>
      <c r="H72" s="675">
        <v>4</v>
      </c>
      <c r="I72" s="257" t="str">
        <f>IF(B72="","","no shutdown")</f>
        <v>no shutdown</v>
      </c>
    </row>
    <row r="73" spans="1:9">
      <c r="A73" s="260" t="str">
        <f>IF('CIQ Input File'!G133="","",IF(H73&gt;'CIQ Input File'!H133,"",CONCATENATE('CIQ Input File'!G133,"/",H73)))</f>
        <v/>
      </c>
      <c r="B73" s="98"/>
      <c r="C73" s="257" t="str">
        <f t="shared" si="11"/>
        <v/>
      </c>
      <c r="D73" s="257" t="str">
        <f t="shared" si="12"/>
        <v/>
      </c>
      <c r="E73" s="100"/>
      <c r="F73" s="1"/>
      <c r="G73" s="257" t="str">
        <f>IF(OR(LEFT(A73,2)="17",LEFT(A52,2)="18"),'CIQ Input File'!D732,"")</f>
        <v/>
      </c>
      <c r="H73" s="675">
        <v>4</v>
      </c>
      <c r="I73" s="257" t="str">
        <f t="shared" ref="I73:I93" si="13">IF(B73="","","no shutdown")</f>
        <v/>
      </c>
    </row>
    <row r="74" spans="1:9">
      <c r="A74" s="260" t="str">
        <f>IF('CIQ Input File'!G134="","",IF(H74&gt;'CIQ Input File'!H134,"",CONCATENATE('CIQ Input File'!G134,"/",H74)))</f>
        <v>18/1/4</v>
      </c>
      <c r="B74" s="98" t="s">
        <v>1615</v>
      </c>
      <c r="C74" s="257" t="str">
        <f t="shared" si="11"/>
        <v>hybrid</v>
      </c>
      <c r="D74" s="257" t="str">
        <f t="shared" si="12"/>
        <v>dot1q</v>
      </c>
      <c r="E74" s="100"/>
      <c r="F74" s="1"/>
      <c r="G74" s="257" t="str">
        <f>IF(OR(LEFT(A74,2)="17",LEFT(A74,2)="18"),'CIQ Input File'!D708,"")</f>
        <v>VePDG-port-Scheduler</v>
      </c>
      <c r="H74" s="675">
        <v>4</v>
      </c>
      <c r="I74" s="257" t="str">
        <f t="shared" si="13"/>
        <v>no shutdown</v>
      </c>
    </row>
    <row r="75" spans="1:9">
      <c r="A75" s="260" t="str">
        <f>IF('CIQ Input File'!G135="","",IF(H75&gt;'CIQ Input File'!H135,"",CONCATENATE('CIQ Input File'!G135,"/",H75)))</f>
        <v/>
      </c>
      <c r="B75" s="98"/>
      <c r="C75" s="257" t="str">
        <f t="shared" si="11"/>
        <v/>
      </c>
      <c r="D75" s="257" t="str">
        <f t="shared" si="12"/>
        <v/>
      </c>
      <c r="E75" s="100"/>
      <c r="F75" s="1"/>
      <c r="G75" s="257"/>
      <c r="H75" s="675">
        <v>4</v>
      </c>
      <c r="I75" s="257" t="str">
        <f t="shared" si="13"/>
        <v/>
      </c>
    </row>
    <row r="76" spans="1:9">
      <c r="A76" s="260" t="str">
        <f>IF('CIQ Input File'!G136="","",IF(H76&gt;'CIQ Input File'!H136,"",CONCATENATE('CIQ Input File'!G136,"/",H76)))</f>
        <v/>
      </c>
      <c r="B76" s="98"/>
      <c r="C76" s="257" t="str">
        <f t="shared" si="11"/>
        <v/>
      </c>
      <c r="D76" s="257" t="str">
        <f t="shared" si="12"/>
        <v/>
      </c>
      <c r="E76" s="100"/>
      <c r="F76" s="1"/>
      <c r="G76" s="257"/>
      <c r="H76" s="675">
        <v>4</v>
      </c>
      <c r="I76" s="257" t="str">
        <f t="shared" si="13"/>
        <v/>
      </c>
    </row>
    <row r="77" spans="1:9">
      <c r="A77" s="260" t="str">
        <f>IF('CIQ Input File'!G137="","",IF(H77&gt;'CIQ Input File'!H137,"",CONCATENATE('CIQ Input File'!G137,"/",H77)))</f>
        <v/>
      </c>
      <c r="B77" s="98"/>
      <c r="C77" s="257" t="str">
        <f t="shared" si="11"/>
        <v/>
      </c>
      <c r="D77" s="257" t="str">
        <f t="shared" si="12"/>
        <v/>
      </c>
      <c r="E77" s="100"/>
      <c r="F77" s="1"/>
      <c r="G77" s="257"/>
      <c r="H77" s="675">
        <v>4</v>
      </c>
      <c r="I77" s="257" t="str">
        <f t="shared" si="13"/>
        <v/>
      </c>
    </row>
    <row r="78" spans="1:9">
      <c r="A78" s="260" t="str">
        <f>IF('CIQ Input File'!G138="","",IF(H78&gt;'CIQ Input File'!H138,"",CONCATENATE('CIQ Input File'!G138,"/",H78)))</f>
        <v>1/3/4</v>
      </c>
      <c r="B78" s="98"/>
      <c r="C78" s="257" t="str">
        <f t="shared" si="11"/>
        <v>hybrid</v>
      </c>
      <c r="D78" s="257" t="str">
        <f t="shared" si="12"/>
        <v>dot1q</v>
      </c>
      <c r="E78" s="100"/>
      <c r="F78" s="1"/>
      <c r="G78" s="257"/>
      <c r="H78" s="675">
        <v>4</v>
      </c>
      <c r="I78" s="257" t="str">
        <f t="shared" si="13"/>
        <v/>
      </c>
    </row>
    <row r="79" spans="1:9">
      <c r="A79" s="260" t="str">
        <f>IF('CIQ Input File'!G139="","",IF(H79&gt;'CIQ Input File'!H139,"",CONCATENATE('CIQ Input File'!G139,"/",H79)))</f>
        <v/>
      </c>
      <c r="B79" s="98"/>
      <c r="C79" s="257" t="str">
        <f t="shared" si="11"/>
        <v/>
      </c>
      <c r="D79" s="257" t="str">
        <f t="shared" si="12"/>
        <v/>
      </c>
      <c r="E79" s="100"/>
      <c r="F79" s="1"/>
      <c r="G79" s="257"/>
      <c r="H79" s="675">
        <v>4</v>
      </c>
      <c r="I79" s="257" t="str">
        <f t="shared" si="13"/>
        <v/>
      </c>
    </row>
    <row r="80" spans="1:9">
      <c r="A80" s="260" t="str">
        <f>IF('CIQ Input File'!G140="","",IF(H80&gt;'CIQ Input File'!H140,"",CONCATENATE('CIQ Input File'!G140,"/",H80)))</f>
        <v/>
      </c>
      <c r="B80" s="98"/>
      <c r="C80" s="257" t="str">
        <f t="shared" si="11"/>
        <v/>
      </c>
      <c r="D80" s="257" t="str">
        <f t="shared" si="12"/>
        <v/>
      </c>
      <c r="E80" s="100"/>
      <c r="F80" s="1"/>
      <c r="G80" s="257"/>
      <c r="H80" s="675">
        <v>4</v>
      </c>
      <c r="I80" s="257" t="str">
        <f t="shared" si="13"/>
        <v/>
      </c>
    </row>
    <row r="81" spans="1:9">
      <c r="A81" s="260" t="str">
        <f>IF('CIQ Input File'!G141="","",IF(H81&gt;'CIQ Input File'!H141,"",CONCATENATE('CIQ Input File'!G141,"/",H81)))</f>
        <v/>
      </c>
      <c r="B81" s="98"/>
      <c r="C81" s="257" t="str">
        <f t="shared" si="11"/>
        <v/>
      </c>
      <c r="D81" s="257" t="str">
        <f t="shared" si="12"/>
        <v/>
      </c>
      <c r="E81" s="100"/>
      <c r="F81" s="1"/>
      <c r="G81" s="257"/>
      <c r="H81" s="675">
        <v>4</v>
      </c>
      <c r="I81" s="257" t="str">
        <f t="shared" si="13"/>
        <v/>
      </c>
    </row>
    <row r="82" spans="1:9">
      <c r="A82" s="260" t="str">
        <f>IF('CIQ Input File'!G142="","",IF(H82&gt;'CIQ Input File'!H142,"",CONCATENATE('CIQ Input File'!G142,"/",H82)))</f>
        <v>2/3/4</v>
      </c>
      <c r="B82" s="98"/>
      <c r="C82" s="257" t="str">
        <f t="shared" si="11"/>
        <v>hybrid</v>
      </c>
      <c r="D82" s="257" t="str">
        <f t="shared" si="12"/>
        <v>dot1q</v>
      </c>
      <c r="E82" s="100"/>
      <c r="F82" s="1"/>
      <c r="G82" s="257"/>
      <c r="H82" s="675">
        <v>4</v>
      </c>
      <c r="I82" s="257" t="str">
        <f t="shared" si="13"/>
        <v/>
      </c>
    </row>
    <row r="83" spans="1:9">
      <c r="A83" s="260" t="str">
        <f>IF('CIQ Input File'!G143="","",IF(H83&gt;'CIQ Input File'!H143,"",CONCATENATE('CIQ Input File'!G143,"/",H83)))</f>
        <v/>
      </c>
      <c r="B83" s="98"/>
      <c r="C83" s="257" t="str">
        <f t="shared" si="11"/>
        <v/>
      </c>
      <c r="D83" s="257" t="str">
        <f t="shared" si="12"/>
        <v/>
      </c>
      <c r="E83" s="100"/>
      <c r="F83" s="1"/>
      <c r="G83" s="257"/>
      <c r="H83" s="675">
        <v>4</v>
      </c>
      <c r="I83" s="257" t="str">
        <f t="shared" si="13"/>
        <v/>
      </c>
    </row>
    <row r="84" spans="1:9">
      <c r="A84" s="260" t="str">
        <f>IF('CIQ Input File'!G144="","",IF(H84&gt;'CIQ Input File'!H144,"",CONCATENATE('CIQ Input File'!G144,"/",H84)))</f>
        <v/>
      </c>
      <c r="B84" s="98"/>
      <c r="C84" s="257" t="str">
        <f t="shared" si="11"/>
        <v/>
      </c>
      <c r="D84" s="257" t="str">
        <f t="shared" si="12"/>
        <v/>
      </c>
      <c r="E84" s="100"/>
      <c r="F84" s="1"/>
      <c r="G84" s="257"/>
      <c r="H84" s="675">
        <v>4</v>
      </c>
      <c r="I84" s="257" t="str">
        <f t="shared" si="13"/>
        <v/>
      </c>
    </row>
    <row r="85" spans="1:9">
      <c r="A85" s="260" t="str">
        <f>IF('CIQ Input File'!G145="","",IF(H85&gt;'CIQ Input File'!H145,"",CONCATENATE('CIQ Input File'!G145,"/",H85)))</f>
        <v/>
      </c>
      <c r="B85" s="98"/>
      <c r="C85" s="257" t="str">
        <f t="shared" si="11"/>
        <v/>
      </c>
      <c r="D85" s="257" t="str">
        <f t="shared" si="12"/>
        <v/>
      </c>
      <c r="E85" s="100"/>
      <c r="F85" s="1"/>
      <c r="G85" s="257"/>
      <c r="H85" s="675">
        <v>4</v>
      </c>
      <c r="I85" s="257" t="str">
        <f t="shared" si="13"/>
        <v/>
      </c>
    </row>
    <row r="86" spans="1:9">
      <c r="A86" s="260" t="str">
        <f>IF('CIQ Input File'!G146="","",IF(H86&gt;'CIQ Input File'!H146,"",CONCATENATE('CIQ Input File'!G146,"/",H86)))</f>
        <v>3/3/4</v>
      </c>
      <c r="B86" s="98"/>
      <c r="C86" s="257" t="str">
        <f t="shared" si="11"/>
        <v>hybrid</v>
      </c>
      <c r="D86" s="257" t="str">
        <f t="shared" si="12"/>
        <v>dot1q</v>
      </c>
      <c r="E86" s="100"/>
      <c r="F86" s="1"/>
      <c r="G86" s="257"/>
      <c r="H86" s="675">
        <v>4</v>
      </c>
      <c r="I86" s="257" t="str">
        <f t="shared" si="13"/>
        <v/>
      </c>
    </row>
    <row r="87" spans="1:9">
      <c r="A87" s="260" t="str">
        <f>IF('CIQ Input File'!G147="","",IF(H87&gt;'CIQ Input File'!H147,"",CONCATENATE('CIQ Input File'!G147,"/",H87)))</f>
        <v/>
      </c>
      <c r="B87" s="98"/>
      <c r="C87" s="257" t="str">
        <f t="shared" si="11"/>
        <v/>
      </c>
      <c r="D87" s="257" t="str">
        <f t="shared" si="12"/>
        <v/>
      </c>
      <c r="E87" s="100"/>
      <c r="F87" s="1"/>
      <c r="G87" s="257"/>
      <c r="H87" s="675">
        <v>4</v>
      </c>
      <c r="I87" s="257" t="str">
        <f t="shared" si="13"/>
        <v/>
      </c>
    </row>
    <row r="88" spans="1:9">
      <c r="A88" s="260" t="str">
        <f>IF('CIQ Input File'!G148="","",IF(H88&gt;'CIQ Input File'!H148,"",CONCATENATE('CIQ Input File'!G148,"/",H88)))</f>
        <v/>
      </c>
      <c r="B88" s="98"/>
      <c r="C88" s="257" t="str">
        <f t="shared" si="11"/>
        <v/>
      </c>
      <c r="D88" s="257" t="str">
        <f t="shared" si="12"/>
        <v/>
      </c>
      <c r="E88" s="100"/>
      <c r="F88" s="1"/>
      <c r="G88" s="257"/>
      <c r="H88" s="675">
        <v>4</v>
      </c>
      <c r="I88" s="257" t="str">
        <f t="shared" si="13"/>
        <v/>
      </c>
    </row>
    <row r="89" spans="1:9">
      <c r="A89" s="260" t="str">
        <f>IF('CIQ Input File'!G149="","",IF(H89&gt;'CIQ Input File'!H149,"",CONCATENATE('CIQ Input File'!G149,"/",H89)))</f>
        <v/>
      </c>
      <c r="B89" s="98"/>
      <c r="C89" s="257" t="str">
        <f t="shared" si="11"/>
        <v/>
      </c>
      <c r="D89" s="257" t="str">
        <f t="shared" si="12"/>
        <v/>
      </c>
      <c r="E89" s="100"/>
      <c r="F89" s="1"/>
      <c r="G89" s="257"/>
      <c r="H89" s="675">
        <v>4</v>
      </c>
      <c r="I89" s="257" t="str">
        <f t="shared" si="13"/>
        <v/>
      </c>
    </row>
    <row r="90" spans="1:9">
      <c r="A90" s="260" t="str">
        <f>IF('CIQ Input File'!G150="","",IF(H90&gt;'CIQ Input File'!H150,"",CONCATENATE('CIQ Input File'!G150,"/",H90)))</f>
        <v/>
      </c>
      <c r="B90" s="98"/>
      <c r="C90" s="257" t="str">
        <f t="shared" si="11"/>
        <v/>
      </c>
      <c r="D90" s="257" t="str">
        <f t="shared" si="12"/>
        <v/>
      </c>
      <c r="E90" s="100"/>
      <c r="F90" s="1"/>
      <c r="G90" s="257"/>
      <c r="H90" s="675">
        <v>4</v>
      </c>
      <c r="I90" s="257" t="str">
        <f t="shared" si="13"/>
        <v/>
      </c>
    </row>
    <row r="91" spans="1:9">
      <c r="A91" s="260" t="str">
        <f>IF('CIQ Input File'!G151="","",IF(H91&gt;'CIQ Input File'!H151,"",CONCATENATE('CIQ Input File'!G151,"/",H91)))</f>
        <v/>
      </c>
      <c r="B91" s="98"/>
      <c r="C91" s="257" t="str">
        <f t="shared" si="11"/>
        <v/>
      </c>
      <c r="D91" s="257" t="str">
        <f t="shared" si="12"/>
        <v/>
      </c>
      <c r="E91" s="100"/>
      <c r="F91" s="1"/>
      <c r="G91" s="257"/>
      <c r="H91" s="675">
        <v>4</v>
      </c>
      <c r="I91" s="257" t="str">
        <f t="shared" si="13"/>
        <v/>
      </c>
    </row>
    <row r="92" spans="1:9">
      <c r="A92" s="260" t="str">
        <f>IF('CIQ Input File'!G152="","",IF(H92&gt;'CIQ Input File'!H152,"",CONCATENATE('CIQ Input File'!G152,"/",H92)))</f>
        <v/>
      </c>
      <c r="B92" s="98"/>
      <c r="C92" s="257" t="str">
        <f t="shared" si="11"/>
        <v/>
      </c>
      <c r="D92" s="257" t="str">
        <f t="shared" si="12"/>
        <v/>
      </c>
      <c r="E92" s="100"/>
      <c r="F92" s="1"/>
      <c r="G92" s="257"/>
      <c r="H92" s="675">
        <v>4</v>
      </c>
      <c r="I92" s="257" t="str">
        <f t="shared" si="13"/>
        <v/>
      </c>
    </row>
    <row r="93" spans="1:9">
      <c r="A93" s="260" t="str">
        <f>IF('CIQ Input File'!G153="","",IF(H93&gt;'CIQ Input File'!H153,"",CONCATENATE('CIQ Input File'!G153,"/",H93)))</f>
        <v/>
      </c>
      <c r="B93" s="98"/>
      <c r="C93" s="257" t="str">
        <f t="shared" si="11"/>
        <v/>
      </c>
      <c r="D93" s="257" t="str">
        <f t="shared" si="12"/>
        <v/>
      </c>
      <c r="E93" s="100"/>
      <c r="F93" s="1"/>
      <c r="G93" s="257"/>
      <c r="H93" s="675">
        <v>4</v>
      </c>
      <c r="I93" s="257" t="str">
        <f t="shared" si="13"/>
        <v/>
      </c>
    </row>
    <row r="94" spans="1:9">
      <c r="I94" s="98" t="str">
        <f t="shared" si="10"/>
        <v/>
      </c>
    </row>
    <row r="95" spans="1:9">
      <c r="A95" s="260" t="str">
        <f>IF('CIQ Input File'!G132="","",IF(H95&gt;'CIQ Input File'!H132,"",CONCATENATE('CIQ Input File'!G132,"/",H95)))</f>
        <v>17/1/5</v>
      </c>
      <c r="B95" s="98" t="s">
        <v>1616</v>
      </c>
      <c r="C95" s="257" t="str">
        <f t="shared" ref="C95:C116" si="14">IF(A95="","","hybrid")</f>
        <v>hybrid</v>
      </c>
      <c r="D95" s="257" t="str">
        <f t="shared" ref="D95:D116" si="15">IF(A95="","","dot1q")</f>
        <v>dot1q</v>
      </c>
      <c r="E95" s="100"/>
      <c r="F95" s="1"/>
      <c r="G95" s="257" t="str">
        <f>IF(OR(LEFT(A95,2)="17",LEFT(A95,2)="18"),'CIQ Input File'!D708,"")</f>
        <v>VePDG-port-Scheduler</v>
      </c>
      <c r="H95" s="675">
        <v>5</v>
      </c>
      <c r="I95" s="257" t="str">
        <f>IF(B95="","","no shutdown")</f>
        <v>no shutdown</v>
      </c>
    </row>
    <row r="96" spans="1:9">
      <c r="A96" s="260" t="str">
        <f>IF('CIQ Input File'!G133="","",IF(H96&gt;'CIQ Input File'!H133,"",CONCATENATE('CIQ Input File'!G133,"/",H96)))</f>
        <v/>
      </c>
      <c r="B96" s="98"/>
      <c r="C96" s="257" t="str">
        <f t="shared" si="14"/>
        <v/>
      </c>
      <c r="D96" s="257" t="str">
        <f t="shared" si="15"/>
        <v/>
      </c>
      <c r="E96" s="100"/>
      <c r="F96" s="1"/>
      <c r="G96" s="257" t="str">
        <f>IF(OR(LEFT(A96,2)="17",LEFT(A75,2)="18"),'CIQ Input File'!D755,"")</f>
        <v/>
      </c>
      <c r="H96" s="675">
        <v>5</v>
      </c>
      <c r="I96" s="257" t="str">
        <f t="shared" ref="I96:I116" si="16">IF(B96="","","no shutdown")</f>
        <v/>
      </c>
    </row>
    <row r="97" spans="1:9">
      <c r="A97" s="260" t="str">
        <f>IF('CIQ Input File'!G134="","",IF(H97&gt;'CIQ Input File'!H134,"",CONCATENATE('CIQ Input File'!G134,"/",H97)))</f>
        <v>18/1/5</v>
      </c>
      <c r="B97" s="98" t="s">
        <v>1616</v>
      </c>
      <c r="C97" s="257" t="str">
        <f t="shared" si="14"/>
        <v>hybrid</v>
      </c>
      <c r="D97" s="257" t="str">
        <f t="shared" si="15"/>
        <v>dot1q</v>
      </c>
      <c r="E97" s="100"/>
      <c r="F97" s="1"/>
      <c r="G97" s="257" t="str">
        <f>IF(OR(LEFT(A97,2)="17",LEFT(A97,2)="18"),'CIQ Input File'!D708,"")</f>
        <v>VePDG-port-Scheduler</v>
      </c>
      <c r="H97" s="675">
        <v>5</v>
      </c>
      <c r="I97" s="257" t="str">
        <f t="shared" si="16"/>
        <v>no shutdown</v>
      </c>
    </row>
    <row r="98" spans="1:9">
      <c r="A98" s="260" t="str">
        <f>IF('CIQ Input File'!G135="","",IF(H98&gt;'CIQ Input File'!H135,"",CONCATENATE('CIQ Input File'!G135,"/",H98)))</f>
        <v/>
      </c>
      <c r="B98" s="98"/>
      <c r="C98" s="257" t="str">
        <f t="shared" si="14"/>
        <v/>
      </c>
      <c r="D98" s="257" t="str">
        <f t="shared" si="15"/>
        <v/>
      </c>
      <c r="E98" s="100"/>
      <c r="F98" s="1"/>
      <c r="G98" s="257"/>
      <c r="H98" s="675">
        <v>5</v>
      </c>
      <c r="I98" s="257" t="str">
        <f t="shared" si="16"/>
        <v/>
      </c>
    </row>
    <row r="99" spans="1:9">
      <c r="A99" s="260" t="str">
        <f>IF('CIQ Input File'!G136="","",IF(H99&gt;'CIQ Input File'!H136,"",CONCATENATE('CIQ Input File'!G136,"/",H99)))</f>
        <v/>
      </c>
      <c r="B99" s="98"/>
      <c r="C99" s="257" t="str">
        <f t="shared" si="14"/>
        <v/>
      </c>
      <c r="D99" s="257" t="str">
        <f t="shared" si="15"/>
        <v/>
      </c>
      <c r="E99" s="100"/>
      <c r="F99" s="1"/>
      <c r="G99" s="257"/>
      <c r="H99" s="675">
        <v>5</v>
      </c>
      <c r="I99" s="257" t="str">
        <f t="shared" si="16"/>
        <v/>
      </c>
    </row>
    <row r="100" spans="1:9">
      <c r="A100" s="260" t="str">
        <f>IF('CIQ Input File'!G137="","",IF(H100&gt;'CIQ Input File'!H137,"",CONCATENATE('CIQ Input File'!G137,"/",H100)))</f>
        <v/>
      </c>
      <c r="B100" s="98"/>
      <c r="C100" s="257" t="str">
        <f t="shared" si="14"/>
        <v/>
      </c>
      <c r="D100" s="257" t="str">
        <f t="shared" si="15"/>
        <v/>
      </c>
      <c r="E100" s="100"/>
      <c r="F100" s="1"/>
      <c r="G100" s="257"/>
      <c r="H100" s="675">
        <v>5</v>
      </c>
      <c r="I100" s="257" t="str">
        <f t="shared" si="16"/>
        <v/>
      </c>
    </row>
    <row r="101" spans="1:9">
      <c r="A101" s="260" t="str">
        <f>IF('CIQ Input File'!G138="","",IF(H101&gt;'CIQ Input File'!H138,"",CONCATENATE('CIQ Input File'!G138,"/",H101)))</f>
        <v>1/3/5</v>
      </c>
      <c r="B101" s="98"/>
      <c r="C101" s="257" t="str">
        <f t="shared" si="14"/>
        <v>hybrid</v>
      </c>
      <c r="D101" s="257" t="str">
        <f t="shared" si="15"/>
        <v>dot1q</v>
      </c>
      <c r="E101" s="100"/>
      <c r="F101" s="1"/>
      <c r="G101" s="257"/>
      <c r="H101" s="675">
        <v>5</v>
      </c>
      <c r="I101" s="257" t="str">
        <f t="shared" si="16"/>
        <v/>
      </c>
    </row>
    <row r="102" spans="1:9">
      <c r="A102" s="260" t="str">
        <f>IF('CIQ Input File'!G139="","",IF(H102&gt;'CIQ Input File'!H139,"",CONCATENATE('CIQ Input File'!G139,"/",H102)))</f>
        <v/>
      </c>
      <c r="B102" s="98"/>
      <c r="C102" s="257" t="str">
        <f t="shared" si="14"/>
        <v/>
      </c>
      <c r="D102" s="257" t="str">
        <f t="shared" si="15"/>
        <v/>
      </c>
      <c r="E102" s="100"/>
      <c r="F102" s="1"/>
      <c r="G102" s="257"/>
      <c r="H102" s="675">
        <v>5</v>
      </c>
      <c r="I102" s="257" t="str">
        <f t="shared" si="16"/>
        <v/>
      </c>
    </row>
    <row r="103" spans="1:9">
      <c r="A103" s="260" t="str">
        <f>IF('CIQ Input File'!G140="","",IF(H103&gt;'CIQ Input File'!H140,"",CONCATENATE('CIQ Input File'!G140,"/",H103)))</f>
        <v/>
      </c>
      <c r="B103" s="98"/>
      <c r="C103" s="257" t="str">
        <f t="shared" si="14"/>
        <v/>
      </c>
      <c r="D103" s="257" t="str">
        <f t="shared" si="15"/>
        <v/>
      </c>
      <c r="E103" s="100"/>
      <c r="F103" s="1"/>
      <c r="G103" s="257"/>
      <c r="H103" s="675">
        <v>5</v>
      </c>
      <c r="I103" s="257" t="str">
        <f t="shared" si="16"/>
        <v/>
      </c>
    </row>
    <row r="104" spans="1:9">
      <c r="A104" s="260" t="str">
        <f>IF('CIQ Input File'!G141="","",IF(H104&gt;'CIQ Input File'!H141,"",CONCATENATE('CIQ Input File'!G141,"/",H104)))</f>
        <v/>
      </c>
      <c r="B104" s="98"/>
      <c r="C104" s="257" t="str">
        <f t="shared" si="14"/>
        <v/>
      </c>
      <c r="D104" s="257" t="str">
        <f t="shared" si="15"/>
        <v/>
      </c>
      <c r="E104" s="100"/>
      <c r="F104" s="1"/>
      <c r="G104" s="257"/>
      <c r="H104" s="675">
        <v>5</v>
      </c>
      <c r="I104" s="257" t="str">
        <f t="shared" si="16"/>
        <v/>
      </c>
    </row>
    <row r="105" spans="1:9">
      <c r="A105" s="260" t="str">
        <f>IF('CIQ Input File'!G142="","",IF(H105&gt;'CIQ Input File'!H142,"",CONCATENATE('CIQ Input File'!G142,"/",H105)))</f>
        <v>2/3/5</v>
      </c>
      <c r="B105" s="98"/>
      <c r="C105" s="257" t="str">
        <f t="shared" si="14"/>
        <v>hybrid</v>
      </c>
      <c r="D105" s="257" t="str">
        <f t="shared" si="15"/>
        <v>dot1q</v>
      </c>
      <c r="E105" s="100"/>
      <c r="F105" s="1"/>
      <c r="G105" s="257"/>
      <c r="H105" s="675">
        <v>5</v>
      </c>
      <c r="I105" s="257" t="str">
        <f t="shared" si="16"/>
        <v/>
      </c>
    </row>
    <row r="106" spans="1:9">
      <c r="A106" s="260" t="str">
        <f>IF('CIQ Input File'!G143="","",IF(H106&gt;'CIQ Input File'!H143,"",CONCATENATE('CIQ Input File'!G143,"/",H106)))</f>
        <v/>
      </c>
      <c r="B106" s="98"/>
      <c r="C106" s="257" t="str">
        <f t="shared" si="14"/>
        <v/>
      </c>
      <c r="D106" s="257" t="str">
        <f t="shared" si="15"/>
        <v/>
      </c>
      <c r="E106" s="100"/>
      <c r="F106" s="1"/>
      <c r="G106" s="257"/>
      <c r="H106" s="675">
        <v>5</v>
      </c>
      <c r="I106" s="257" t="str">
        <f t="shared" si="16"/>
        <v/>
      </c>
    </row>
    <row r="107" spans="1:9">
      <c r="A107" s="260" t="str">
        <f>IF('CIQ Input File'!G144="","",IF(H107&gt;'CIQ Input File'!H144,"",CONCATENATE('CIQ Input File'!G144,"/",H107)))</f>
        <v/>
      </c>
      <c r="B107" s="98"/>
      <c r="C107" s="257" t="str">
        <f t="shared" si="14"/>
        <v/>
      </c>
      <c r="D107" s="257" t="str">
        <f t="shared" si="15"/>
        <v/>
      </c>
      <c r="E107" s="100"/>
      <c r="F107" s="1"/>
      <c r="G107" s="257"/>
      <c r="H107" s="675">
        <v>5</v>
      </c>
      <c r="I107" s="257" t="str">
        <f t="shared" si="16"/>
        <v/>
      </c>
    </row>
    <row r="108" spans="1:9">
      <c r="A108" s="260" t="str">
        <f>IF('CIQ Input File'!G145="","",IF(H108&gt;'CIQ Input File'!H145,"",CONCATENATE('CIQ Input File'!G145,"/",H108)))</f>
        <v/>
      </c>
      <c r="B108" s="98"/>
      <c r="C108" s="257" t="str">
        <f t="shared" si="14"/>
        <v/>
      </c>
      <c r="D108" s="257" t="str">
        <f t="shared" si="15"/>
        <v/>
      </c>
      <c r="E108" s="100"/>
      <c r="F108" s="1"/>
      <c r="G108" s="257"/>
      <c r="H108" s="675">
        <v>5</v>
      </c>
      <c r="I108" s="257" t="str">
        <f t="shared" si="16"/>
        <v/>
      </c>
    </row>
    <row r="109" spans="1:9">
      <c r="A109" s="260" t="str">
        <f>IF('CIQ Input File'!G146="","",IF(H109&gt;'CIQ Input File'!H146,"",CONCATENATE('CIQ Input File'!G146,"/",H109)))</f>
        <v>3/3/5</v>
      </c>
      <c r="B109" s="98"/>
      <c r="C109" s="257" t="str">
        <f t="shared" si="14"/>
        <v>hybrid</v>
      </c>
      <c r="D109" s="257" t="str">
        <f t="shared" si="15"/>
        <v>dot1q</v>
      </c>
      <c r="E109" s="100"/>
      <c r="F109" s="1"/>
      <c r="G109" s="257"/>
      <c r="H109" s="675">
        <v>5</v>
      </c>
      <c r="I109" s="257" t="str">
        <f t="shared" si="16"/>
        <v/>
      </c>
    </row>
    <row r="110" spans="1:9">
      <c r="A110" s="260" t="str">
        <f>IF('CIQ Input File'!G147="","",IF(H110&gt;'CIQ Input File'!H147,"",CONCATENATE('CIQ Input File'!G147,"/",H110)))</f>
        <v/>
      </c>
      <c r="B110" s="98"/>
      <c r="C110" s="257" t="str">
        <f t="shared" si="14"/>
        <v/>
      </c>
      <c r="D110" s="257" t="str">
        <f t="shared" si="15"/>
        <v/>
      </c>
      <c r="E110" s="100"/>
      <c r="F110" s="1"/>
      <c r="G110" s="257"/>
      <c r="H110" s="675">
        <v>5</v>
      </c>
      <c r="I110" s="257" t="str">
        <f t="shared" si="16"/>
        <v/>
      </c>
    </row>
    <row r="111" spans="1:9">
      <c r="A111" s="260" t="str">
        <f>IF('CIQ Input File'!G148="","",IF(H111&gt;'CIQ Input File'!H148,"",CONCATENATE('CIQ Input File'!G148,"/",H111)))</f>
        <v/>
      </c>
      <c r="B111" s="98"/>
      <c r="C111" s="257" t="str">
        <f t="shared" si="14"/>
        <v/>
      </c>
      <c r="D111" s="257" t="str">
        <f t="shared" si="15"/>
        <v/>
      </c>
      <c r="E111" s="100"/>
      <c r="F111" s="1"/>
      <c r="G111" s="257"/>
      <c r="H111" s="675">
        <v>5</v>
      </c>
      <c r="I111" s="257" t="str">
        <f t="shared" si="16"/>
        <v/>
      </c>
    </row>
    <row r="112" spans="1:9">
      <c r="A112" s="260" t="str">
        <f>IF('CIQ Input File'!G149="","",IF(H112&gt;'CIQ Input File'!H149,"",CONCATENATE('CIQ Input File'!G149,"/",H112)))</f>
        <v/>
      </c>
      <c r="B112" s="98"/>
      <c r="C112" s="257" t="str">
        <f t="shared" si="14"/>
        <v/>
      </c>
      <c r="D112" s="257" t="str">
        <f t="shared" si="15"/>
        <v/>
      </c>
      <c r="E112" s="100"/>
      <c r="F112" s="1"/>
      <c r="G112" s="257"/>
      <c r="H112" s="675">
        <v>5</v>
      </c>
      <c r="I112" s="257" t="str">
        <f t="shared" si="16"/>
        <v/>
      </c>
    </row>
    <row r="113" spans="1:9">
      <c r="A113" s="260" t="str">
        <f>IF('CIQ Input File'!G150="","",IF(H113&gt;'CIQ Input File'!H150,"",CONCATENATE('CIQ Input File'!G150,"/",H113)))</f>
        <v/>
      </c>
      <c r="B113" s="98"/>
      <c r="C113" s="257" t="str">
        <f t="shared" si="14"/>
        <v/>
      </c>
      <c r="D113" s="257" t="str">
        <f t="shared" si="15"/>
        <v/>
      </c>
      <c r="E113" s="100"/>
      <c r="F113" s="1"/>
      <c r="G113" s="257"/>
      <c r="H113" s="675">
        <v>5</v>
      </c>
      <c r="I113" s="257" t="str">
        <f t="shared" si="16"/>
        <v/>
      </c>
    </row>
    <row r="114" spans="1:9">
      <c r="A114" s="260" t="str">
        <f>IF('CIQ Input File'!G151="","",IF(H114&gt;'CIQ Input File'!H151,"",CONCATENATE('CIQ Input File'!G151,"/",H114)))</f>
        <v/>
      </c>
      <c r="B114" s="98"/>
      <c r="C114" s="257" t="str">
        <f t="shared" si="14"/>
        <v/>
      </c>
      <c r="D114" s="257" t="str">
        <f t="shared" si="15"/>
        <v/>
      </c>
      <c r="E114" s="100"/>
      <c r="F114" s="1"/>
      <c r="G114" s="257"/>
      <c r="H114" s="675">
        <v>5</v>
      </c>
      <c r="I114" s="257" t="str">
        <f t="shared" si="16"/>
        <v/>
      </c>
    </row>
    <row r="115" spans="1:9">
      <c r="A115" s="260" t="str">
        <f>IF('CIQ Input File'!G152="","",IF(H115&gt;'CIQ Input File'!H152,"",CONCATENATE('CIQ Input File'!G152,"/",H115)))</f>
        <v/>
      </c>
      <c r="B115" s="98"/>
      <c r="C115" s="257" t="str">
        <f t="shared" si="14"/>
        <v/>
      </c>
      <c r="D115" s="257" t="str">
        <f t="shared" si="15"/>
        <v/>
      </c>
      <c r="E115" s="100"/>
      <c r="F115" s="1"/>
      <c r="G115" s="257"/>
      <c r="H115" s="675">
        <v>5</v>
      </c>
      <c r="I115" s="257" t="str">
        <f t="shared" si="16"/>
        <v/>
      </c>
    </row>
    <row r="116" spans="1:9">
      <c r="A116" s="260" t="str">
        <f>IF('CIQ Input File'!G153="","",IF(H116&gt;'CIQ Input File'!H153,"",CONCATENATE('CIQ Input File'!G153,"/",H116)))</f>
        <v/>
      </c>
      <c r="B116" s="98"/>
      <c r="C116" s="257" t="str">
        <f t="shared" si="14"/>
        <v/>
      </c>
      <c r="D116" s="257" t="str">
        <f t="shared" si="15"/>
        <v/>
      </c>
      <c r="E116" s="100"/>
      <c r="F116" s="1"/>
      <c r="G116" s="257"/>
      <c r="H116" s="675">
        <v>5</v>
      </c>
      <c r="I116" s="257" t="str">
        <f t="shared" si="16"/>
        <v/>
      </c>
    </row>
    <row r="117" spans="1:9">
      <c r="I117" s="98" t="str">
        <f t="shared" si="10"/>
        <v/>
      </c>
    </row>
    <row r="118" spans="1:9">
      <c r="A118" s="260" t="str">
        <f>IF('CIQ Input File'!G132="","",IF(H118&gt;'CIQ Input File'!H132,"",CONCATENATE('CIQ Input File'!G132,"/",H118)))</f>
        <v>17/1/6</v>
      </c>
      <c r="B118" s="98" t="s">
        <v>1616</v>
      </c>
      <c r="C118" s="257" t="str">
        <f t="shared" ref="C118:C139" si="17">IF(A118="","","hybrid")</f>
        <v>hybrid</v>
      </c>
      <c r="D118" s="257" t="str">
        <f t="shared" ref="D118:D139" si="18">IF(A118="","","dot1q")</f>
        <v>dot1q</v>
      </c>
      <c r="E118" s="100"/>
      <c r="F118" s="1"/>
      <c r="G118" s="257" t="str">
        <f>IF(OR(LEFT(A118,2)="17",LEFT(A118,2)="18"),'CIQ Input File'!D708,"")</f>
        <v>VePDG-port-Scheduler</v>
      </c>
      <c r="H118" s="675">
        <v>6</v>
      </c>
      <c r="I118" s="257" t="str">
        <f>IF(B118="","","no shutdown")</f>
        <v>no shutdown</v>
      </c>
    </row>
    <row r="119" spans="1:9">
      <c r="A119" s="260" t="str">
        <f>IF('CIQ Input File'!G133="","",IF(H119&gt;'CIQ Input File'!H133,"",CONCATENATE('CIQ Input File'!G133,"/",H119)))</f>
        <v/>
      </c>
      <c r="B119" s="98"/>
      <c r="C119" s="257" t="str">
        <f t="shared" si="17"/>
        <v/>
      </c>
      <c r="D119" s="257" t="str">
        <f t="shared" si="18"/>
        <v/>
      </c>
      <c r="E119" s="100"/>
      <c r="F119" s="1"/>
      <c r="G119" s="257" t="str">
        <f>IF(OR(LEFT(A119,2)="17",LEFT(A98,2)="18"),'CIQ Input File'!D778,"")</f>
        <v/>
      </c>
      <c r="H119" s="675">
        <v>6</v>
      </c>
      <c r="I119" s="257" t="str">
        <f t="shared" ref="I119:I139" si="19">IF(B119="","","no shutdown")</f>
        <v/>
      </c>
    </row>
    <row r="120" spans="1:9">
      <c r="A120" s="260" t="str">
        <f>IF('CIQ Input File'!G134="","",IF(H120&gt;'CIQ Input File'!H134,"",CONCATENATE('CIQ Input File'!G134,"/",H120)))</f>
        <v>18/1/6</v>
      </c>
      <c r="B120" s="98" t="s">
        <v>1616</v>
      </c>
      <c r="C120" s="257" t="str">
        <f t="shared" si="17"/>
        <v>hybrid</v>
      </c>
      <c r="D120" s="257" t="str">
        <f t="shared" si="18"/>
        <v>dot1q</v>
      </c>
      <c r="E120" s="100"/>
      <c r="F120" s="1"/>
      <c r="G120" s="257" t="str">
        <f>IF(OR(LEFT(A120,2)="17",LEFT(A120,2)="18"),'CIQ Input File'!D708,"")</f>
        <v>VePDG-port-Scheduler</v>
      </c>
      <c r="H120" s="675">
        <v>6</v>
      </c>
      <c r="I120" s="257" t="str">
        <f t="shared" si="19"/>
        <v>no shutdown</v>
      </c>
    </row>
    <row r="121" spans="1:9">
      <c r="A121" s="260" t="str">
        <f>IF('CIQ Input File'!G135="","",IF(H121&gt;'CIQ Input File'!H135,"",CONCATENATE('CIQ Input File'!G135,"/",H121)))</f>
        <v/>
      </c>
      <c r="B121" s="98"/>
      <c r="C121" s="257" t="str">
        <f t="shared" si="17"/>
        <v/>
      </c>
      <c r="D121" s="257" t="str">
        <f t="shared" si="18"/>
        <v/>
      </c>
      <c r="E121" s="100"/>
      <c r="F121" s="1"/>
      <c r="G121" s="257"/>
      <c r="H121" s="675">
        <v>6</v>
      </c>
      <c r="I121" s="257" t="str">
        <f t="shared" si="19"/>
        <v/>
      </c>
    </row>
    <row r="122" spans="1:9">
      <c r="A122" s="260" t="str">
        <f>IF('CIQ Input File'!G136="","",IF(H122&gt;'CIQ Input File'!H136,"",CONCATENATE('CIQ Input File'!G136,"/",H122)))</f>
        <v/>
      </c>
      <c r="B122" s="98"/>
      <c r="C122" s="257" t="str">
        <f t="shared" si="17"/>
        <v/>
      </c>
      <c r="D122" s="257" t="str">
        <f t="shared" si="18"/>
        <v/>
      </c>
      <c r="E122" s="100"/>
      <c r="F122" s="1"/>
      <c r="G122" s="257"/>
      <c r="H122" s="675">
        <v>6</v>
      </c>
      <c r="I122" s="257" t="str">
        <f t="shared" si="19"/>
        <v/>
      </c>
    </row>
    <row r="123" spans="1:9">
      <c r="A123" s="260" t="str">
        <f>IF('CIQ Input File'!G137="","",IF(H123&gt;'CIQ Input File'!H137,"",CONCATENATE('CIQ Input File'!G137,"/",H123)))</f>
        <v/>
      </c>
      <c r="B123" s="98"/>
      <c r="C123" s="257" t="str">
        <f t="shared" si="17"/>
        <v/>
      </c>
      <c r="D123" s="257" t="str">
        <f t="shared" si="18"/>
        <v/>
      </c>
      <c r="E123" s="100"/>
      <c r="F123" s="1"/>
      <c r="G123" s="257"/>
      <c r="H123" s="675">
        <v>6</v>
      </c>
      <c r="I123" s="257" t="str">
        <f t="shared" si="19"/>
        <v/>
      </c>
    </row>
    <row r="124" spans="1:9">
      <c r="A124" s="260" t="str">
        <f>IF('CIQ Input File'!G138="","",IF(H124&gt;'CIQ Input File'!H138,"",CONCATENATE('CIQ Input File'!G138,"/",H124)))</f>
        <v>1/3/6</v>
      </c>
      <c r="B124" s="98"/>
      <c r="C124" s="257" t="str">
        <f t="shared" si="17"/>
        <v>hybrid</v>
      </c>
      <c r="D124" s="257" t="str">
        <f t="shared" si="18"/>
        <v>dot1q</v>
      </c>
      <c r="E124" s="100"/>
      <c r="F124" s="1"/>
      <c r="G124" s="257"/>
      <c r="H124" s="675">
        <v>6</v>
      </c>
      <c r="I124" s="257" t="str">
        <f t="shared" si="19"/>
        <v/>
      </c>
    </row>
    <row r="125" spans="1:9">
      <c r="A125" s="260" t="str">
        <f>IF('CIQ Input File'!G139="","",IF(H125&gt;'CIQ Input File'!H139,"",CONCATENATE('CIQ Input File'!G139,"/",H125)))</f>
        <v/>
      </c>
      <c r="B125" s="98"/>
      <c r="C125" s="257" t="str">
        <f t="shared" si="17"/>
        <v/>
      </c>
      <c r="D125" s="257" t="str">
        <f t="shared" si="18"/>
        <v/>
      </c>
      <c r="E125" s="100"/>
      <c r="F125" s="1"/>
      <c r="G125" s="257"/>
      <c r="H125" s="675">
        <v>6</v>
      </c>
      <c r="I125" s="257" t="str">
        <f t="shared" si="19"/>
        <v/>
      </c>
    </row>
    <row r="126" spans="1:9">
      <c r="A126" s="260" t="str">
        <f>IF('CIQ Input File'!G140="","",IF(H126&gt;'CIQ Input File'!H140,"",CONCATENATE('CIQ Input File'!G140,"/",H126)))</f>
        <v/>
      </c>
      <c r="B126" s="98"/>
      <c r="C126" s="257" t="str">
        <f t="shared" si="17"/>
        <v/>
      </c>
      <c r="D126" s="257" t="str">
        <f t="shared" si="18"/>
        <v/>
      </c>
      <c r="E126" s="100"/>
      <c r="F126" s="1"/>
      <c r="G126" s="257"/>
      <c r="H126" s="675">
        <v>6</v>
      </c>
      <c r="I126" s="257" t="str">
        <f t="shared" si="19"/>
        <v/>
      </c>
    </row>
    <row r="127" spans="1:9">
      <c r="A127" s="260" t="str">
        <f>IF('CIQ Input File'!G141="","",IF(H127&gt;'CIQ Input File'!H141,"",CONCATENATE('CIQ Input File'!G141,"/",H127)))</f>
        <v/>
      </c>
      <c r="B127" s="98"/>
      <c r="C127" s="257" t="str">
        <f t="shared" si="17"/>
        <v/>
      </c>
      <c r="D127" s="257" t="str">
        <f t="shared" si="18"/>
        <v/>
      </c>
      <c r="E127" s="100"/>
      <c r="F127" s="1"/>
      <c r="G127" s="257"/>
      <c r="H127" s="675">
        <v>6</v>
      </c>
      <c r="I127" s="257" t="str">
        <f t="shared" si="19"/>
        <v/>
      </c>
    </row>
    <row r="128" spans="1:9">
      <c r="A128" s="260" t="str">
        <f>IF('CIQ Input File'!G142="","",IF(H128&gt;'CIQ Input File'!H142,"",CONCATENATE('CIQ Input File'!G142,"/",H128)))</f>
        <v>2/3/6</v>
      </c>
      <c r="B128" s="98"/>
      <c r="C128" s="257" t="str">
        <f t="shared" si="17"/>
        <v>hybrid</v>
      </c>
      <c r="D128" s="257" t="str">
        <f t="shared" si="18"/>
        <v>dot1q</v>
      </c>
      <c r="E128" s="100"/>
      <c r="F128" s="1"/>
      <c r="G128" s="257"/>
      <c r="H128" s="675">
        <v>6</v>
      </c>
      <c r="I128" s="257" t="str">
        <f t="shared" si="19"/>
        <v/>
      </c>
    </row>
    <row r="129" spans="1:9">
      <c r="A129" s="260" t="str">
        <f>IF('CIQ Input File'!G143="","",IF(H129&gt;'CIQ Input File'!H143,"",CONCATENATE('CIQ Input File'!G143,"/",H129)))</f>
        <v/>
      </c>
      <c r="B129" s="98"/>
      <c r="C129" s="257" t="str">
        <f t="shared" si="17"/>
        <v/>
      </c>
      <c r="D129" s="257" t="str">
        <f t="shared" si="18"/>
        <v/>
      </c>
      <c r="E129" s="100"/>
      <c r="F129" s="1"/>
      <c r="G129" s="257"/>
      <c r="H129" s="675">
        <v>6</v>
      </c>
      <c r="I129" s="257" t="str">
        <f t="shared" si="19"/>
        <v/>
      </c>
    </row>
    <row r="130" spans="1:9">
      <c r="A130" s="260" t="str">
        <f>IF('CIQ Input File'!G144="","",IF(H130&gt;'CIQ Input File'!H144,"",CONCATENATE('CIQ Input File'!G144,"/",H130)))</f>
        <v/>
      </c>
      <c r="B130" s="98"/>
      <c r="C130" s="257" t="str">
        <f t="shared" si="17"/>
        <v/>
      </c>
      <c r="D130" s="257" t="str">
        <f t="shared" si="18"/>
        <v/>
      </c>
      <c r="E130" s="100"/>
      <c r="F130" s="1"/>
      <c r="G130" s="257"/>
      <c r="H130" s="675">
        <v>6</v>
      </c>
      <c r="I130" s="257" t="str">
        <f t="shared" si="19"/>
        <v/>
      </c>
    </row>
    <row r="131" spans="1:9">
      <c r="A131" s="260" t="str">
        <f>IF('CIQ Input File'!G145="","",IF(H131&gt;'CIQ Input File'!H145,"",CONCATENATE('CIQ Input File'!G145,"/",H131)))</f>
        <v/>
      </c>
      <c r="B131" s="98"/>
      <c r="C131" s="257" t="str">
        <f t="shared" si="17"/>
        <v/>
      </c>
      <c r="D131" s="257" t="str">
        <f t="shared" si="18"/>
        <v/>
      </c>
      <c r="E131" s="100"/>
      <c r="F131" s="1"/>
      <c r="G131" s="257"/>
      <c r="H131" s="675">
        <v>6</v>
      </c>
      <c r="I131" s="257" t="str">
        <f t="shared" si="19"/>
        <v/>
      </c>
    </row>
    <row r="132" spans="1:9">
      <c r="A132" s="260" t="str">
        <f>IF('CIQ Input File'!G146="","",IF(H132&gt;'CIQ Input File'!H146,"",CONCATENATE('CIQ Input File'!G146,"/",H132)))</f>
        <v>3/3/6</v>
      </c>
      <c r="B132" s="98"/>
      <c r="C132" s="257" t="str">
        <f t="shared" si="17"/>
        <v>hybrid</v>
      </c>
      <c r="D132" s="257" t="str">
        <f t="shared" si="18"/>
        <v>dot1q</v>
      </c>
      <c r="E132" s="100"/>
      <c r="F132" s="1"/>
      <c r="G132" s="257"/>
      <c r="H132" s="675">
        <v>6</v>
      </c>
      <c r="I132" s="257" t="str">
        <f t="shared" si="19"/>
        <v/>
      </c>
    </row>
    <row r="133" spans="1:9">
      <c r="A133" s="260" t="str">
        <f>IF('CIQ Input File'!G147="","",IF(H133&gt;'CIQ Input File'!H147,"",CONCATENATE('CIQ Input File'!G147,"/",H133)))</f>
        <v/>
      </c>
      <c r="B133" s="98"/>
      <c r="C133" s="257" t="str">
        <f t="shared" si="17"/>
        <v/>
      </c>
      <c r="D133" s="257" t="str">
        <f t="shared" si="18"/>
        <v/>
      </c>
      <c r="E133" s="100"/>
      <c r="F133" s="1"/>
      <c r="G133" s="257"/>
      <c r="H133" s="675">
        <v>6</v>
      </c>
      <c r="I133" s="257" t="str">
        <f t="shared" si="19"/>
        <v/>
      </c>
    </row>
    <row r="134" spans="1:9">
      <c r="A134" s="260" t="str">
        <f>IF('CIQ Input File'!G148="","",IF(H134&gt;'CIQ Input File'!H148,"",CONCATENATE('CIQ Input File'!G148,"/",H134)))</f>
        <v/>
      </c>
      <c r="B134" s="98"/>
      <c r="C134" s="257" t="str">
        <f t="shared" si="17"/>
        <v/>
      </c>
      <c r="D134" s="257" t="str">
        <f t="shared" si="18"/>
        <v/>
      </c>
      <c r="E134" s="100"/>
      <c r="F134" s="1"/>
      <c r="G134" s="257"/>
      <c r="H134" s="675">
        <v>6</v>
      </c>
      <c r="I134" s="257" t="str">
        <f t="shared" si="19"/>
        <v/>
      </c>
    </row>
    <row r="135" spans="1:9">
      <c r="A135" s="260" t="str">
        <f>IF('CIQ Input File'!G149="","",IF(H135&gt;'CIQ Input File'!H149,"",CONCATENATE('CIQ Input File'!G149,"/",H135)))</f>
        <v/>
      </c>
      <c r="B135" s="98"/>
      <c r="C135" s="257" t="str">
        <f t="shared" si="17"/>
        <v/>
      </c>
      <c r="D135" s="257" t="str">
        <f t="shared" si="18"/>
        <v/>
      </c>
      <c r="E135" s="100"/>
      <c r="F135" s="1"/>
      <c r="G135" s="257"/>
      <c r="H135" s="675">
        <v>6</v>
      </c>
      <c r="I135" s="257" t="str">
        <f t="shared" si="19"/>
        <v/>
      </c>
    </row>
    <row r="136" spans="1:9">
      <c r="A136" s="260" t="str">
        <f>IF('CIQ Input File'!G150="","",IF(H136&gt;'CIQ Input File'!H150,"",CONCATENATE('CIQ Input File'!G150,"/",H136)))</f>
        <v/>
      </c>
      <c r="B136" s="98"/>
      <c r="C136" s="257" t="str">
        <f t="shared" si="17"/>
        <v/>
      </c>
      <c r="D136" s="257" t="str">
        <f t="shared" si="18"/>
        <v/>
      </c>
      <c r="E136" s="100"/>
      <c r="F136" s="1"/>
      <c r="G136" s="257"/>
      <c r="H136" s="675">
        <v>6</v>
      </c>
      <c r="I136" s="257" t="str">
        <f t="shared" si="19"/>
        <v/>
      </c>
    </row>
    <row r="137" spans="1:9">
      <c r="A137" s="260" t="str">
        <f>IF('CIQ Input File'!G151="","",IF(H137&gt;'CIQ Input File'!H151,"",CONCATENATE('CIQ Input File'!G151,"/",H137)))</f>
        <v/>
      </c>
      <c r="B137" s="98"/>
      <c r="C137" s="257" t="str">
        <f t="shared" si="17"/>
        <v/>
      </c>
      <c r="D137" s="257" t="str">
        <f t="shared" si="18"/>
        <v/>
      </c>
      <c r="E137" s="100"/>
      <c r="F137" s="1"/>
      <c r="G137" s="257"/>
      <c r="H137" s="675">
        <v>6</v>
      </c>
      <c r="I137" s="257" t="str">
        <f t="shared" si="19"/>
        <v/>
      </c>
    </row>
    <row r="138" spans="1:9">
      <c r="A138" s="260" t="str">
        <f>IF('CIQ Input File'!G152="","",IF(H138&gt;'CIQ Input File'!H152,"",CONCATENATE('CIQ Input File'!G152,"/",H138)))</f>
        <v/>
      </c>
      <c r="B138" s="98"/>
      <c r="C138" s="257" t="str">
        <f t="shared" si="17"/>
        <v/>
      </c>
      <c r="D138" s="257" t="str">
        <f t="shared" si="18"/>
        <v/>
      </c>
      <c r="E138" s="100"/>
      <c r="F138" s="1"/>
      <c r="G138" s="257"/>
      <c r="H138" s="675">
        <v>6</v>
      </c>
      <c r="I138" s="257" t="str">
        <f t="shared" si="19"/>
        <v/>
      </c>
    </row>
    <row r="139" spans="1:9">
      <c r="A139" s="260" t="str">
        <f>IF('CIQ Input File'!G153="","",IF(H139&gt;'CIQ Input File'!H153,"",CONCATENATE('CIQ Input File'!G153,"/",H139)))</f>
        <v/>
      </c>
      <c r="B139" s="98"/>
      <c r="C139" s="257" t="str">
        <f t="shared" si="17"/>
        <v/>
      </c>
      <c r="D139" s="257" t="str">
        <f t="shared" si="18"/>
        <v/>
      </c>
      <c r="E139" s="100"/>
      <c r="F139" s="1"/>
      <c r="G139" s="257"/>
      <c r="H139" s="675">
        <v>6</v>
      </c>
      <c r="I139" s="257" t="str">
        <f t="shared" si="19"/>
        <v/>
      </c>
    </row>
    <row r="140" spans="1:9">
      <c r="I140" s="98" t="str">
        <f t="shared" ref="I140:I186" si="20">IF(A140="","","no shutdown")</f>
        <v/>
      </c>
    </row>
    <row r="141" spans="1:9">
      <c r="A141" s="260" t="str">
        <f>IF('CIQ Input File'!G132="","",IF(H141&gt;'CIQ Input File'!H132,"",CONCATENATE('CIQ Input File'!G132,"/",H141)))</f>
        <v>17/1/7</v>
      </c>
      <c r="B141" s="98" t="s">
        <v>1617</v>
      </c>
      <c r="C141" s="257" t="str">
        <f t="shared" ref="C141:C162" si="21">IF(A141="","","hybrid")</f>
        <v>hybrid</v>
      </c>
      <c r="D141" s="257" t="str">
        <f t="shared" ref="D141:D162" si="22">IF(A141="","","dot1q")</f>
        <v>dot1q</v>
      </c>
      <c r="E141" s="100"/>
      <c r="F141" s="1"/>
      <c r="G141" s="257" t="str">
        <f>IF(OR(LEFT(A141,2)="17",LEFT(A141,2)="18"),'CIQ Input File'!D708,"")</f>
        <v>VePDG-port-Scheduler</v>
      </c>
      <c r="H141" s="675">
        <v>7</v>
      </c>
      <c r="I141" s="257" t="str">
        <f>IF(B141="","","no shutdown")</f>
        <v>no shutdown</v>
      </c>
    </row>
    <row r="142" spans="1:9">
      <c r="A142" s="260" t="str">
        <f>IF('CIQ Input File'!G133="","",IF(H142&gt;'CIQ Input File'!H133,"",CONCATENATE('CIQ Input File'!G133,"/",H142)))</f>
        <v/>
      </c>
      <c r="B142" s="98"/>
      <c r="C142" s="257" t="str">
        <f t="shared" si="21"/>
        <v/>
      </c>
      <c r="D142" s="257" t="str">
        <f t="shared" si="22"/>
        <v/>
      </c>
      <c r="E142" s="100"/>
      <c r="F142" s="1"/>
      <c r="G142" s="257" t="str">
        <f>IF(OR(LEFT(A142,2)="17",LEFT(A121,2)="18"),'CIQ Input File'!D801,"")</f>
        <v/>
      </c>
      <c r="H142" s="675">
        <v>7</v>
      </c>
      <c r="I142" s="257" t="str">
        <f t="shared" ref="I142:I162" si="23">IF(B142="","","no shutdown")</f>
        <v/>
      </c>
    </row>
    <row r="143" spans="1:9">
      <c r="A143" s="260" t="str">
        <f>IF('CIQ Input File'!G134="","",IF(H143&gt;'CIQ Input File'!H134,"",CONCATENATE('CIQ Input File'!G134,"/",H143)))</f>
        <v>18/1/7</v>
      </c>
      <c r="B143" s="98" t="s">
        <v>1617</v>
      </c>
      <c r="C143" s="257" t="str">
        <f t="shared" si="21"/>
        <v>hybrid</v>
      </c>
      <c r="D143" s="257" t="str">
        <f t="shared" si="22"/>
        <v>dot1q</v>
      </c>
      <c r="E143" s="100"/>
      <c r="F143" s="1"/>
      <c r="G143" s="257" t="str">
        <f>IF(OR(LEFT(A143,2)="17",LEFT(A143,2)="18"),'CIQ Input File'!D708,"")</f>
        <v>VePDG-port-Scheduler</v>
      </c>
      <c r="H143" s="675">
        <v>7</v>
      </c>
      <c r="I143" s="257" t="str">
        <f t="shared" si="23"/>
        <v>no shutdown</v>
      </c>
    </row>
    <row r="144" spans="1:9">
      <c r="A144" s="260" t="str">
        <f>IF('CIQ Input File'!G135="","",IF(H144&gt;'CIQ Input File'!H135,"",CONCATENATE('CIQ Input File'!G135,"/",H144)))</f>
        <v/>
      </c>
      <c r="B144" s="98"/>
      <c r="C144" s="257" t="str">
        <f t="shared" si="21"/>
        <v/>
      </c>
      <c r="D144" s="257" t="str">
        <f t="shared" si="22"/>
        <v/>
      </c>
      <c r="E144" s="100"/>
      <c r="F144" s="1"/>
      <c r="G144" s="257"/>
      <c r="H144" s="675">
        <v>7</v>
      </c>
      <c r="I144" s="257" t="str">
        <f t="shared" si="23"/>
        <v/>
      </c>
    </row>
    <row r="145" spans="1:9">
      <c r="A145" s="260" t="str">
        <f>IF('CIQ Input File'!G136="","",IF(H145&gt;'CIQ Input File'!H136,"",CONCATENATE('CIQ Input File'!G136,"/",H145)))</f>
        <v/>
      </c>
      <c r="B145" s="98"/>
      <c r="C145" s="257" t="str">
        <f t="shared" si="21"/>
        <v/>
      </c>
      <c r="D145" s="257" t="str">
        <f t="shared" si="22"/>
        <v/>
      </c>
      <c r="E145" s="100"/>
      <c r="F145" s="1"/>
      <c r="G145" s="257"/>
      <c r="H145" s="675">
        <v>7</v>
      </c>
      <c r="I145" s="257" t="str">
        <f t="shared" si="23"/>
        <v/>
      </c>
    </row>
    <row r="146" spans="1:9">
      <c r="A146" s="260" t="str">
        <f>IF('CIQ Input File'!G137="","",IF(H146&gt;'CIQ Input File'!H137,"",CONCATENATE('CIQ Input File'!G137,"/",H146)))</f>
        <v/>
      </c>
      <c r="B146" s="98"/>
      <c r="C146" s="257" t="str">
        <f t="shared" si="21"/>
        <v/>
      </c>
      <c r="D146" s="257" t="str">
        <f t="shared" si="22"/>
        <v/>
      </c>
      <c r="E146" s="100"/>
      <c r="F146" s="1"/>
      <c r="G146" s="257"/>
      <c r="H146" s="675">
        <v>7</v>
      </c>
      <c r="I146" s="257" t="str">
        <f t="shared" si="23"/>
        <v/>
      </c>
    </row>
    <row r="147" spans="1:9">
      <c r="A147" s="260" t="str">
        <f>IF('CIQ Input File'!G138="","",IF(H147&gt;'CIQ Input File'!H138,"",CONCATENATE('CIQ Input File'!G138,"/",H147)))</f>
        <v/>
      </c>
      <c r="B147" s="98"/>
      <c r="C147" s="257" t="str">
        <f t="shared" si="21"/>
        <v/>
      </c>
      <c r="D147" s="257" t="str">
        <f t="shared" si="22"/>
        <v/>
      </c>
      <c r="E147" s="100"/>
      <c r="F147" s="1"/>
      <c r="G147" s="257"/>
      <c r="H147" s="675">
        <v>7</v>
      </c>
      <c r="I147" s="257" t="str">
        <f t="shared" si="23"/>
        <v/>
      </c>
    </row>
    <row r="148" spans="1:9">
      <c r="A148" s="260" t="str">
        <f>IF('CIQ Input File'!G139="","",IF(H148&gt;'CIQ Input File'!H139,"",CONCATENATE('CIQ Input File'!G139,"/",H148)))</f>
        <v/>
      </c>
      <c r="B148" s="98"/>
      <c r="C148" s="257" t="str">
        <f t="shared" si="21"/>
        <v/>
      </c>
      <c r="D148" s="257" t="str">
        <f t="shared" si="22"/>
        <v/>
      </c>
      <c r="E148" s="100"/>
      <c r="F148" s="1"/>
      <c r="G148" s="257"/>
      <c r="H148" s="675">
        <v>7</v>
      </c>
      <c r="I148" s="257" t="str">
        <f t="shared" si="23"/>
        <v/>
      </c>
    </row>
    <row r="149" spans="1:9">
      <c r="A149" s="260" t="str">
        <f>IF('CIQ Input File'!G140="","",IF(H149&gt;'CIQ Input File'!H140,"",CONCATENATE('CIQ Input File'!G140,"/",H149)))</f>
        <v/>
      </c>
      <c r="B149" s="98"/>
      <c r="C149" s="257" t="str">
        <f t="shared" si="21"/>
        <v/>
      </c>
      <c r="D149" s="257" t="str">
        <f t="shared" si="22"/>
        <v/>
      </c>
      <c r="E149" s="100"/>
      <c r="F149" s="1"/>
      <c r="G149" s="257"/>
      <c r="H149" s="675">
        <v>7</v>
      </c>
      <c r="I149" s="257" t="str">
        <f t="shared" si="23"/>
        <v/>
      </c>
    </row>
    <row r="150" spans="1:9">
      <c r="A150" s="260" t="str">
        <f>IF('CIQ Input File'!G141="","",IF(H150&gt;'CIQ Input File'!H141,"",CONCATENATE('CIQ Input File'!G141,"/",H150)))</f>
        <v/>
      </c>
      <c r="B150" s="98"/>
      <c r="C150" s="257" t="str">
        <f t="shared" si="21"/>
        <v/>
      </c>
      <c r="D150" s="257" t="str">
        <f t="shared" si="22"/>
        <v/>
      </c>
      <c r="E150" s="100"/>
      <c r="F150" s="1"/>
      <c r="G150" s="257"/>
      <c r="H150" s="675">
        <v>7</v>
      </c>
      <c r="I150" s="257" t="str">
        <f t="shared" si="23"/>
        <v/>
      </c>
    </row>
    <row r="151" spans="1:9">
      <c r="A151" s="260" t="str">
        <f>IF('CIQ Input File'!G142="","",IF(H151&gt;'CIQ Input File'!H142,"",CONCATENATE('CIQ Input File'!G142,"/",H151)))</f>
        <v/>
      </c>
      <c r="B151" s="98"/>
      <c r="C151" s="257" t="str">
        <f t="shared" si="21"/>
        <v/>
      </c>
      <c r="D151" s="257" t="str">
        <f t="shared" si="22"/>
        <v/>
      </c>
      <c r="E151" s="100"/>
      <c r="F151" s="1"/>
      <c r="G151" s="257"/>
      <c r="H151" s="675">
        <v>7</v>
      </c>
      <c r="I151" s="257" t="str">
        <f t="shared" si="23"/>
        <v/>
      </c>
    </row>
    <row r="152" spans="1:9">
      <c r="A152" s="260" t="str">
        <f>IF('CIQ Input File'!G143="","",IF(H152&gt;'CIQ Input File'!H143,"",CONCATENATE('CIQ Input File'!G143,"/",H152)))</f>
        <v/>
      </c>
      <c r="B152" s="98"/>
      <c r="C152" s="257" t="str">
        <f t="shared" si="21"/>
        <v/>
      </c>
      <c r="D152" s="257" t="str">
        <f t="shared" si="22"/>
        <v/>
      </c>
      <c r="E152" s="100"/>
      <c r="F152" s="1"/>
      <c r="G152" s="257"/>
      <c r="H152" s="675">
        <v>7</v>
      </c>
      <c r="I152" s="257" t="str">
        <f t="shared" si="23"/>
        <v/>
      </c>
    </row>
    <row r="153" spans="1:9">
      <c r="A153" s="260" t="str">
        <f>IF('CIQ Input File'!G144="","",IF(H153&gt;'CIQ Input File'!H144,"",CONCATENATE('CIQ Input File'!G144,"/",H153)))</f>
        <v/>
      </c>
      <c r="B153" s="98"/>
      <c r="C153" s="257" t="str">
        <f t="shared" si="21"/>
        <v/>
      </c>
      <c r="D153" s="257" t="str">
        <f t="shared" si="22"/>
        <v/>
      </c>
      <c r="E153" s="100"/>
      <c r="F153" s="1"/>
      <c r="G153" s="257"/>
      <c r="H153" s="675">
        <v>7</v>
      </c>
      <c r="I153" s="257" t="str">
        <f t="shared" si="23"/>
        <v/>
      </c>
    </row>
    <row r="154" spans="1:9">
      <c r="A154" s="260" t="str">
        <f>IF('CIQ Input File'!G145="","",IF(H154&gt;'CIQ Input File'!H145,"",CONCATENATE('CIQ Input File'!G145,"/",H154)))</f>
        <v/>
      </c>
      <c r="B154" s="98"/>
      <c r="C154" s="257" t="str">
        <f t="shared" si="21"/>
        <v/>
      </c>
      <c r="D154" s="257" t="str">
        <f t="shared" si="22"/>
        <v/>
      </c>
      <c r="E154" s="100"/>
      <c r="F154" s="1"/>
      <c r="G154" s="257"/>
      <c r="H154" s="675">
        <v>7</v>
      </c>
      <c r="I154" s="257" t="str">
        <f t="shared" si="23"/>
        <v/>
      </c>
    </row>
    <row r="155" spans="1:9">
      <c r="A155" s="260" t="str">
        <f>IF('CIQ Input File'!G146="","",IF(H155&gt;'CIQ Input File'!H146,"",CONCATENATE('CIQ Input File'!G146,"/",H155)))</f>
        <v/>
      </c>
      <c r="B155" s="98"/>
      <c r="C155" s="257" t="str">
        <f t="shared" si="21"/>
        <v/>
      </c>
      <c r="D155" s="257" t="str">
        <f t="shared" si="22"/>
        <v/>
      </c>
      <c r="E155" s="100"/>
      <c r="F155" s="1"/>
      <c r="G155" s="257"/>
      <c r="H155" s="675">
        <v>7</v>
      </c>
      <c r="I155" s="257" t="str">
        <f t="shared" si="23"/>
        <v/>
      </c>
    </row>
    <row r="156" spans="1:9">
      <c r="A156" s="260" t="str">
        <f>IF('CIQ Input File'!G147="","",IF(H156&gt;'CIQ Input File'!H147,"",CONCATENATE('CIQ Input File'!G147,"/",H156)))</f>
        <v/>
      </c>
      <c r="B156" s="98"/>
      <c r="C156" s="257" t="str">
        <f t="shared" si="21"/>
        <v/>
      </c>
      <c r="D156" s="257" t="str">
        <f t="shared" si="22"/>
        <v/>
      </c>
      <c r="E156" s="100"/>
      <c r="F156" s="1"/>
      <c r="G156" s="257"/>
      <c r="H156" s="675">
        <v>7</v>
      </c>
      <c r="I156" s="257" t="str">
        <f t="shared" si="23"/>
        <v/>
      </c>
    </row>
    <row r="157" spans="1:9">
      <c r="A157" s="260" t="str">
        <f>IF('CIQ Input File'!G148="","",IF(H157&gt;'CIQ Input File'!H148,"",CONCATENATE('CIQ Input File'!G148,"/",H157)))</f>
        <v/>
      </c>
      <c r="B157" s="98"/>
      <c r="C157" s="257" t="str">
        <f t="shared" si="21"/>
        <v/>
      </c>
      <c r="D157" s="257" t="str">
        <f t="shared" si="22"/>
        <v/>
      </c>
      <c r="E157" s="100"/>
      <c r="F157" s="1"/>
      <c r="G157" s="257"/>
      <c r="H157" s="675">
        <v>7</v>
      </c>
      <c r="I157" s="257" t="str">
        <f t="shared" si="23"/>
        <v/>
      </c>
    </row>
    <row r="158" spans="1:9">
      <c r="A158" s="260" t="str">
        <f>IF('CIQ Input File'!G149="","",IF(H158&gt;'CIQ Input File'!H149,"",CONCATENATE('CIQ Input File'!G149,"/",H158)))</f>
        <v/>
      </c>
      <c r="B158" s="98"/>
      <c r="C158" s="257" t="str">
        <f t="shared" si="21"/>
        <v/>
      </c>
      <c r="D158" s="257" t="str">
        <f t="shared" si="22"/>
        <v/>
      </c>
      <c r="E158" s="100"/>
      <c r="F158" s="1"/>
      <c r="G158" s="257"/>
      <c r="H158" s="675">
        <v>7</v>
      </c>
      <c r="I158" s="257" t="str">
        <f t="shared" si="23"/>
        <v/>
      </c>
    </row>
    <row r="159" spans="1:9">
      <c r="A159" s="260" t="str">
        <f>IF('CIQ Input File'!G150="","",IF(H159&gt;'CIQ Input File'!H150,"",CONCATENATE('CIQ Input File'!G150,"/",H159)))</f>
        <v/>
      </c>
      <c r="B159" s="98"/>
      <c r="C159" s="257" t="str">
        <f t="shared" si="21"/>
        <v/>
      </c>
      <c r="D159" s="257" t="str">
        <f t="shared" si="22"/>
        <v/>
      </c>
      <c r="E159" s="100"/>
      <c r="F159" s="1"/>
      <c r="G159" s="257"/>
      <c r="H159" s="675">
        <v>7</v>
      </c>
      <c r="I159" s="257" t="str">
        <f t="shared" si="23"/>
        <v/>
      </c>
    </row>
    <row r="160" spans="1:9">
      <c r="A160" s="260" t="str">
        <f>IF('CIQ Input File'!G151="","",IF(H160&gt;'CIQ Input File'!H151,"",CONCATENATE('CIQ Input File'!G151,"/",H160)))</f>
        <v/>
      </c>
      <c r="B160" s="98"/>
      <c r="C160" s="257" t="str">
        <f t="shared" si="21"/>
        <v/>
      </c>
      <c r="D160" s="257" t="str">
        <f t="shared" si="22"/>
        <v/>
      </c>
      <c r="E160" s="100"/>
      <c r="F160" s="1"/>
      <c r="G160" s="257"/>
      <c r="H160" s="675">
        <v>7</v>
      </c>
      <c r="I160" s="257" t="str">
        <f t="shared" si="23"/>
        <v/>
      </c>
    </row>
    <row r="161" spans="1:9">
      <c r="A161" s="260" t="str">
        <f>IF('CIQ Input File'!G152="","",IF(H161&gt;'CIQ Input File'!H152,"",CONCATENATE('CIQ Input File'!G152,"/",H161)))</f>
        <v/>
      </c>
      <c r="B161" s="98"/>
      <c r="C161" s="257" t="str">
        <f t="shared" si="21"/>
        <v/>
      </c>
      <c r="D161" s="257" t="str">
        <f t="shared" si="22"/>
        <v/>
      </c>
      <c r="E161" s="100"/>
      <c r="F161" s="1"/>
      <c r="G161" s="257"/>
      <c r="H161" s="675">
        <v>7</v>
      </c>
      <c r="I161" s="257" t="str">
        <f t="shared" si="23"/>
        <v/>
      </c>
    </row>
    <row r="162" spans="1:9">
      <c r="A162" s="260" t="str">
        <f>IF('CIQ Input File'!G153="","",IF(H162&gt;'CIQ Input File'!H153,"",CONCATENATE('CIQ Input File'!G153,"/",H162)))</f>
        <v/>
      </c>
      <c r="B162" s="98"/>
      <c r="C162" s="257" t="str">
        <f t="shared" si="21"/>
        <v/>
      </c>
      <c r="D162" s="257" t="str">
        <f t="shared" si="22"/>
        <v/>
      </c>
      <c r="E162" s="100"/>
      <c r="F162" s="1"/>
      <c r="G162" s="257"/>
      <c r="H162" s="675">
        <v>7</v>
      </c>
      <c r="I162" s="257" t="str">
        <f t="shared" si="23"/>
        <v/>
      </c>
    </row>
    <row r="163" spans="1:9">
      <c r="I163" s="98" t="str">
        <f t="shared" si="20"/>
        <v/>
      </c>
    </row>
    <row r="164" spans="1:9">
      <c r="A164" s="260" t="str">
        <f>IF('CIQ Input File'!G132="","",IF(H164&gt;'CIQ Input File'!H132,"",CONCATENATE('CIQ Input File'!G132,"/",H164)))</f>
        <v>17/1/8</v>
      </c>
      <c r="B164" s="98" t="s">
        <v>1617</v>
      </c>
      <c r="C164" s="257" t="str">
        <f t="shared" ref="C164:C185" si="24">IF(A164="","","hybrid")</f>
        <v>hybrid</v>
      </c>
      <c r="D164" s="257" t="str">
        <f t="shared" ref="D164:D185" si="25">IF(A164="","","dot1q")</f>
        <v>dot1q</v>
      </c>
      <c r="E164" s="100"/>
      <c r="F164" s="1"/>
      <c r="G164" s="257" t="str">
        <f>IF(OR(LEFT(A164,2)="17",LEFT(A164,2)="18"),'CIQ Input File'!D708,"")</f>
        <v>VePDG-port-Scheduler</v>
      </c>
      <c r="H164" s="675">
        <v>8</v>
      </c>
      <c r="I164" s="257" t="str">
        <f>IF(B164="","","no shutdown")</f>
        <v>no shutdown</v>
      </c>
    </row>
    <row r="165" spans="1:9">
      <c r="A165" s="260" t="str">
        <f>IF('CIQ Input File'!G133="","",IF(H165&gt;'CIQ Input File'!H133,"",CONCATENATE('CIQ Input File'!G133,"/",H165)))</f>
        <v/>
      </c>
      <c r="B165" s="98"/>
      <c r="C165" s="257" t="str">
        <f t="shared" si="24"/>
        <v/>
      </c>
      <c r="D165" s="257" t="str">
        <f t="shared" si="25"/>
        <v/>
      </c>
      <c r="E165" s="100"/>
      <c r="F165" s="1"/>
      <c r="G165" s="257" t="str">
        <f>IF(OR(LEFT(A165,2)="17",LEFT(A144,2)="18"),'CIQ Input File'!D824,"")</f>
        <v/>
      </c>
      <c r="H165" s="675">
        <v>8</v>
      </c>
      <c r="I165" s="257" t="str">
        <f t="shared" ref="I165:I185" si="26">IF(B165="","","no shutdown")</f>
        <v/>
      </c>
    </row>
    <row r="166" spans="1:9">
      <c r="A166" s="260" t="str">
        <f>IF('CIQ Input File'!G134="","",IF(H166&gt;'CIQ Input File'!H134,"",CONCATENATE('CIQ Input File'!G134,"/",H166)))</f>
        <v>18/1/8</v>
      </c>
      <c r="B166" s="98" t="s">
        <v>1617</v>
      </c>
      <c r="C166" s="257" t="str">
        <f t="shared" si="24"/>
        <v>hybrid</v>
      </c>
      <c r="D166" s="257" t="str">
        <f t="shared" si="25"/>
        <v>dot1q</v>
      </c>
      <c r="E166" s="100"/>
      <c r="F166" s="1"/>
      <c r="G166" s="257" t="str">
        <f>IF(OR(LEFT(A166,2)="17",LEFT(A166,2)="18"),'CIQ Input File'!D708,"")</f>
        <v>VePDG-port-Scheduler</v>
      </c>
      <c r="H166" s="675">
        <v>8</v>
      </c>
      <c r="I166" s="257" t="str">
        <f t="shared" si="26"/>
        <v>no shutdown</v>
      </c>
    </row>
    <row r="167" spans="1:9">
      <c r="A167" s="260" t="str">
        <f>IF('CIQ Input File'!G135="","",IF(H167&gt;'CIQ Input File'!H135,"",CONCATENATE('CIQ Input File'!G135,"/",H167)))</f>
        <v/>
      </c>
      <c r="B167" s="98"/>
      <c r="C167" s="257" t="str">
        <f t="shared" si="24"/>
        <v/>
      </c>
      <c r="D167" s="257" t="str">
        <f t="shared" si="25"/>
        <v/>
      </c>
      <c r="E167" s="100"/>
      <c r="F167" s="1"/>
      <c r="G167" s="257"/>
      <c r="H167" s="675">
        <v>8</v>
      </c>
      <c r="I167" s="257" t="str">
        <f t="shared" si="26"/>
        <v/>
      </c>
    </row>
    <row r="168" spans="1:9">
      <c r="A168" s="260" t="str">
        <f>IF('CIQ Input File'!G136="","",IF(H168&gt;'CIQ Input File'!H136,"",CONCATENATE('CIQ Input File'!G136,"/",H168)))</f>
        <v/>
      </c>
      <c r="B168" s="98"/>
      <c r="C168" s="257" t="str">
        <f t="shared" si="24"/>
        <v/>
      </c>
      <c r="D168" s="257" t="str">
        <f t="shared" si="25"/>
        <v/>
      </c>
      <c r="E168" s="100"/>
      <c r="F168" s="1"/>
      <c r="G168" s="257"/>
      <c r="H168" s="675">
        <v>8</v>
      </c>
      <c r="I168" s="257" t="str">
        <f t="shared" si="26"/>
        <v/>
      </c>
    </row>
    <row r="169" spans="1:9">
      <c r="A169" s="260" t="str">
        <f>IF('CIQ Input File'!G137="","",IF(H169&gt;'CIQ Input File'!H137,"",CONCATENATE('CIQ Input File'!G137,"/",H169)))</f>
        <v/>
      </c>
      <c r="B169" s="98"/>
      <c r="C169" s="257" t="str">
        <f t="shared" si="24"/>
        <v/>
      </c>
      <c r="D169" s="257" t="str">
        <f t="shared" si="25"/>
        <v/>
      </c>
      <c r="E169" s="100"/>
      <c r="F169" s="1"/>
      <c r="G169" s="257"/>
      <c r="H169" s="675">
        <v>8</v>
      </c>
      <c r="I169" s="257" t="str">
        <f t="shared" si="26"/>
        <v/>
      </c>
    </row>
    <row r="170" spans="1:9">
      <c r="A170" s="260" t="str">
        <f>IF('CIQ Input File'!G138="","",IF(H170&gt;'CIQ Input File'!H138,"",CONCATENATE('CIQ Input File'!G138,"/",H170)))</f>
        <v/>
      </c>
      <c r="B170" s="98"/>
      <c r="C170" s="257" t="str">
        <f t="shared" si="24"/>
        <v/>
      </c>
      <c r="D170" s="257" t="str">
        <f t="shared" si="25"/>
        <v/>
      </c>
      <c r="E170" s="100"/>
      <c r="F170" s="1"/>
      <c r="G170" s="257"/>
      <c r="H170" s="675">
        <v>8</v>
      </c>
      <c r="I170" s="257" t="str">
        <f t="shared" si="26"/>
        <v/>
      </c>
    </row>
    <row r="171" spans="1:9">
      <c r="A171" s="260" t="str">
        <f>IF('CIQ Input File'!G139="","",IF(H171&gt;'CIQ Input File'!H139,"",CONCATENATE('CIQ Input File'!G139,"/",H171)))</f>
        <v/>
      </c>
      <c r="B171" s="98"/>
      <c r="C171" s="257" t="str">
        <f t="shared" si="24"/>
        <v/>
      </c>
      <c r="D171" s="257" t="str">
        <f t="shared" si="25"/>
        <v/>
      </c>
      <c r="E171" s="100"/>
      <c r="F171" s="1"/>
      <c r="G171" s="257"/>
      <c r="H171" s="675">
        <v>8</v>
      </c>
      <c r="I171" s="257" t="str">
        <f t="shared" si="26"/>
        <v/>
      </c>
    </row>
    <row r="172" spans="1:9">
      <c r="A172" s="260" t="str">
        <f>IF('CIQ Input File'!G140="","",IF(H172&gt;'CIQ Input File'!H140,"",CONCATENATE('CIQ Input File'!G140,"/",H172)))</f>
        <v/>
      </c>
      <c r="B172" s="98"/>
      <c r="C172" s="257" t="str">
        <f t="shared" si="24"/>
        <v/>
      </c>
      <c r="D172" s="257" t="str">
        <f t="shared" si="25"/>
        <v/>
      </c>
      <c r="E172" s="100"/>
      <c r="F172" s="1"/>
      <c r="G172" s="257"/>
      <c r="H172" s="675">
        <v>8</v>
      </c>
      <c r="I172" s="257" t="str">
        <f t="shared" si="26"/>
        <v/>
      </c>
    </row>
    <row r="173" spans="1:9">
      <c r="A173" s="260" t="str">
        <f>IF('CIQ Input File'!G141="","",IF(H173&gt;'CIQ Input File'!H141,"",CONCATENATE('CIQ Input File'!G141,"/",H173)))</f>
        <v/>
      </c>
      <c r="B173" s="98"/>
      <c r="C173" s="257" t="str">
        <f t="shared" si="24"/>
        <v/>
      </c>
      <c r="D173" s="257" t="str">
        <f t="shared" si="25"/>
        <v/>
      </c>
      <c r="E173" s="100"/>
      <c r="F173" s="1"/>
      <c r="G173" s="257"/>
      <c r="H173" s="675">
        <v>8</v>
      </c>
      <c r="I173" s="257" t="str">
        <f t="shared" si="26"/>
        <v/>
      </c>
    </row>
    <row r="174" spans="1:9">
      <c r="A174" s="260" t="str">
        <f>IF('CIQ Input File'!G142="","",IF(H174&gt;'CIQ Input File'!H142,"",CONCATENATE('CIQ Input File'!G142,"/",H174)))</f>
        <v/>
      </c>
      <c r="B174" s="98"/>
      <c r="C174" s="257" t="str">
        <f t="shared" si="24"/>
        <v/>
      </c>
      <c r="D174" s="257" t="str">
        <f t="shared" si="25"/>
        <v/>
      </c>
      <c r="E174" s="100"/>
      <c r="F174" s="1"/>
      <c r="G174" s="257"/>
      <c r="H174" s="675">
        <v>8</v>
      </c>
      <c r="I174" s="257" t="str">
        <f t="shared" si="26"/>
        <v/>
      </c>
    </row>
    <row r="175" spans="1:9">
      <c r="A175" s="260" t="str">
        <f>IF('CIQ Input File'!G143="","",IF(H175&gt;'CIQ Input File'!H143,"",CONCATENATE('CIQ Input File'!G143,"/",H175)))</f>
        <v/>
      </c>
      <c r="B175" s="98"/>
      <c r="C175" s="257" t="str">
        <f t="shared" si="24"/>
        <v/>
      </c>
      <c r="D175" s="257" t="str">
        <f t="shared" si="25"/>
        <v/>
      </c>
      <c r="E175" s="100"/>
      <c r="F175" s="1"/>
      <c r="G175" s="257"/>
      <c r="H175" s="675">
        <v>8</v>
      </c>
      <c r="I175" s="257" t="str">
        <f t="shared" si="26"/>
        <v/>
      </c>
    </row>
    <row r="176" spans="1:9">
      <c r="A176" s="260" t="str">
        <f>IF('CIQ Input File'!G144="","",IF(H176&gt;'CIQ Input File'!H144,"",CONCATENATE('CIQ Input File'!G144,"/",H176)))</f>
        <v/>
      </c>
      <c r="B176" s="98"/>
      <c r="C176" s="257" t="str">
        <f t="shared" si="24"/>
        <v/>
      </c>
      <c r="D176" s="257" t="str">
        <f t="shared" si="25"/>
        <v/>
      </c>
      <c r="E176" s="100"/>
      <c r="F176" s="1"/>
      <c r="G176" s="257"/>
      <c r="H176" s="675">
        <v>8</v>
      </c>
      <c r="I176" s="257" t="str">
        <f t="shared" si="26"/>
        <v/>
      </c>
    </row>
    <row r="177" spans="1:9">
      <c r="A177" s="260" t="str">
        <f>IF('CIQ Input File'!G145="","",IF(H177&gt;'CIQ Input File'!H145,"",CONCATENATE('CIQ Input File'!G145,"/",H177)))</f>
        <v/>
      </c>
      <c r="B177" s="98"/>
      <c r="C177" s="257" t="str">
        <f t="shared" si="24"/>
        <v/>
      </c>
      <c r="D177" s="257" t="str">
        <f t="shared" si="25"/>
        <v/>
      </c>
      <c r="E177" s="100"/>
      <c r="F177" s="1"/>
      <c r="G177" s="257"/>
      <c r="H177" s="675">
        <v>8</v>
      </c>
      <c r="I177" s="257" t="str">
        <f t="shared" si="26"/>
        <v/>
      </c>
    </row>
    <row r="178" spans="1:9">
      <c r="A178" s="260" t="str">
        <f>IF('CIQ Input File'!G146="","",IF(H178&gt;'CIQ Input File'!H146,"",CONCATENATE('CIQ Input File'!G146,"/",H178)))</f>
        <v/>
      </c>
      <c r="B178" s="98"/>
      <c r="C178" s="257" t="str">
        <f t="shared" si="24"/>
        <v/>
      </c>
      <c r="D178" s="257" t="str">
        <f t="shared" si="25"/>
        <v/>
      </c>
      <c r="E178" s="100"/>
      <c r="F178" s="1"/>
      <c r="G178" s="257"/>
      <c r="H178" s="675">
        <v>8</v>
      </c>
      <c r="I178" s="257" t="str">
        <f t="shared" si="26"/>
        <v/>
      </c>
    </row>
    <row r="179" spans="1:9">
      <c r="A179" s="260" t="str">
        <f>IF('CIQ Input File'!G147="","",IF(H179&gt;'CIQ Input File'!H147,"",CONCATENATE('CIQ Input File'!G147,"/",H179)))</f>
        <v/>
      </c>
      <c r="B179" s="98"/>
      <c r="C179" s="257" t="str">
        <f t="shared" si="24"/>
        <v/>
      </c>
      <c r="D179" s="257" t="str">
        <f t="shared" si="25"/>
        <v/>
      </c>
      <c r="E179" s="100"/>
      <c r="F179" s="1"/>
      <c r="G179" s="257"/>
      <c r="H179" s="675">
        <v>8</v>
      </c>
      <c r="I179" s="257" t="str">
        <f t="shared" si="26"/>
        <v/>
      </c>
    </row>
    <row r="180" spans="1:9">
      <c r="A180" s="260" t="str">
        <f>IF('CIQ Input File'!G148="","",IF(H180&gt;'CIQ Input File'!H148,"",CONCATENATE('CIQ Input File'!G148,"/",H180)))</f>
        <v/>
      </c>
      <c r="B180" s="98"/>
      <c r="C180" s="257" t="str">
        <f t="shared" si="24"/>
        <v/>
      </c>
      <c r="D180" s="257" t="str">
        <f t="shared" si="25"/>
        <v/>
      </c>
      <c r="E180" s="100"/>
      <c r="F180" s="1"/>
      <c r="G180" s="257"/>
      <c r="H180" s="675">
        <v>8</v>
      </c>
      <c r="I180" s="257" t="str">
        <f t="shared" si="26"/>
        <v/>
      </c>
    </row>
    <row r="181" spans="1:9">
      <c r="A181" s="260" t="str">
        <f>IF('CIQ Input File'!G149="","",IF(H181&gt;'CIQ Input File'!H149,"",CONCATENATE('CIQ Input File'!G149,"/",H181)))</f>
        <v/>
      </c>
      <c r="B181" s="98"/>
      <c r="C181" s="257" t="str">
        <f t="shared" si="24"/>
        <v/>
      </c>
      <c r="D181" s="257" t="str">
        <f t="shared" si="25"/>
        <v/>
      </c>
      <c r="E181" s="100"/>
      <c r="F181" s="1"/>
      <c r="G181" s="257"/>
      <c r="H181" s="675">
        <v>8</v>
      </c>
      <c r="I181" s="257" t="str">
        <f t="shared" si="26"/>
        <v/>
      </c>
    </row>
    <row r="182" spans="1:9">
      <c r="A182" s="260" t="str">
        <f>IF('CIQ Input File'!G150="","",IF(H182&gt;'CIQ Input File'!H150,"",CONCATENATE('CIQ Input File'!G150,"/",H182)))</f>
        <v/>
      </c>
      <c r="B182" s="98"/>
      <c r="C182" s="257" t="str">
        <f t="shared" si="24"/>
        <v/>
      </c>
      <c r="D182" s="257" t="str">
        <f t="shared" si="25"/>
        <v/>
      </c>
      <c r="E182" s="100"/>
      <c r="F182" s="1"/>
      <c r="G182" s="257"/>
      <c r="H182" s="675">
        <v>8</v>
      </c>
      <c r="I182" s="257" t="str">
        <f t="shared" si="26"/>
        <v/>
      </c>
    </row>
    <row r="183" spans="1:9">
      <c r="A183" s="260" t="str">
        <f>IF('CIQ Input File'!G151="","",IF(H183&gt;'CIQ Input File'!H151,"",CONCATENATE('CIQ Input File'!G151,"/",H183)))</f>
        <v/>
      </c>
      <c r="B183" s="98"/>
      <c r="C183" s="257" t="str">
        <f t="shared" si="24"/>
        <v/>
      </c>
      <c r="D183" s="257" t="str">
        <f t="shared" si="25"/>
        <v/>
      </c>
      <c r="E183" s="100"/>
      <c r="F183" s="1"/>
      <c r="G183" s="257"/>
      <c r="H183" s="675">
        <v>8</v>
      </c>
      <c r="I183" s="257" t="str">
        <f t="shared" si="26"/>
        <v/>
      </c>
    </row>
    <row r="184" spans="1:9">
      <c r="A184" s="260" t="str">
        <f>IF('CIQ Input File'!G152="","",IF(H184&gt;'CIQ Input File'!H152,"",CONCATENATE('CIQ Input File'!G152,"/",H184)))</f>
        <v/>
      </c>
      <c r="B184" s="98"/>
      <c r="C184" s="257" t="str">
        <f t="shared" si="24"/>
        <v/>
      </c>
      <c r="D184" s="257" t="str">
        <f t="shared" si="25"/>
        <v/>
      </c>
      <c r="E184" s="100"/>
      <c r="F184" s="1"/>
      <c r="G184" s="257"/>
      <c r="H184" s="675">
        <v>8</v>
      </c>
      <c r="I184" s="257" t="str">
        <f t="shared" si="26"/>
        <v/>
      </c>
    </row>
    <row r="185" spans="1:9">
      <c r="A185" s="260" t="str">
        <f>IF('CIQ Input File'!G153="","",IF(H185&gt;'CIQ Input File'!H153,"",CONCATENATE('CIQ Input File'!G153,"/",H185)))</f>
        <v/>
      </c>
      <c r="B185" s="98"/>
      <c r="C185" s="257" t="str">
        <f t="shared" si="24"/>
        <v/>
      </c>
      <c r="D185" s="257" t="str">
        <f t="shared" si="25"/>
        <v/>
      </c>
      <c r="E185" s="100"/>
      <c r="F185" s="1"/>
      <c r="G185" s="257"/>
      <c r="H185" s="675">
        <v>8</v>
      </c>
      <c r="I185" s="257" t="str">
        <f t="shared" si="26"/>
        <v/>
      </c>
    </row>
    <row r="186" spans="1:9">
      <c r="I186" s="98" t="str">
        <f t="shared" si="20"/>
        <v/>
      </c>
    </row>
    <row r="187" spans="1:9">
      <c r="A187" s="260" t="str">
        <f>IF('CIQ Input File'!G132="","",IF(H187&gt;'CIQ Input File'!H132,"",CONCATENATE('CIQ Input File'!G132,"/",H187)))</f>
        <v>17/1/9</v>
      </c>
      <c r="B187" s="98"/>
      <c r="C187" s="257"/>
      <c r="D187" s="257"/>
      <c r="E187" s="100"/>
      <c r="F187" s="1"/>
      <c r="G187" s="1"/>
      <c r="H187" s="675">
        <v>9</v>
      </c>
      <c r="I187" s="257" t="str">
        <f>IF(B187="","","no shutdown")</f>
        <v/>
      </c>
    </row>
    <row r="188" spans="1:9">
      <c r="A188" s="260" t="str">
        <f>IF('CIQ Input File'!G133="","",IF(H188&gt;'CIQ Input File'!H133,"",CONCATENATE('CIQ Input File'!G133,"/",H188)))</f>
        <v/>
      </c>
      <c r="B188" s="98"/>
      <c r="C188" s="257"/>
      <c r="D188" s="257"/>
      <c r="E188" s="100"/>
      <c r="F188" s="1"/>
      <c r="G188" s="1"/>
      <c r="H188" s="675">
        <v>9</v>
      </c>
      <c r="I188" s="257" t="str">
        <f t="shared" ref="I188:I208" si="27">IF(B188="","","no shutdown")</f>
        <v/>
      </c>
    </row>
    <row r="189" spans="1:9">
      <c r="A189" s="260" t="str">
        <f>IF('CIQ Input File'!G134="","",IF(H189&gt;'CIQ Input File'!H134,"",CONCATENATE('CIQ Input File'!G134,"/",H189)))</f>
        <v>18/1/9</v>
      </c>
      <c r="B189" s="98"/>
      <c r="C189" s="257"/>
      <c r="D189" s="257"/>
      <c r="E189" s="100"/>
      <c r="F189" s="1"/>
      <c r="G189" s="1"/>
      <c r="H189" s="675">
        <v>9</v>
      </c>
      <c r="I189" s="257" t="str">
        <f t="shared" si="27"/>
        <v/>
      </c>
    </row>
    <row r="190" spans="1:9">
      <c r="A190" s="260" t="str">
        <f>IF('CIQ Input File'!G135="","",IF(H190&gt;'CIQ Input File'!H135,"",CONCATENATE('CIQ Input File'!G135,"/",H190)))</f>
        <v/>
      </c>
      <c r="B190" s="98"/>
      <c r="C190" s="257"/>
      <c r="D190" s="257"/>
      <c r="E190" s="100"/>
      <c r="F190" s="1"/>
      <c r="G190" s="1"/>
      <c r="H190" s="675">
        <v>9</v>
      </c>
      <c r="I190" s="257" t="str">
        <f t="shared" si="27"/>
        <v/>
      </c>
    </row>
    <row r="191" spans="1:9">
      <c r="A191" s="260" t="str">
        <f>IF('CIQ Input File'!G136="","",IF(H191&gt;'CIQ Input File'!H136,"",CONCATENATE('CIQ Input File'!G136,"/",H191)))</f>
        <v/>
      </c>
      <c r="B191" s="98"/>
      <c r="C191" s="257"/>
      <c r="D191" s="257"/>
      <c r="E191" s="100"/>
      <c r="F191" s="1"/>
      <c r="G191" s="1"/>
      <c r="H191" s="675">
        <v>9</v>
      </c>
      <c r="I191" s="257" t="str">
        <f t="shared" si="27"/>
        <v/>
      </c>
    </row>
    <row r="192" spans="1:9">
      <c r="A192" s="260" t="str">
        <f>IF('CIQ Input File'!G137="","",IF(H192&gt;'CIQ Input File'!H137,"",CONCATENATE('CIQ Input File'!G137,"/",H192)))</f>
        <v/>
      </c>
      <c r="B192" s="98"/>
      <c r="C192" s="257"/>
      <c r="D192" s="257"/>
      <c r="E192" s="100"/>
      <c r="F192" s="1"/>
      <c r="G192" s="1"/>
      <c r="H192" s="675">
        <v>9</v>
      </c>
      <c r="I192" s="257" t="str">
        <f t="shared" si="27"/>
        <v/>
      </c>
    </row>
    <row r="193" spans="1:9">
      <c r="A193" s="260" t="str">
        <f>IF('CIQ Input File'!G138="","",IF(H193&gt;'CIQ Input File'!H138,"",CONCATENATE('CIQ Input File'!G138,"/",H193)))</f>
        <v/>
      </c>
      <c r="B193" s="98"/>
      <c r="C193" s="257"/>
      <c r="D193" s="257"/>
      <c r="E193" s="100"/>
      <c r="F193" s="1"/>
      <c r="G193" s="1"/>
      <c r="H193" s="675">
        <v>9</v>
      </c>
      <c r="I193" s="257" t="str">
        <f t="shared" si="27"/>
        <v/>
      </c>
    </row>
    <row r="194" spans="1:9">
      <c r="A194" s="260" t="str">
        <f>IF('CIQ Input File'!G139="","",IF(H194&gt;'CIQ Input File'!H139,"",CONCATENATE('CIQ Input File'!G139,"/",H194)))</f>
        <v/>
      </c>
      <c r="B194" s="98"/>
      <c r="C194" s="257"/>
      <c r="D194" s="257"/>
      <c r="E194" s="100"/>
      <c r="F194" s="1"/>
      <c r="G194" s="1"/>
      <c r="H194" s="675">
        <v>9</v>
      </c>
      <c r="I194" s="257" t="str">
        <f t="shared" si="27"/>
        <v/>
      </c>
    </row>
    <row r="195" spans="1:9">
      <c r="A195" s="260" t="str">
        <f>IF('CIQ Input File'!G140="","",IF(H195&gt;'CIQ Input File'!H140,"",CONCATENATE('CIQ Input File'!G140,"/",H195)))</f>
        <v/>
      </c>
      <c r="B195" s="98"/>
      <c r="C195" s="257"/>
      <c r="D195" s="257"/>
      <c r="E195" s="100"/>
      <c r="F195" s="1"/>
      <c r="G195" s="1"/>
      <c r="H195" s="675">
        <v>9</v>
      </c>
      <c r="I195" s="257" t="str">
        <f t="shared" si="27"/>
        <v/>
      </c>
    </row>
    <row r="196" spans="1:9">
      <c r="A196" s="260" t="str">
        <f>IF('CIQ Input File'!G141="","",IF(H196&gt;'CIQ Input File'!H141,"",CONCATENATE('CIQ Input File'!G141,"/",H196)))</f>
        <v/>
      </c>
      <c r="B196" s="98"/>
      <c r="C196" s="257"/>
      <c r="D196" s="257"/>
      <c r="E196" s="100"/>
      <c r="F196" s="1"/>
      <c r="G196" s="1"/>
      <c r="H196" s="675">
        <v>9</v>
      </c>
      <c r="I196" s="257" t="str">
        <f t="shared" si="27"/>
        <v/>
      </c>
    </row>
    <row r="197" spans="1:9">
      <c r="A197" s="260" t="str">
        <f>IF('CIQ Input File'!G142="","",IF(H197&gt;'CIQ Input File'!H142,"",CONCATENATE('CIQ Input File'!G142,"/",H197)))</f>
        <v/>
      </c>
      <c r="B197" s="98"/>
      <c r="C197" s="257"/>
      <c r="D197" s="257"/>
      <c r="E197" s="100"/>
      <c r="F197" s="1"/>
      <c r="G197" s="1"/>
      <c r="H197" s="675">
        <v>9</v>
      </c>
      <c r="I197" s="257" t="str">
        <f t="shared" si="27"/>
        <v/>
      </c>
    </row>
    <row r="198" spans="1:9">
      <c r="A198" s="260" t="str">
        <f>IF('CIQ Input File'!G143="","",IF(H198&gt;'CIQ Input File'!H143,"",CONCATENATE('CIQ Input File'!G143,"/",H198)))</f>
        <v/>
      </c>
      <c r="B198" s="98"/>
      <c r="C198" s="257"/>
      <c r="D198" s="257"/>
      <c r="E198" s="100"/>
      <c r="F198" s="1"/>
      <c r="G198" s="1"/>
      <c r="H198" s="675">
        <v>9</v>
      </c>
      <c r="I198" s="257" t="str">
        <f t="shared" si="27"/>
        <v/>
      </c>
    </row>
    <row r="199" spans="1:9">
      <c r="A199" s="260" t="str">
        <f>IF('CIQ Input File'!G144="","",IF(H199&gt;'CIQ Input File'!H144,"",CONCATENATE('CIQ Input File'!G144,"/",H199)))</f>
        <v/>
      </c>
      <c r="B199" s="98"/>
      <c r="C199" s="257"/>
      <c r="D199" s="257"/>
      <c r="E199" s="100"/>
      <c r="F199" s="1"/>
      <c r="G199" s="1"/>
      <c r="H199" s="675">
        <v>9</v>
      </c>
      <c r="I199" s="257" t="str">
        <f t="shared" si="27"/>
        <v/>
      </c>
    </row>
    <row r="200" spans="1:9">
      <c r="A200" s="260" t="str">
        <f>IF('CIQ Input File'!G145="","",IF(H200&gt;'CIQ Input File'!H145,"",CONCATENATE('CIQ Input File'!G145,"/",H200)))</f>
        <v/>
      </c>
      <c r="B200" s="98"/>
      <c r="C200" s="257"/>
      <c r="D200" s="257"/>
      <c r="E200" s="100"/>
      <c r="F200" s="1"/>
      <c r="G200" s="1"/>
      <c r="H200" s="675">
        <v>9</v>
      </c>
      <c r="I200" s="257" t="str">
        <f t="shared" si="27"/>
        <v/>
      </c>
    </row>
    <row r="201" spans="1:9">
      <c r="A201" s="260" t="str">
        <f>IF('CIQ Input File'!G146="","",IF(H201&gt;'CIQ Input File'!H146,"",CONCATENATE('CIQ Input File'!G146,"/",H201)))</f>
        <v/>
      </c>
      <c r="B201" s="98"/>
      <c r="C201" s="257"/>
      <c r="D201" s="257"/>
      <c r="E201" s="100"/>
      <c r="F201" s="1"/>
      <c r="G201" s="1"/>
      <c r="H201" s="675">
        <v>9</v>
      </c>
      <c r="I201" s="257" t="str">
        <f t="shared" si="27"/>
        <v/>
      </c>
    </row>
    <row r="202" spans="1:9">
      <c r="A202" s="260" t="str">
        <f>IF('CIQ Input File'!G147="","",IF(H202&gt;'CIQ Input File'!H147,"",CONCATENATE('CIQ Input File'!G147,"/",H202)))</f>
        <v/>
      </c>
      <c r="B202" s="98"/>
      <c r="C202" s="257"/>
      <c r="D202" s="257"/>
      <c r="E202" s="100"/>
      <c r="F202" s="1"/>
      <c r="G202" s="1"/>
      <c r="H202" s="675">
        <v>9</v>
      </c>
      <c r="I202" s="257" t="str">
        <f t="shared" si="27"/>
        <v/>
      </c>
    </row>
    <row r="203" spans="1:9">
      <c r="A203" s="260" t="str">
        <f>IF('CIQ Input File'!G148="","",IF(H203&gt;'CIQ Input File'!H148,"",CONCATENATE('CIQ Input File'!G148,"/",H203)))</f>
        <v/>
      </c>
      <c r="B203" s="98"/>
      <c r="C203" s="257"/>
      <c r="D203" s="257"/>
      <c r="E203" s="100"/>
      <c r="F203" s="1"/>
      <c r="G203" s="1"/>
      <c r="H203" s="675">
        <v>9</v>
      </c>
      <c r="I203" s="257" t="str">
        <f t="shared" si="27"/>
        <v/>
      </c>
    </row>
    <row r="204" spans="1:9">
      <c r="A204" s="260" t="str">
        <f>IF('CIQ Input File'!G149="","",IF(H204&gt;'CIQ Input File'!H149,"",CONCATENATE('CIQ Input File'!G149,"/",H204)))</f>
        <v/>
      </c>
      <c r="B204" s="98"/>
      <c r="C204" s="257"/>
      <c r="D204" s="257"/>
      <c r="E204" s="100"/>
      <c r="F204" s="1"/>
      <c r="G204" s="1"/>
      <c r="H204" s="675">
        <v>9</v>
      </c>
      <c r="I204" s="257" t="str">
        <f t="shared" si="27"/>
        <v/>
      </c>
    </row>
    <row r="205" spans="1:9">
      <c r="A205" s="260" t="str">
        <f>IF('CIQ Input File'!G150="","",IF(H205&gt;'CIQ Input File'!H150,"",CONCATENATE('CIQ Input File'!G150,"/",H205)))</f>
        <v/>
      </c>
      <c r="B205" s="98"/>
      <c r="C205" s="257"/>
      <c r="D205" s="257"/>
      <c r="E205" s="100"/>
      <c r="F205" s="1"/>
      <c r="G205" s="1"/>
      <c r="H205" s="675">
        <v>9</v>
      </c>
      <c r="I205" s="257" t="str">
        <f t="shared" si="27"/>
        <v/>
      </c>
    </row>
    <row r="206" spans="1:9">
      <c r="A206" s="260" t="str">
        <f>IF('CIQ Input File'!G151="","",IF(H206&gt;'CIQ Input File'!H151,"",CONCATENATE('CIQ Input File'!G151,"/",H206)))</f>
        <v/>
      </c>
      <c r="B206" s="98"/>
      <c r="C206" s="257"/>
      <c r="D206" s="257"/>
      <c r="E206" s="100"/>
      <c r="F206" s="1"/>
      <c r="G206" s="1"/>
      <c r="H206" s="675">
        <v>9</v>
      </c>
      <c r="I206" s="257" t="str">
        <f t="shared" si="27"/>
        <v/>
      </c>
    </row>
    <row r="207" spans="1:9">
      <c r="A207" s="260" t="str">
        <f>IF('CIQ Input File'!G152="","",IF(H207&gt;'CIQ Input File'!H152,"",CONCATENATE('CIQ Input File'!G152,"/",H207)))</f>
        <v/>
      </c>
      <c r="B207" s="98"/>
      <c r="C207" s="257"/>
      <c r="D207" s="257"/>
      <c r="E207" s="100"/>
      <c r="F207" s="1"/>
      <c r="G207" s="1"/>
      <c r="H207" s="675">
        <v>9</v>
      </c>
      <c r="I207" s="257" t="str">
        <f t="shared" si="27"/>
        <v/>
      </c>
    </row>
    <row r="208" spans="1:9">
      <c r="A208" s="260" t="str">
        <f>IF('CIQ Input File'!G153="","",IF(H208&gt;'CIQ Input File'!H153,"",CONCATENATE('CIQ Input File'!G153,"/",H208)))</f>
        <v/>
      </c>
      <c r="B208" s="98"/>
      <c r="C208" s="257"/>
      <c r="D208" s="257"/>
      <c r="E208" s="100"/>
      <c r="F208" s="1"/>
      <c r="G208" s="1"/>
      <c r="H208" s="675">
        <v>9</v>
      </c>
      <c r="I208" s="257" t="str">
        <f t="shared" si="27"/>
        <v/>
      </c>
    </row>
    <row r="209" spans="1:9">
      <c r="I209" s="98" t="str">
        <f t="shared" ref="I209:I255" si="28">IF(A209="","","no shutdown")</f>
        <v/>
      </c>
    </row>
    <row r="210" spans="1:9">
      <c r="A210" s="260" t="str">
        <f>IF('CIQ Input File'!G132="","",IF(H210&gt;'CIQ Input File'!H132,"",CONCATENATE('CIQ Input File'!G132,"/",H210)))</f>
        <v>17/1/10</v>
      </c>
      <c r="B210" s="98"/>
      <c r="C210" s="257"/>
      <c r="D210" s="257"/>
      <c r="E210" s="100"/>
      <c r="F210" s="1"/>
      <c r="G210" s="1"/>
      <c r="H210" s="675">
        <v>10</v>
      </c>
      <c r="I210" s="257" t="str">
        <f>IF(B210="","","no shutdown")</f>
        <v/>
      </c>
    </row>
    <row r="211" spans="1:9">
      <c r="A211" s="260" t="str">
        <f>IF('CIQ Input File'!G133="","",IF(H211&gt;'CIQ Input File'!H133,"",CONCATENATE('CIQ Input File'!G133,"/",H211)))</f>
        <v/>
      </c>
      <c r="B211" s="98"/>
      <c r="C211" s="257"/>
      <c r="D211" s="257"/>
      <c r="E211" s="100"/>
      <c r="F211" s="1"/>
      <c r="G211" s="1"/>
      <c r="H211" s="675">
        <v>10</v>
      </c>
      <c r="I211" s="257" t="str">
        <f t="shared" ref="I211:I231" si="29">IF(B211="","","no shutdown")</f>
        <v/>
      </c>
    </row>
    <row r="212" spans="1:9">
      <c r="A212" s="260" t="str">
        <f>IF('CIQ Input File'!G134="","",IF(H212&gt;'CIQ Input File'!H134,"",CONCATENATE('CIQ Input File'!G134,"/",H212)))</f>
        <v>18/1/10</v>
      </c>
      <c r="B212" s="98"/>
      <c r="C212" s="257"/>
      <c r="D212" s="257"/>
      <c r="E212" s="100"/>
      <c r="F212" s="1"/>
      <c r="G212" s="1"/>
      <c r="H212" s="675">
        <v>10</v>
      </c>
      <c r="I212" s="257" t="str">
        <f t="shared" si="29"/>
        <v/>
      </c>
    </row>
    <row r="213" spans="1:9">
      <c r="A213" s="260" t="str">
        <f>IF('CIQ Input File'!G135="","",IF(H213&gt;'CIQ Input File'!H135,"",CONCATENATE('CIQ Input File'!G135,"/",H213)))</f>
        <v/>
      </c>
      <c r="B213" s="98"/>
      <c r="C213" s="257"/>
      <c r="D213" s="257"/>
      <c r="E213" s="100"/>
      <c r="F213" s="1"/>
      <c r="G213" s="1"/>
      <c r="H213" s="675">
        <v>10</v>
      </c>
      <c r="I213" s="257" t="str">
        <f t="shared" si="29"/>
        <v/>
      </c>
    </row>
    <row r="214" spans="1:9">
      <c r="A214" s="260" t="str">
        <f>IF('CIQ Input File'!G136="","",IF(H214&gt;'CIQ Input File'!H136,"",CONCATENATE('CIQ Input File'!G136,"/",H214)))</f>
        <v/>
      </c>
      <c r="B214" s="98"/>
      <c r="C214" s="257"/>
      <c r="D214" s="257"/>
      <c r="E214" s="100"/>
      <c r="F214" s="1"/>
      <c r="G214" s="1"/>
      <c r="H214" s="675">
        <v>10</v>
      </c>
      <c r="I214" s="257" t="str">
        <f t="shared" si="29"/>
        <v/>
      </c>
    </row>
    <row r="215" spans="1:9">
      <c r="A215" s="260" t="str">
        <f>IF('CIQ Input File'!G137="","",IF(H215&gt;'CIQ Input File'!H137,"",CONCATENATE('CIQ Input File'!G137,"/",H215)))</f>
        <v/>
      </c>
      <c r="B215" s="98"/>
      <c r="C215" s="257"/>
      <c r="D215" s="257"/>
      <c r="E215" s="100"/>
      <c r="F215" s="1"/>
      <c r="G215" s="1"/>
      <c r="H215" s="675">
        <v>10</v>
      </c>
      <c r="I215" s="257" t="str">
        <f t="shared" si="29"/>
        <v/>
      </c>
    </row>
    <row r="216" spans="1:9">
      <c r="A216" s="260" t="str">
        <f>IF('CIQ Input File'!G138="","",IF(H216&gt;'CIQ Input File'!H138,"",CONCATENATE('CIQ Input File'!G138,"/",H216)))</f>
        <v/>
      </c>
      <c r="B216" s="98"/>
      <c r="C216" s="257"/>
      <c r="D216" s="257"/>
      <c r="E216" s="100"/>
      <c r="F216" s="1"/>
      <c r="G216" s="1"/>
      <c r="H216" s="675">
        <v>10</v>
      </c>
      <c r="I216" s="257" t="str">
        <f t="shared" si="29"/>
        <v/>
      </c>
    </row>
    <row r="217" spans="1:9">
      <c r="A217" s="260" t="str">
        <f>IF('CIQ Input File'!G139="","",IF(H217&gt;'CIQ Input File'!H139,"",CONCATENATE('CIQ Input File'!G139,"/",H217)))</f>
        <v/>
      </c>
      <c r="B217" s="98"/>
      <c r="C217" s="257"/>
      <c r="D217" s="257"/>
      <c r="E217" s="100"/>
      <c r="F217" s="1"/>
      <c r="G217" s="1"/>
      <c r="H217" s="675">
        <v>10</v>
      </c>
      <c r="I217" s="257" t="str">
        <f t="shared" si="29"/>
        <v/>
      </c>
    </row>
    <row r="218" spans="1:9">
      <c r="A218" s="260" t="str">
        <f>IF('CIQ Input File'!G140="","",IF(H218&gt;'CIQ Input File'!H140,"",CONCATENATE('CIQ Input File'!G140,"/",H218)))</f>
        <v/>
      </c>
      <c r="B218" s="98"/>
      <c r="C218" s="257"/>
      <c r="D218" s="257"/>
      <c r="E218" s="100"/>
      <c r="F218" s="1"/>
      <c r="G218" s="1"/>
      <c r="H218" s="675">
        <v>10</v>
      </c>
      <c r="I218" s="257" t="str">
        <f t="shared" si="29"/>
        <v/>
      </c>
    </row>
    <row r="219" spans="1:9">
      <c r="A219" s="260" t="str">
        <f>IF('CIQ Input File'!G141="","",IF(H219&gt;'CIQ Input File'!H141,"",CONCATENATE('CIQ Input File'!G141,"/",H219)))</f>
        <v/>
      </c>
      <c r="B219" s="98"/>
      <c r="C219" s="257"/>
      <c r="D219" s="257"/>
      <c r="E219" s="100"/>
      <c r="F219" s="1"/>
      <c r="G219" s="1"/>
      <c r="H219" s="675">
        <v>10</v>
      </c>
      <c r="I219" s="257" t="str">
        <f t="shared" si="29"/>
        <v/>
      </c>
    </row>
    <row r="220" spans="1:9">
      <c r="A220" s="260" t="str">
        <f>IF('CIQ Input File'!G142="","",IF(H220&gt;'CIQ Input File'!H142,"",CONCATENATE('CIQ Input File'!G142,"/",H220)))</f>
        <v/>
      </c>
      <c r="B220" s="98"/>
      <c r="C220" s="257"/>
      <c r="D220" s="257"/>
      <c r="E220" s="100"/>
      <c r="F220" s="1"/>
      <c r="G220" s="1"/>
      <c r="H220" s="675">
        <v>10</v>
      </c>
      <c r="I220" s="257" t="str">
        <f t="shared" si="29"/>
        <v/>
      </c>
    </row>
    <row r="221" spans="1:9">
      <c r="A221" s="260" t="str">
        <f>IF('CIQ Input File'!G143="","",IF(H221&gt;'CIQ Input File'!H143,"",CONCATENATE('CIQ Input File'!G143,"/",H221)))</f>
        <v/>
      </c>
      <c r="B221" s="98"/>
      <c r="C221" s="257"/>
      <c r="D221" s="257"/>
      <c r="E221" s="100"/>
      <c r="F221" s="1"/>
      <c r="G221" s="1"/>
      <c r="H221" s="675">
        <v>10</v>
      </c>
      <c r="I221" s="257" t="str">
        <f t="shared" si="29"/>
        <v/>
      </c>
    </row>
    <row r="222" spans="1:9">
      <c r="A222" s="260" t="str">
        <f>IF('CIQ Input File'!G144="","",IF(H222&gt;'CIQ Input File'!H144,"",CONCATENATE('CIQ Input File'!G144,"/",H222)))</f>
        <v/>
      </c>
      <c r="B222" s="98"/>
      <c r="C222" s="257"/>
      <c r="D222" s="257"/>
      <c r="E222" s="100"/>
      <c r="F222" s="1"/>
      <c r="G222" s="1"/>
      <c r="H222" s="675">
        <v>10</v>
      </c>
      <c r="I222" s="257" t="str">
        <f t="shared" si="29"/>
        <v/>
      </c>
    </row>
    <row r="223" spans="1:9">
      <c r="A223" s="260" t="str">
        <f>IF('CIQ Input File'!G145="","",IF(H223&gt;'CIQ Input File'!H145,"",CONCATENATE('CIQ Input File'!G145,"/",H223)))</f>
        <v/>
      </c>
      <c r="B223" s="98"/>
      <c r="C223" s="257"/>
      <c r="D223" s="257"/>
      <c r="E223" s="100"/>
      <c r="F223" s="1"/>
      <c r="G223" s="1"/>
      <c r="H223" s="675">
        <v>10</v>
      </c>
      <c r="I223" s="257" t="str">
        <f t="shared" si="29"/>
        <v/>
      </c>
    </row>
    <row r="224" spans="1:9">
      <c r="A224" s="260" t="str">
        <f>IF('CIQ Input File'!G146="","",IF(H224&gt;'CIQ Input File'!H146,"",CONCATENATE('CIQ Input File'!G146,"/",H224)))</f>
        <v/>
      </c>
      <c r="B224" s="98"/>
      <c r="C224" s="257"/>
      <c r="D224" s="257"/>
      <c r="E224" s="100"/>
      <c r="F224" s="1"/>
      <c r="G224" s="1"/>
      <c r="H224" s="675">
        <v>10</v>
      </c>
      <c r="I224" s="257" t="str">
        <f t="shared" si="29"/>
        <v/>
      </c>
    </row>
    <row r="225" spans="1:9">
      <c r="A225" s="260" t="str">
        <f>IF('CIQ Input File'!G147="","",IF(H225&gt;'CIQ Input File'!H147,"",CONCATENATE('CIQ Input File'!G147,"/",H225)))</f>
        <v/>
      </c>
      <c r="B225" s="98"/>
      <c r="C225" s="257"/>
      <c r="D225" s="257"/>
      <c r="E225" s="100"/>
      <c r="F225" s="1"/>
      <c r="G225" s="1"/>
      <c r="H225" s="675">
        <v>10</v>
      </c>
      <c r="I225" s="257" t="str">
        <f t="shared" si="29"/>
        <v/>
      </c>
    </row>
    <row r="226" spans="1:9">
      <c r="A226" s="260" t="str">
        <f>IF('CIQ Input File'!G148="","",IF(H226&gt;'CIQ Input File'!H148,"",CONCATENATE('CIQ Input File'!G148,"/",H226)))</f>
        <v/>
      </c>
      <c r="B226" s="98"/>
      <c r="C226" s="257"/>
      <c r="D226" s="257"/>
      <c r="E226" s="100"/>
      <c r="F226" s="1"/>
      <c r="G226" s="1"/>
      <c r="H226" s="675">
        <v>10</v>
      </c>
      <c r="I226" s="257" t="str">
        <f t="shared" si="29"/>
        <v/>
      </c>
    </row>
    <row r="227" spans="1:9">
      <c r="A227" s="260" t="str">
        <f>IF('CIQ Input File'!G149="","",IF(H227&gt;'CIQ Input File'!H149,"",CONCATENATE('CIQ Input File'!G149,"/",H227)))</f>
        <v/>
      </c>
      <c r="B227" s="98"/>
      <c r="C227" s="257"/>
      <c r="D227" s="257"/>
      <c r="E227" s="100"/>
      <c r="F227" s="1"/>
      <c r="G227" s="1"/>
      <c r="H227" s="675">
        <v>10</v>
      </c>
      <c r="I227" s="257" t="str">
        <f t="shared" si="29"/>
        <v/>
      </c>
    </row>
    <row r="228" spans="1:9">
      <c r="A228" s="260" t="str">
        <f>IF('CIQ Input File'!G150="","",IF(H228&gt;'CIQ Input File'!H150,"",CONCATENATE('CIQ Input File'!G150,"/",H228)))</f>
        <v/>
      </c>
      <c r="B228" s="98"/>
      <c r="C228" s="257"/>
      <c r="D228" s="257"/>
      <c r="E228" s="100"/>
      <c r="F228" s="1"/>
      <c r="G228" s="1"/>
      <c r="H228" s="675">
        <v>10</v>
      </c>
      <c r="I228" s="257" t="str">
        <f t="shared" si="29"/>
        <v/>
      </c>
    </row>
    <row r="229" spans="1:9">
      <c r="A229" s="260" t="str">
        <f>IF('CIQ Input File'!G151="","",IF(H229&gt;'CIQ Input File'!H151,"",CONCATENATE('CIQ Input File'!G151,"/",H229)))</f>
        <v/>
      </c>
      <c r="B229" s="98"/>
      <c r="C229" s="257"/>
      <c r="D229" s="257"/>
      <c r="E229" s="100"/>
      <c r="F229" s="1"/>
      <c r="G229" s="1"/>
      <c r="H229" s="675">
        <v>10</v>
      </c>
      <c r="I229" s="257" t="str">
        <f t="shared" si="29"/>
        <v/>
      </c>
    </row>
    <row r="230" spans="1:9">
      <c r="A230" s="260" t="str">
        <f>IF('CIQ Input File'!G152="","",IF(H230&gt;'CIQ Input File'!H152,"",CONCATENATE('CIQ Input File'!G152,"/",H230)))</f>
        <v/>
      </c>
      <c r="B230" s="98"/>
      <c r="C230" s="257"/>
      <c r="D230" s="257"/>
      <c r="E230" s="100"/>
      <c r="F230" s="1"/>
      <c r="G230" s="1"/>
      <c r="H230" s="675">
        <v>10</v>
      </c>
      <c r="I230" s="257" t="str">
        <f t="shared" si="29"/>
        <v/>
      </c>
    </row>
    <row r="231" spans="1:9">
      <c r="A231" s="260" t="str">
        <f>IF('CIQ Input File'!G153="","",IF(H231&gt;'CIQ Input File'!H153,"",CONCATENATE('CIQ Input File'!G153,"/",H231)))</f>
        <v/>
      </c>
      <c r="B231" s="98"/>
      <c r="C231" s="257"/>
      <c r="D231" s="257"/>
      <c r="E231" s="100"/>
      <c r="F231" s="1"/>
      <c r="G231" s="1"/>
      <c r="H231" s="675">
        <v>10</v>
      </c>
      <c r="I231" s="257" t="str">
        <f t="shared" si="29"/>
        <v/>
      </c>
    </row>
    <row r="232" spans="1:9">
      <c r="I232" s="98" t="str">
        <f t="shared" si="28"/>
        <v/>
      </c>
    </row>
    <row r="233" spans="1:9">
      <c r="A233" s="260" t="str">
        <f>IF('CIQ Input File'!G132="","",IF(H233&gt;'CIQ Input File'!H132,"",CONCATENATE('CIQ Input File'!G132,"/",H233)))</f>
        <v>17/1/11</v>
      </c>
      <c r="B233" s="98"/>
      <c r="C233" s="257"/>
      <c r="D233" s="257"/>
      <c r="E233" s="100"/>
      <c r="F233" s="1"/>
      <c r="G233" s="1"/>
      <c r="H233" s="675">
        <v>11</v>
      </c>
      <c r="I233" s="257" t="str">
        <f>IF(B233="","","no shutdown")</f>
        <v/>
      </c>
    </row>
    <row r="234" spans="1:9">
      <c r="A234" s="260" t="str">
        <f>IF('CIQ Input File'!G133="","",IF(H234&gt;'CIQ Input File'!H133,"",CONCATENATE('CIQ Input File'!G133,"/",H234)))</f>
        <v/>
      </c>
      <c r="B234" s="98"/>
      <c r="C234" s="257"/>
      <c r="D234" s="257"/>
      <c r="E234" s="100"/>
      <c r="F234" s="1"/>
      <c r="G234" s="1"/>
      <c r="H234" s="675">
        <v>11</v>
      </c>
      <c r="I234" s="257" t="str">
        <f t="shared" ref="I234:I254" si="30">IF(B234="","","no shutdown")</f>
        <v/>
      </c>
    </row>
    <row r="235" spans="1:9">
      <c r="A235" s="260" t="str">
        <f>IF('CIQ Input File'!G134="","",IF(H235&gt;'CIQ Input File'!H134,"",CONCATENATE('CIQ Input File'!G134,"/",H235)))</f>
        <v>18/1/11</v>
      </c>
      <c r="B235" s="98"/>
      <c r="C235" s="257"/>
      <c r="D235" s="257"/>
      <c r="E235" s="100"/>
      <c r="F235" s="1"/>
      <c r="G235" s="1"/>
      <c r="H235" s="675">
        <v>11</v>
      </c>
      <c r="I235" s="257" t="str">
        <f t="shared" si="30"/>
        <v/>
      </c>
    </row>
    <row r="236" spans="1:9">
      <c r="A236" s="260" t="str">
        <f>IF('CIQ Input File'!G135="","",IF(H236&gt;'CIQ Input File'!H135,"",CONCATENATE('CIQ Input File'!G135,"/",H236)))</f>
        <v/>
      </c>
      <c r="B236" s="98"/>
      <c r="C236" s="257"/>
      <c r="D236" s="257"/>
      <c r="E236" s="100"/>
      <c r="F236" s="1"/>
      <c r="G236" s="1"/>
      <c r="H236" s="675">
        <v>11</v>
      </c>
      <c r="I236" s="257" t="str">
        <f t="shared" si="30"/>
        <v/>
      </c>
    </row>
    <row r="237" spans="1:9">
      <c r="A237" s="260" t="str">
        <f>IF('CIQ Input File'!G136="","",IF(H237&gt;'CIQ Input File'!H136,"",CONCATENATE('CIQ Input File'!G136,"/",H237)))</f>
        <v/>
      </c>
      <c r="B237" s="98"/>
      <c r="C237" s="257"/>
      <c r="D237" s="257"/>
      <c r="E237" s="100"/>
      <c r="F237" s="1"/>
      <c r="G237" s="1"/>
      <c r="H237" s="675">
        <v>11</v>
      </c>
      <c r="I237" s="257" t="str">
        <f t="shared" si="30"/>
        <v/>
      </c>
    </row>
    <row r="238" spans="1:9">
      <c r="A238" s="260" t="str">
        <f>IF('CIQ Input File'!G137="","",IF(H238&gt;'CIQ Input File'!H137,"",CONCATENATE('CIQ Input File'!G137,"/",H238)))</f>
        <v/>
      </c>
      <c r="B238" s="98"/>
      <c r="C238" s="257"/>
      <c r="D238" s="257"/>
      <c r="E238" s="100"/>
      <c r="F238" s="1"/>
      <c r="G238" s="1"/>
      <c r="H238" s="675">
        <v>11</v>
      </c>
      <c r="I238" s="257" t="str">
        <f t="shared" si="30"/>
        <v/>
      </c>
    </row>
    <row r="239" spans="1:9">
      <c r="A239" s="260" t="str">
        <f>IF('CIQ Input File'!G138="","",IF(H239&gt;'CIQ Input File'!H138,"",CONCATENATE('CIQ Input File'!G138,"/",H239)))</f>
        <v/>
      </c>
      <c r="B239" s="98"/>
      <c r="C239" s="257"/>
      <c r="D239" s="257"/>
      <c r="E239" s="100"/>
      <c r="F239" s="1"/>
      <c r="G239" s="1"/>
      <c r="H239" s="675">
        <v>11</v>
      </c>
      <c r="I239" s="257" t="str">
        <f t="shared" si="30"/>
        <v/>
      </c>
    </row>
    <row r="240" spans="1:9">
      <c r="A240" s="260" t="str">
        <f>IF('CIQ Input File'!G139="","",IF(H240&gt;'CIQ Input File'!H139,"",CONCATENATE('CIQ Input File'!G139,"/",H240)))</f>
        <v/>
      </c>
      <c r="B240" s="98"/>
      <c r="C240" s="257"/>
      <c r="D240" s="257"/>
      <c r="E240" s="100"/>
      <c r="F240" s="1"/>
      <c r="G240" s="1"/>
      <c r="H240" s="675">
        <v>11</v>
      </c>
      <c r="I240" s="257" t="str">
        <f t="shared" si="30"/>
        <v/>
      </c>
    </row>
    <row r="241" spans="1:9">
      <c r="A241" s="260" t="str">
        <f>IF('CIQ Input File'!G140="","",IF(H241&gt;'CIQ Input File'!H140,"",CONCATENATE('CIQ Input File'!G140,"/",H241)))</f>
        <v/>
      </c>
      <c r="B241" s="98"/>
      <c r="C241" s="257"/>
      <c r="D241" s="257"/>
      <c r="E241" s="100"/>
      <c r="F241" s="1"/>
      <c r="G241" s="1"/>
      <c r="H241" s="675">
        <v>11</v>
      </c>
      <c r="I241" s="257" t="str">
        <f t="shared" si="30"/>
        <v/>
      </c>
    </row>
    <row r="242" spans="1:9">
      <c r="A242" s="260" t="str">
        <f>IF('CIQ Input File'!G141="","",IF(H242&gt;'CIQ Input File'!H141,"",CONCATENATE('CIQ Input File'!G141,"/",H242)))</f>
        <v/>
      </c>
      <c r="B242" s="98"/>
      <c r="C242" s="257"/>
      <c r="D242" s="257"/>
      <c r="E242" s="100"/>
      <c r="F242" s="1"/>
      <c r="G242" s="1"/>
      <c r="H242" s="675">
        <v>11</v>
      </c>
      <c r="I242" s="257" t="str">
        <f t="shared" si="30"/>
        <v/>
      </c>
    </row>
    <row r="243" spans="1:9">
      <c r="A243" s="260" t="str">
        <f>IF('CIQ Input File'!G142="","",IF(H243&gt;'CIQ Input File'!H142,"",CONCATENATE('CIQ Input File'!G142,"/",H243)))</f>
        <v/>
      </c>
      <c r="B243" s="98"/>
      <c r="C243" s="257"/>
      <c r="D243" s="257"/>
      <c r="E243" s="100"/>
      <c r="F243" s="1"/>
      <c r="G243" s="1"/>
      <c r="H243" s="675">
        <v>11</v>
      </c>
      <c r="I243" s="257" t="str">
        <f t="shared" si="30"/>
        <v/>
      </c>
    </row>
    <row r="244" spans="1:9">
      <c r="A244" s="260" t="str">
        <f>IF('CIQ Input File'!G143="","",IF(H244&gt;'CIQ Input File'!H143,"",CONCATENATE('CIQ Input File'!G143,"/",H244)))</f>
        <v/>
      </c>
      <c r="B244" s="98"/>
      <c r="C244" s="257"/>
      <c r="D244" s="257"/>
      <c r="E244" s="100"/>
      <c r="F244" s="1"/>
      <c r="G244" s="1"/>
      <c r="H244" s="675">
        <v>11</v>
      </c>
      <c r="I244" s="257" t="str">
        <f t="shared" si="30"/>
        <v/>
      </c>
    </row>
    <row r="245" spans="1:9">
      <c r="A245" s="260" t="str">
        <f>IF('CIQ Input File'!G144="","",IF(H245&gt;'CIQ Input File'!H144,"",CONCATENATE('CIQ Input File'!G144,"/",H245)))</f>
        <v/>
      </c>
      <c r="B245" s="98"/>
      <c r="C245" s="257"/>
      <c r="D245" s="257"/>
      <c r="E245" s="100"/>
      <c r="F245" s="1"/>
      <c r="G245" s="1"/>
      <c r="H245" s="675">
        <v>11</v>
      </c>
      <c r="I245" s="257" t="str">
        <f t="shared" si="30"/>
        <v/>
      </c>
    </row>
    <row r="246" spans="1:9">
      <c r="A246" s="260" t="str">
        <f>IF('CIQ Input File'!G145="","",IF(H246&gt;'CIQ Input File'!H145,"",CONCATENATE('CIQ Input File'!G145,"/",H246)))</f>
        <v/>
      </c>
      <c r="B246" s="98"/>
      <c r="C246" s="257"/>
      <c r="D246" s="257"/>
      <c r="E246" s="100"/>
      <c r="F246" s="1"/>
      <c r="G246" s="1"/>
      <c r="H246" s="675">
        <v>11</v>
      </c>
      <c r="I246" s="257" t="str">
        <f t="shared" si="30"/>
        <v/>
      </c>
    </row>
    <row r="247" spans="1:9">
      <c r="A247" s="260" t="str">
        <f>IF('CIQ Input File'!G146="","",IF(H247&gt;'CIQ Input File'!H146,"",CONCATENATE('CIQ Input File'!G146,"/",H247)))</f>
        <v/>
      </c>
      <c r="B247" s="98"/>
      <c r="C247" s="257"/>
      <c r="D247" s="257"/>
      <c r="E247" s="100"/>
      <c r="F247" s="1"/>
      <c r="G247" s="1"/>
      <c r="H247" s="675">
        <v>11</v>
      </c>
      <c r="I247" s="257" t="str">
        <f t="shared" si="30"/>
        <v/>
      </c>
    </row>
    <row r="248" spans="1:9">
      <c r="A248" s="260" t="str">
        <f>IF('CIQ Input File'!G147="","",IF(H248&gt;'CIQ Input File'!H147,"",CONCATENATE('CIQ Input File'!G147,"/",H248)))</f>
        <v/>
      </c>
      <c r="B248" s="98"/>
      <c r="C248" s="257"/>
      <c r="D248" s="257"/>
      <c r="E248" s="100"/>
      <c r="F248" s="1"/>
      <c r="G248" s="1"/>
      <c r="H248" s="675">
        <v>11</v>
      </c>
      <c r="I248" s="257" t="str">
        <f t="shared" si="30"/>
        <v/>
      </c>
    </row>
    <row r="249" spans="1:9">
      <c r="A249" s="260" t="str">
        <f>IF('CIQ Input File'!G148="","",IF(H249&gt;'CIQ Input File'!H148,"",CONCATENATE('CIQ Input File'!G148,"/",H249)))</f>
        <v/>
      </c>
      <c r="B249" s="98"/>
      <c r="C249" s="257"/>
      <c r="D249" s="257"/>
      <c r="E249" s="100"/>
      <c r="F249" s="1"/>
      <c r="G249" s="1"/>
      <c r="H249" s="675">
        <v>11</v>
      </c>
      <c r="I249" s="257" t="str">
        <f t="shared" si="30"/>
        <v/>
      </c>
    </row>
    <row r="250" spans="1:9">
      <c r="A250" s="260" t="str">
        <f>IF('CIQ Input File'!G149="","",IF(H250&gt;'CIQ Input File'!H149,"",CONCATENATE('CIQ Input File'!G149,"/",H250)))</f>
        <v/>
      </c>
      <c r="B250" s="98"/>
      <c r="C250" s="257"/>
      <c r="D250" s="257"/>
      <c r="E250" s="100"/>
      <c r="F250" s="1"/>
      <c r="G250" s="1"/>
      <c r="H250" s="675">
        <v>11</v>
      </c>
      <c r="I250" s="257" t="str">
        <f t="shared" si="30"/>
        <v/>
      </c>
    </row>
    <row r="251" spans="1:9">
      <c r="A251" s="260" t="str">
        <f>IF('CIQ Input File'!G150="","",IF(H251&gt;'CIQ Input File'!H150,"",CONCATENATE('CIQ Input File'!G150,"/",H251)))</f>
        <v/>
      </c>
      <c r="B251" s="98"/>
      <c r="C251" s="257"/>
      <c r="D251" s="257"/>
      <c r="E251" s="100"/>
      <c r="F251" s="1"/>
      <c r="G251" s="1"/>
      <c r="H251" s="675">
        <v>11</v>
      </c>
      <c r="I251" s="257" t="str">
        <f t="shared" si="30"/>
        <v/>
      </c>
    </row>
    <row r="252" spans="1:9">
      <c r="A252" s="260" t="str">
        <f>IF('CIQ Input File'!G151="","",IF(H252&gt;'CIQ Input File'!H151,"",CONCATENATE('CIQ Input File'!G151,"/",H252)))</f>
        <v/>
      </c>
      <c r="B252" s="98"/>
      <c r="C252" s="257"/>
      <c r="D252" s="257"/>
      <c r="E252" s="100"/>
      <c r="F252" s="1"/>
      <c r="G252" s="1"/>
      <c r="H252" s="675">
        <v>11</v>
      </c>
      <c r="I252" s="257" t="str">
        <f t="shared" si="30"/>
        <v/>
      </c>
    </row>
    <row r="253" spans="1:9">
      <c r="A253" s="260" t="str">
        <f>IF('CIQ Input File'!G152="","",IF(H253&gt;'CIQ Input File'!H152,"",CONCATENATE('CIQ Input File'!G152,"/",H253)))</f>
        <v/>
      </c>
      <c r="B253" s="98"/>
      <c r="C253" s="257"/>
      <c r="D253" s="257"/>
      <c r="E253" s="100"/>
      <c r="F253" s="1"/>
      <c r="G253" s="1"/>
      <c r="H253" s="675">
        <v>11</v>
      </c>
      <c r="I253" s="257" t="str">
        <f t="shared" si="30"/>
        <v/>
      </c>
    </row>
    <row r="254" spans="1:9">
      <c r="A254" s="260" t="str">
        <f>IF('CIQ Input File'!G153="","",IF(H254&gt;'CIQ Input File'!H153,"",CONCATENATE('CIQ Input File'!G153,"/",H254)))</f>
        <v/>
      </c>
      <c r="B254" s="98"/>
      <c r="C254" s="257"/>
      <c r="D254" s="257"/>
      <c r="E254" s="100"/>
      <c r="F254" s="1"/>
      <c r="G254" s="1"/>
      <c r="H254" s="675">
        <v>11</v>
      </c>
      <c r="I254" s="257" t="str">
        <f t="shared" si="30"/>
        <v/>
      </c>
    </row>
    <row r="255" spans="1:9">
      <c r="I255" s="98" t="str">
        <f t="shared" si="28"/>
        <v/>
      </c>
    </row>
    <row r="256" spans="1:9">
      <c r="A256" s="260" t="str">
        <f>IF('CIQ Input File'!G132="","",IF(H256&gt;'CIQ Input File'!H132,"",CONCATENATE('CIQ Input File'!G132,"/",H256)))</f>
        <v>17/1/12</v>
      </c>
      <c r="B256" s="98"/>
      <c r="C256" s="257"/>
      <c r="D256" s="257"/>
      <c r="E256" s="100"/>
      <c r="F256" s="1"/>
      <c r="G256" s="1"/>
      <c r="H256" s="675">
        <v>12</v>
      </c>
      <c r="I256" s="257" t="str">
        <f>IF(B256="","","no shutdown")</f>
        <v/>
      </c>
    </row>
    <row r="257" spans="1:9">
      <c r="A257" s="260" t="str">
        <f>IF('CIQ Input File'!G133="","",IF(H257&gt;'CIQ Input File'!H133,"",CONCATENATE('CIQ Input File'!G133,"/",H257)))</f>
        <v/>
      </c>
      <c r="B257" s="98"/>
      <c r="C257" s="257"/>
      <c r="D257" s="257"/>
      <c r="E257" s="100"/>
      <c r="F257" s="1"/>
      <c r="G257" s="1"/>
      <c r="H257" s="675">
        <v>12</v>
      </c>
      <c r="I257" s="257" t="str">
        <f t="shared" ref="I257:I277" si="31">IF(B257="","","no shutdown")</f>
        <v/>
      </c>
    </row>
    <row r="258" spans="1:9">
      <c r="A258" s="260" t="str">
        <f>IF('CIQ Input File'!G134="","",IF(H258&gt;'CIQ Input File'!H134,"",CONCATENATE('CIQ Input File'!G134,"/",H258)))</f>
        <v>18/1/12</v>
      </c>
      <c r="B258" s="98"/>
      <c r="C258" s="257"/>
      <c r="D258" s="257"/>
      <c r="E258" s="100"/>
      <c r="F258" s="1"/>
      <c r="G258" s="1"/>
      <c r="H258" s="675">
        <v>12</v>
      </c>
      <c r="I258" s="257" t="str">
        <f t="shared" si="31"/>
        <v/>
      </c>
    </row>
    <row r="259" spans="1:9">
      <c r="A259" s="260" t="str">
        <f>IF('CIQ Input File'!G135="","",IF(H259&gt;'CIQ Input File'!H135,"",CONCATENATE('CIQ Input File'!G135,"/",H259)))</f>
        <v/>
      </c>
      <c r="B259" s="98"/>
      <c r="C259" s="257"/>
      <c r="D259" s="257"/>
      <c r="E259" s="100"/>
      <c r="F259" s="1"/>
      <c r="G259" s="1"/>
      <c r="H259" s="675">
        <v>12</v>
      </c>
      <c r="I259" s="257" t="str">
        <f t="shared" si="31"/>
        <v/>
      </c>
    </row>
    <row r="260" spans="1:9">
      <c r="A260" s="260" t="str">
        <f>IF('CIQ Input File'!G136="","",IF(H260&gt;'CIQ Input File'!H136,"",CONCATENATE('CIQ Input File'!G136,"/",H260)))</f>
        <v/>
      </c>
      <c r="B260" s="98"/>
      <c r="C260" s="257"/>
      <c r="D260" s="257"/>
      <c r="E260" s="100"/>
      <c r="F260" s="1"/>
      <c r="G260" s="1"/>
      <c r="H260" s="675">
        <v>12</v>
      </c>
      <c r="I260" s="257" t="str">
        <f t="shared" si="31"/>
        <v/>
      </c>
    </row>
    <row r="261" spans="1:9">
      <c r="A261" s="260" t="str">
        <f>IF('CIQ Input File'!G137="","",IF(H261&gt;'CIQ Input File'!H137,"",CONCATENATE('CIQ Input File'!G137,"/",H261)))</f>
        <v/>
      </c>
      <c r="B261" s="98"/>
      <c r="C261" s="257"/>
      <c r="D261" s="257"/>
      <c r="E261" s="100"/>
      <c r="F261" s="1"/>
      <c r="G261" s="1"/>
      <c r="H261" s="675">
        <v>12</v>
      </c>
      <c r="I261" s="257" t="str">
        <f t="shared" si="31"/>
        <v/>
      </c>
    </row>
    <row r="262" spans="1:9">
      <c r="A262" s="260" t="str">
        <f>IF('CIQ Input File'!G138="","",IF(H262&gt;'CIQ Input File'!H138,"",CONCATENATE('CIQ Input File'!G138,"/",H262)))</f>
        <v/>
      </c>
      <c r="B262" s="98"/>
      <c r="C262" s="257"/>
      <c r="D262" s="257"/>
      <c r="E262" s="100"/>
      <c r="F262" s="1"/>
      <c r="G262" s="1"/>
      <c r="H262" s="675">
        <v>12</v>
      </c>
      <c r="I262" s="257" t="str">
        <f t="shared" si="31"/>
        <v/>
      </c>
    </row>
    <row r="263" spans="1:9">
      <c r="A263" s="260" t="str">
        <f>IF('CIQ Input File'!G139="","",IF(H263&gt;'CIQ Input File'!H139,"",CONCATENATE('CIQ Input File'!G139,"/",H263)))</f>
        <v/>
      </c>
      <c r="B263" s="98"/>
      <c r="C263" s="257"/>
      <c r="D263" s="257"/>
      <c r="E263" s="100"/>
      <c r="F263" s="1"/>
      <c r="G263" s="1"/>
      <c r="H263" s="675">
        <v>12</v>
      </c>
      <c r="I263" s="257" t="str">
        <f t="shared" si="31"/>
        <v/>
      </c>
    </row>
    <row r="264" spans="1:9">
      <c r="A264" s="260" t="str">
        <f>IF('CIQ Input File'!G140="","",IF(H264&gt;'CIQ Input File'!H140,"",CONCATENATE('CIQ Input File'!G140,"/",H264)))</f>
        <v/>
      </c>
      <c r="B264" s="98"/>
      <c r="C264" s="257"/>
      <c r="D264" s="257"/>
      <c r="E264" s="100"/>
      <c r="F264" s="1"/>
      <c r="G264" s="1"/>
      <c r="H264" s="675">
        <v>12</v>
      </c>
      <c r="I264" s="257" t="str">
        <f t="shared" si="31"/>
        <v/>
      </c>
    </row>
    <row r="265" spans="1:9">
      <c r="A265" s="260" t="str">
        <f>IF('CIQ Input File'!G141="","",IF(H265&gt;'CIQ Input File'!H141,"",CONCATENATE('CIQ Input File'!G141,"/",H265)))</f>
        <v/>
      </c>
      <c r="B265" s="98"/>
      <c r="C265" s="257"/>
      <c r="D265" s="257"/>
      <c r="E265" s="100"/>
      <c r="F265" s="1"/>
      <c r="G265" s="1"/>
      <c r="H265" s="675">
        <v>12</v>
      </c>
      <c r="I265" s="257" t="str">
        <f t="shared" si="31"/>
        <v/>
      </c>
    </row>
    <row r="266" spans="1:9">
      <c r="A266" s="260" t="str">
        <f>IF('CIQ Input File'!G142="","",IF(H266&gt;'CIQ Input File'!H142,"",CONCATENATE('CIQ Input File'!G142,"/",H266)))</f>
        <v/>
      </c>
      <c r="B266" s="98"/>
      <c r="C266" s="257"/>
      <c r="D266" s="257"/>
      <c r="E266" s="100"/>
      <c r="F266" s="1"/>
      <c r="G266" s="1"/>
      <c r="H266" s="675">
        <v>12</v>
      </c>
      <c r="I266" s="257" t="str">
        <f t="shared" si="31"/>
        <v/>
      </c>
    </row>
    <row r="267" spans="1:9">
      <c r="A267" s="260" t="str">
        <f>IF('CIQ Input File'!G143="","",IF(H267&gt;'CIQ Input File'!H143,"",CONCATENATE('CIQ Input File'!G143,"/",H267)))</f>
        <v/>
      </c>
      <c r="B267" s="98"/>
      <c r="C267" s="257"/>
      <c r="D267" s="257"/>
      <c r="E267" s="100"/>
      <c r="F267" s="1"/>
      <c r="G267" s="1"/>
      <c r="H267" s="675">
        <v>12</v>
      </c>
      <c r="I267" s="257" t="str">
        <f t="shared" si="31"/>
        <v/>
      </c>
    </row>
    <row r="268" spans="1:9">
      <c r="A268" s="260" t="str">
        <f>IF('CIQ Input File'!G144="","",IF(H268&gt;'CIQ Input File'!H144,"",CONCATENATE('CIQ Input File'!G144,"/",H268)))</f>
        <v/>
      </c>
      <c r="B268" s="98"/>
      <c r="C268" s="257"/>
      <c r="D268" s="257"/>
      <c r="E268" s="100"/>
      <c r="F268" s="1"/>
      <c r="G268" s="1"/>
      <c r="H268" s="675">
        <v>12</v>
      </c>
      <c r="I268" s="257" t="str">
        <f t="shared" si="31"/>
        <v/>
      </c>
    </row>
    <row r="269" spans="1:9">
      <c r="A269" s="260" t="str">
        <f>IF('CIQ Input File'!G145="","",IF(H269&gt;'CIQ Input File'!H145,"",CONCATENATE('CIQ Input File'!G145,"/",H269)))</f>
        <v/>
      </c>
      <c r="B269" s="98"/>
      <c r="C269" s="257"/>
      <c r="D269" s="257"/>
      <c r="E269" s="100"/>
      <c r="F269" s="1"/>
      <c r="G269" s="1"/>
      <c r="H269" s="675">
        <v>12</v>
      </c>
      <c r="I269" s="257" t="str">
        <f t="shared" si="31"/>
        <v/>
      </c>
    </row>
    <row r="270" spans="1:9">
      <c r="A270" s="260" t="str">
        <f>IF('CIQ Input File'!G146="","",IF(H270&gt;'CIQ Input File'!H146,"",CONCATENATE('CIQ Input File'!G146,"/",H270)))</f>
        <v/>
      </c>
      <c r="B270" s="98"/>
      <c r="C270" s="257"/>
      <c r="D270" s="257"/>
      <c r="E270" s="100"/>
      <c r="F270" s="1"/>
      <c r="G270" s="1"/>
      <c r="H270" s="675">
        <v>12</v>
      </c>
      <c r="I270" s="257" t="str">
        <f t="shared" si="31"/>
        <v/>
      </c>
    </row>
    <row r="271" spans="1:9">
      <c r="A271" s="260" t="str">
        <f>IF('CIQ Input File'!G147="","",IF(H271&gt;'CIQ Input File'!H147,"",CONCATENATE('CIQ Input File'!G147,"/",H271)))</f>
        <v/>
      </c>
      <c r="B271" s="98"/>
      <c r="C271" s="257"/>
      <c r="D271" s="257"/>
      <c r="E271" s="100"/>
      <c r="F271" s="1"/>
      <c r="G271" s="1"/>
      <c r="H271" s="675">
        <v>12</v>
      </c>
      <c r="I271" s="257" t="str">
        <f t="shared" si="31"/>
        <v/>
      </c>
    </row>
    <row r="272" spans="1:9">
      <c r="A272" s="260" t="str">
        <f>IF('CIQ Input File'!G148="","",IF(H272&gt;'CIQ Input File'!H148,"",CONCATENATE('CIQ Input File'!G148,"/",H272)))</f>
        <v/>
      </c>
      <c r="B272" s="98"/>
      <c r="C272" s="257"/>
      <c r="D272" s="257"/>
      <c r="E272" s="100"/>
      <c r="F272" s="1"/>
      <c r="G272" s="1"/>
      <c r="H272" s="675">
        <v>12</v>
      </c>
      <c r="I272" s="257" t="str">
        <f t="shared" si="31"/>
        <v/>
      </c>
    </row>
    <row r="273" spans="1:9">
      <c r="A273" s="260" t="str">
        <f>IF('CIQ Input File'!G149="","",IF(H273&gt;'CIQ Input File'!H149,"",CONCATENATE('CIQ Input File'!G149,"/",H273)))</f>
        <v/>
      </c>
      <c r="B273" s="98"/>
      <c r="C273" s="257"/>
      <c r="D273" s="257"/>
      <c r="E273" s="100"/>
      <c r="F273" s="1"/>
      <c r="G273" s="1"/>
      <c r="H273" s="675">
        <v>12</v>
      </c>
      <c r="I273" s="257" t="str">
        <f t="shared" si="31"/>
        <v/>
      </c>
    </row>
    <row r="274" spans="1:9">
      <c r="A274" s="260" t="str">
        <f>IF('CIQ Input File'!G150="","",IF(H274&gt;'CIQ Input File'!H150,"",CONCATENATE('CIQ Input File'!G150,"/",H274)))</f>
        <v/>
      </c>
      <c r="B274" s="98"/>
      <c r="C274" s="257"/>
      <c r="D274" s="257"/>
      <c r="E274" s="100"/>
      <c r="F274" s="1"/>
      <c r="G274" s="1"/>
      <c r="H274" s="675">
        <v>12</v>
      </c>
      <c r="I274" s="257" t="str">
        <f t="shared" si="31"/>
        <v/>
      </c>
    </row>
    <row r="275" spans="1:9">
      <c r="A275" s="260" t="str">
        <f>IF('CIQ Input File'!G151="","",IF(H275&gt;'CIQ Input File'!H151,"",CONCATENATE('CIQ Input File'!G151,"/",H275)))</f>
        <v/>
      </c>
      <c r="B275" s="98"/>
      <c r="C275" s="257"/>
      <c r="D275" s="257"/>
      <c r="E275" s="100"/>
      <c r="F275" s="1"/>
      <c r="G275" s="1"/>
      <c r="H275" s="675">
        <v>12</v>
      </c>
      <c r="I275" s="257" t="str">
        <f t="shared" si="31"/>
        <v/>
      </c>
    </row>
    <row r="276" spans="1:9">
      <c r="A276" s="260" t="str">
        <f>IF('CIQ Input File'!G152="","",IF(H276&gt;'CIQ Input File'!H152,"",CONCATENATE('CIQ Input File'!G152,"/",H276)))</f>
        <v/>
      </c>
      <c r="B276" s="98"/>
      <c r="C276" s="257"/>
      <c r="D276" s="257"/>
      <c r="E276" s="100"/>
      <c r="F276" s="1"/>
      <c r="G276" s="1"/>
      <c r="H276" s="675">
        <v>12</v>
      </c>
      <c r="I276" s="257" t="str">
        <f t="shared" si="31"/>
        <v/>
      </c>
    </row>
    <row r="277" spans="1:9">
      <c r="A277" s="260" t="str">
        <f>IF('CIQ Input File'!G153="","",IF(H277&gt;'CIQ Input File'!H153,"",CONCATENATE('CIQ Input File'!G153,"/",H277)))</f>
        <v/>
      </c>
      <c r="B277" s="98"/>
      <c r="C277" s="257"/>
      <c r="D277" s="257"/>
      <c r="E277" s="100"/>
      <c r="F277" s="1"/>
      <c r="G277" s="1"/>
      <c r="H277" s="675">
        <v>12</v>
      </c>
      <c r="I277" s="257" t="str">
        <f t="shared" si="31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41A3-309A-4101-BBCC-34518459990B}">
  <sheetPr>
    <tabColor rgb="FF92D050"/>
  </sheetPr>
  <dimension ref="A2:A10"/>
  <sheetViews>
    <sheetView workbookViewId="0">
      <selection activeCell="A10" sqref="A10:XFD10"/>
    </sheetView>
  </sheetViews>
  <sheetFormatPr defaultRowHeight="14.5"/>
  <cols>
    <col min="1" max="1" width="108.7265625" customWidth="1"/>
  </cols>
  <sheetData>
    <row r="2" spans="1:1">
      <c r="A2" t="s">
        <v>1878</v>
      </c>
    </row>
    <row r="3" spans="1:1" s="969" customFormat="1">
      <c r="A3" s="969" t="s">
        <v>1878</v>
      </c>
    </row>
    <row r="4" spans="1:1">
      <c r="A4" t="s">
        <v>1879</v>
      </c>
    </row>
    <row r="5" spans="1:1">
      <c r="A5" t="s">
        <v>1880</v>
      </c>
    </row>
    <row r="6" spans="1:1">
      <c r="A6" t="s">
        <v>1881</v>
      </c>
    </row>
    <row r="7" spans="1:1">
      <c r="A7" t="s">
        <v>1882</v>
      </c>
    </row>
    <row r="8" spans="1:1">
      <c r="A8" t="s">
        <v>1883</v>
      </c>
    </row>
    <row r="9" spans="1:1">
      <c r="A9" t="s">
        <v>1884</v>
      </c>
    </row>
    <row r="10" spans="1:1">
      <c r="A10" t="s">
        <v>1885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DAF9-E338-49CB-92C7-EA728CFA4E17}">
  <sheetPr>
    <tabColor rgb="FF92D050"/>
  </sheetPr>
  <dimension ref="A1:V16"/>
  <sheetViews>
    <sheetView topLeftCell="J1" zoomScale="154" zoomScaleNormal="154" workbookViewId="0">
      <selection activeCell="O3" sqref="O3"/>
    </sheetView>
  </sheetViews>
  <sheetFormatPr defaultRowHeight="14.5"/>
  <cols>
    <col min="4" max="4" width="6.1796875" bestFit="1" customWidth="1"/>
    <col min="5" max="5" width="25.81640625" bestFit="1" customWidth="1"/>
    <col min="6" max="6" width="8.6328125" bestFit="1" customWidth="1"/>
    <col min="7" max="7" width="36.6328125" customWidth="1"/>
    <col min="8" max="8" width="53.6328125" customWidth="1"/>
    <col min="9" max="9" width="68.90625" customWidth="1"/>
    <col min="10" max="10" width="26.1796875" style="90" customWidth="1"/>
    <col min="11" max="11" width="11.36328125" customWidth="1"/>
    <col min="12" max="12" width="18.453125" style="69" bestFit="1" customWidth="1"/>
    <col min="13" max="13" width="13.453125" customWidth="1"/>
    <col min="14" max="14" width="16.81640625" bestFit="1" customWidth="1"/>
    <col min="15" max="15" width="27.26953125" customWidth="1"/>
    <col min="16" max="16" width="14.7265625" bestFit="1" customWidth="1"/>
    <col min="17" max="17" width="14.7265625" hidden="1" customWidth="1"/>
    <col min="18" max="18" width="18.54296875" hidden="1" customWidth="1"/>
    <col min="19" max="19" width="29.36328125" hidden="1" customWidth="1"/>
    <col min="20" max="20" width="0" hidden="1" customWidth="1"/>
    <col min="21" max="21" width="10.36328125" hidden="1" customWidth="1"/>
    <col min="22" max="22" width="36" hidden="1" customWidth="1"/>
  </cols>
  <sheetData>
    <row r="1" spans="1:22">
      <c r="A1" s="1158" t="s">
        <v>300</v>
      </c>
      <c r="B1" s="1158"/>
      <c r="C1" s="1158"/>
      <c r="D1" s="1158"/>
      <c r="Q1" s="1142" t="s">
        <v>305</v>
      </c>
      <c r="R1" s="1142"/>
      <c r="S1" s="1142"/>
      <c r="T1" s="1142"/>
      <c r="U1" t="s">
        <v>64</v>
      </c>
    </row>
    <row r="2" spans="1:22" ht="15" thickBot="1">
      <c r="A2" s="18" t="s">
        <v>166</v>
      </c>
      <c r="B2" s="18" t="s">
        <v>165</v>
      </c>
      <c r="C2" s="18" t="s">
        <v>193</v>
      </c>
      <c r="D2" s="18" t="s">
        <v>51</v>
      </c>
      <c r="E2" s="18" t="s">
        <v>0</v>
      </c>
      <c r="F2" s="18" t="s">
        <v>52</v>
      </c>
      <c r="G2" s="18" t="s">
        <v>53</v>
      </c>
      <c r="H2" s="18" t="s">
        <v>171</v>
      </c>
      <c r="I2" s="18" t="s">
        <v>170</v>
      </c>
      <c r="J2" s="18" t="s">
        <v>181</v>
      </c>
      <c r="K2" s="18" t="s">
        <v>54</v>
      </c>
      <c r="L2" s="18" t="s">
        <v>655</v>
      </c>
      <c r="M2" s="18" t="s">
        <v>55</v>
      </c>
      <c r="N2" s="18" t="s">
        <v>56</v>
      </c>
      <c r="O2" s="18" t="s">
        <v>301</v>
      </c>
      <c r="P2" s="18" t="s">
        <v>202</v>
      </c>
      <c r="Q2" s="18" t="s">
        <v>309</v>
      </c>
      <c r="R2" s="18" t="s">
        <v>306</v>
      </c>
      <c r="S2" s="18" t="s">
        <v>307</v>
      </c>
      <c r="T2" s="13" t="s">
        <v>308</v>
      </c>
      <c r="U2" s="13" t="s">
        <v>321</v>
      </c>
      <c r="V2" s="345" t="s">
        <v>1024</v>
      </c>
    </row>
    <row r="3" spans="1:22" ht="15" thickBot="1">
      <c r="A3" s="429" t="str">
        <f>'CIQ Input File'!C208</f>
        <v>Base</v>
      </c>
      <c r="B3" s="100"/>
      <c r="C3" s="100"/>
      <c r="D3" s="100"/>
      <c r="E3" s="100"/>
      <c r="F3" s="100"/>
      <c r="G3" s="100"/>
      <c r="H3" s="100"/>
      <c r="I3" s="100"/>
      <c r="J3" s="100"/>
      <c r="K3" s="260">
        <f>IF('CIQ Input File'!C161="ecmp",'CIQ Input File'!$E$161,"")</f>
        <v>4</v>
      </c>
      <c r="L3" s="257" t="str">
        <f>IF(H3="","",IFERROR(INDEX('CIQ Input File'!$E$81:$E$91,MATCH(D3,'CIQ Input File'!$D$81:$D$91,0)),""))</f>
        <v/>
      </c>
      <c r="M3" s="257">
        <f>IF('CIQ Input File'!C168="local-as number",'CIQ Input File'!$E$168,"")</f>
        <v>65120</v>
      </c>
      <c r="N3" s="100"/>
      <c r="O3" s="257" t="str">
        <f>INDEX('CIQ Input File'!$E$273:$E$283,MATCH(A3,'CIQ Input File'!$C$273:$C$283,0))</f>
        <v>10.255.53.176</v>
      </c>
      <c r="P3" s="1"/>
      <c r="Q3" s="273"/>
      <c r="R3" s="273"/>
      <c r="S3" s="273"/>
      <c r="T3" s="273"/>
      <c r="U3" s="273"/>
    </row>
    <row r="4" spans="1:22" s="64" customFormat="1" ht="15" thickBot="1">
      <c r="A4" s="100"/>
      <c r="B4" s="100"/>
      <c r="C4" s="100"/>
      <c r="D4" s="257">
        <f>IF('CIQ Input File'!$C$213="","",'CIQ Input File'!$C$213)</f>
        <v>100</v>
      </c>
      <c r="E4" s="257">
        <f>IF(D4="","",INDEX('CIQ Input File'!$J$207:$J$256,MATCH(D4,'CIQ Input File'!$C$207:$C$256,0)))</f>
        <v>100</v>
      </c>
      <c r="F4" s="257">
        <f>INDEX('CIQ Input File'!C81:C91,MATCH(D4,'CIQ Input File'!D81:D91,0))</f>
        <v>1</v>
      </c>
      <c r="G4" s="257" t="str">
        <f>IF('CIQ Input File'!F81="","",'CIQ Input File'!F81)</f>
        <v>Signaling VRF: S2b-c to SMF</v>
      </c>
      <c r="H4" s="98"/>
      <c r="I4" s="98"/>
      <c r="J4" s="98"/>
      <c r="K4" s="257">
        <f t="shared" ref="K4:K12" si="0">IF(D4="","",$K$3)</f>
        <v>4</v>
      </c>
      <c r="L4" s="257" t="str">
        <f>IF(H4="","",IFERROR(INDEX('CIQ Input File'!$E$81:$E$91,MATCH(D4,'CIQ Input File'!$D$81:$D$91,0)),""))</f>
        <v/>
      </c>
      <c r="M4" s="257">
        <f t="shared" ref="M4:M12" si="1">IF(K4="","",$M$3)</f>
        <v>65120</v>
      </c>
      <c r="N4" s="275" t="str">
        <f>IF(M4="","",IF('CIQ Input File'!$E$180="AS:VPRN",CONCATENATE(M4,":",D4),CONCATENATE(service!D4,":",service!D4)))</f>
        <v>65120:100</v>
      </c>
      <c r="O4" s="257" t="str">
        <f>IFERROR(IF(D4="","",INDEX('CIQ Input File'!$E$273:$E$283,MATCH(D4,'CIQ Input File'!$C$273:$C$283,0))),"")</f>
        <v>10.255.53.177</v>
      </c>
      <c r="P4" s="1"/>
      <c r="Q4" s="273"/>
      <c r="R4" s="273"/>
      <c r="S4" s="273"/>
      <c r="T4" s="273"/>
      <c r="U4" s="273"/>
    </row>
    <row r="5" spans="1:22" s="265" customFormat="1" ht="15" thickBot="1">
      <c r="A5" s="100"/>
      <c r="B5" s="100"/>
      <c r="C5" s="100"/>
      <c r="D5" s="257" t="str">
        <f>IF('CIQ Input File'!$C$218="","",'CIQ Input File'!$C$218)</f>
        <v/>
      </c>
      <c r="E5" s="257" t="str">
        <f>IF(D5="","",INDEX('CIQ Input File'!$J$207:$J$256,MATCH(D5,'CIQ Input File'!$C$207:$C$256,0)))</f>
        <v/>
      </c>
      <c r="F5" s="257" t="str">
        <f>IF(D5="","",INDEX('CIQ Input File'!$C$81:$C$91,MATCH(D5,'CIQ Input File'!$D$81:$D$91,0)))</f>
        <v/>
      </c>
      <c r="G5" s="257" t="str">
        <f>IF('CIQ Input File'!F82="","",'CIQ Input File'!F82)</f>
        <v/>
      </c>
      <c r="H5" s="257" t="str">
        <f>IFERROR(IF(INDEX('CIQ Input File'!$D$289:$D$298,MATCH(D5,'CIQ Input File'!$C$289:$C$298,0))="export",INDEX('CIQ Input File'!$N$289:$N$300,MATCH(D5,'CIQ Input File'!$C$289:$C$300,0)),""),"")</f>
        <v/>
      </c>
      <c r="I5" s="257" t="str">
        <f>IFERROR(IF(INDEX('CIQ Input File'!$D$289:$D$298,MATCH(D5,'CIQ Input File'!$C$289:$C$298,0))="import",INDEX('CIQ Input File'!$N$289:$N$300,MATCH(D5,'CIQ Input File'!$C$289:$C$300,0)),""),"")</f>
        <v/>
      </c>
      <c r="J5" s="100"/>
      <c r="K5" s="257" t="str">
        <f t="shared" si="0"/>
        <v/>
      </c>
      <c r="L5" s="257" t="str">
        <f>IF(H5="","",IFERROR(INDEX('CIQ Input File'!$E$81:$E$91,MATCH(D5,'CIQ Input File'!$D$81:$D$91,0)),""))</f>
        <v/>
      </c>
      <c r="M5" s="257" t="str">
        <f t="shared" si="1"/>
        <v/>
      </c>
      <c r="N5" s="275" t="str">
        <f>IF(M5="","",IF('CIQ Input File'!$E$180="AS:VPRN",CONCATENATE(M5,":",D5),CONCATENATE(service!D5,":",service!D5)))</f>
        <v/>
      </c>
      <c r="O5" s="257" t="str">
        <f>IFERROR(IF(D5="","",INDEX('CIQ Input File'!$E$273:$E$283,MATCH(D5,'CIQ Input File'!$C$273:$C$283,0))),"")</f>
        <v/>
      </c>
      <c r="P5" s="1"/>
      <c r="Q5" s="272"/>
      <c r="R5" s="276" t="str">
        <f>IF(Q5="","",INDEX('CIQ Input File'!$F$595:$F$616,MATCH(Q5,'CIQ Input File'!$E$595:$E$616,0)))</f>
        <v/>
      </c>
      <c r="S5" s="276" t="str">
        <f>IF(Q5="","",INDEX('CIQ Input File'!$G$597:$G$616,MATCH(Q5,'CIQ Input File'!$E$595:$E$616,0)))</f>
        <v/>
      </c>
      <c r="T5" s="276" t="str">
        <f>IF(Q5="","",IF(IF('CIQ Input File'!$C$27="PDN Instance- type",'CIQ Input File'!$G$27)="user","remote",""))</f>
        <v/>
      </c>
      <c r="U5" s="276" t="str">
        <f>IF(Q5="","","black-hole")</f>
        <v/>
      </c>
    </row>
    <row r="6" spans="1:22" s="95" customFormat="1" ht="15" thickBot="1">
      <c r="A6" s="100"/>
      <c r="B6" s="100"/>
      <c r="C6" s="100"/>
      <c r="D6" s="257" t="str">
        <f>IF('CIQ Input File'!$C$223="","",'CIQ Input File'!$C$223)</f>
        <v/>
      </c>
      <c r="E6" s="257" t="str">
        <f>IF(D6="","",INDEX('CIQ Input File'!$J$207:$J$256,MATCH(D6,'CIQ Input File'!$C$207:$C$256,0)))</f>
        <v/>
      </c>
      <c r="F6" s="257" t="str">
        <f>IF(D6="","",INDEX('CIQ Input File'!$C$81:$C$91,MATCH(D6,'CIQ Input File'!$D$81:$D$91,0)))</f>
        <v/>
      </c>
      <c r="G6" s="257" t="str">
        <f>IF('CIQ Input File'!F83="","",'CIQ Input File'!F83)</f>
        <v/>
      </c>
      <c r="H6" s="257" t="str">
        <f>IFERROR(IF(INDEX('CIQ Input File'!$D$289:$D$298,MATCH(D6,'CIQ Input File'!$C$289:$C$298,0))="export",INDEX('CIQ Input File'!$N$289:$N$300,MATCH(D6,'CIQ Input File'!$C$289:$C$300,0)),""),"")</f>
        <v/>
      </c>
      <c r="I6" s="257" t="str">
        <f>IFERROR(IF(INDEX('CIQ Input File'!$D$289:$D$298,MATCH(D6,'CIQ Input File'!$C$289:$C$298,0))="import",INDEX('CIQ Input File'!$N$289:$N$300,MATCH(D6,'CIQ Input File'!$C$289:$C$300,0)),""),"")</f>
        <v/>
      </c>
      <c r="J6" s="100"/>
      <c r="K6" s="257" t="str">
        <f t="shared" si="0"/>
        <v/>
      </c>
      <c r="L6" s="257" t="str">
        <f>IF(H6="","",IFERROR(INDEX('CIQ Input File'!$E$81:$E$91,MATCH(D6,'CIQ Input File'!$D$81:$D$91,0)),""))</f>
        <v/>
      </c>
      <c r="M6" s="257" t="str">
        <f t="shared" si="1"/>
        <v/>
      </c>
      <c r="N6" s="275" t="str">
        <f>IF(M6="","",IF('CIQ Input File'!$E$180="AS:VPRN",CONCATENATE(M6,":",D6),CONCATENATE(service!D6,":",service!D6)))</f>
        <v/>
      </c>
      <c r="O6" s="257" t="str">
        <f>IFERROR(IF(D6="","",INDEX('CIQ Input File'!$E$273:$E$283,MATCH(D6,'CIQ Input File'!$C$273:$C$283,0))),"")</f>
        <v/>
      </c>
      <c r="P6" s="1"/>
      <c r="Q6" s="271"/>
      <c r="R6" s="277" t="str">
        <f>IF(Q6="","",INDEX('CIQ Input File'!$F$595:$F$616,MATCH(Q6,'CIQ Input File'!$E$595:$E$616,0)))</f>
        <v/>
      </c>
      <c r="S6" s="277" t="str">
        <f>IF(Q6="","",INDEX('CIQ Input File'!$G$597:$G$616,MATCH(Q6,'CIQ Input File'!$E$595:$E$616,0)))</f>
        <v/>
      </c>
      <c r="T6" s="277" t="str">
        <f>IF(Q6="","",IF(IF('CIQ Input File'!$C$27="PDN Instance- type",'CIQ Input File'!$G$27)="user","remote",""))</f>
        <v/>
      </c>
      <c r="U6" s="277" t="str">
        <f t="shared" ref="U6:U11" si="2">IF(Q6="","","black-hole")</f>
        <v/>
      </c>
    </row>
    <row r="7" spans="1:22" ht="15" thickBot="1">
      <c r="A7" s="100"/>
      <c r="B7" s="100"/>
      <c r="C7" s="100"/>
      <c r="D7" s="257">
        <f>IF('CIQ Input File'!$C$228="","",'CIQ Input File'!$C$228)</f>
        <v>200</v>
      </c>
      <c r="E7" s="257">
        <f>IF(D7="","",INDEX('CIQ Input File'!$J$207:$J$256,MATCH(D7,'CIQ Input File'!$C$207:$C$256,0)))</f>
        <v>200</v>
      </c>
      <c r="F7" s="257">
        <f>IF(D7="","",INDEX('CIQ Input File'!$C$81:$C$91,MATCH(D7,'CIQ Input File'!$D$81:$D$91,0)))</f>
        <v>1</v>
      </c>
      <c r="G7" s="257" t="str">
        <f>IF('CIQ Input File'!F84="","",'CIQ Input File'!F84)</f>
        <v>Internet VRF: SWu public to WLAN/UE</v>
      </c>
      <c r="H7" s="257" t="str">
        <f>IFERROR(IF(INDEX('CIQ Input File'!$D$289:$D$298,MATCH(D7,'CIQ Input File'!$C$289:$C$298,0))="export",INDEX('CIQ Input File'!$N$289:$N$300,MATCH(D7,'CIQ Input File'!$C$289:$C$300,0)),""),"")</f>
        <v/>
      </c>
      <c r="I7" s="257" t="str">
        <f>IFERROR(IF(INDEX('CIQ Input File'!$D$289:$D$298,MATCH(D7,'CIQ Input File'!$C$289:$C$298,0))="import",INDEX('CIQ Input File'!$N$289:$N$300,MATCH(D7,'CIQ Input File'!$C$289:$C$300,0)),""),"")</f>
        <v/>
      </c>
      <c r="J7" s="100"/>
      <c r="K7" s="257">
        <f t="shared" si="0"/>
        <v>4</v>
      </c>
      <c r="L7" s="257" t="str">
        <f>IF(H7="","",IFERROR(INDEX('CIQ Input File'!$E$81:$E$91,MATCH(D7,'CIQ Input File'!$D$81:$D$91,0)),""))</f>
        <v/>
      </c>
      <c r="M7" s="257">
        <f t="shared" si="1"/>
        <v>65120</v>
      </c>
      <c r="N7" s="275" t="str">
        <f>IF(M7="","",IF('CIQ Input File'!$E$180="AS:VPRN",CONCATENATE(M7,":",D7),CONCATENATE(service!D7,":",service!D7)))</f>
        <v>65120:200</v>
      </c>
      <c r="O7" s="257" t="str">
        <f>IFERROR(IF(D7="","",INDEX('CIQ Input File'!$E$273:$E$283,MATCH(D7,'CIQ Input File'!$C$273:$C$283,0))),"")</f>
        <v>10.255.53.178</v>
      </c>
      <c r="P7" s="1"/>
      <c r="Q7" s="271"/>
      <c r="R7" s="277" t="str">
        <f>IF(Q7="","",INDEX('CIQ Input File'!$F$595:$F$616,MATCH(Q7,'CIQ Input File'!$E$595:$E$616,0)))</f>
        <v/>
      </c>
      <c r="S7" s="277" t="str">
        <f>IF(Q7="","",INDEX('CIQ Input File'!$G$597:$G$616,MATCH(Q7,'CIQ Input File'!$E$595:$E$616,0)))</f>
        <v/>
      </c>
      <c r="T7" s="277" t="str">
        <f>IF(Q7="","",IF(IF('CIQ Input File'!$C$27="PDN Instance- type",'CIQ Input File'!$G$27)="user","remote",""))</f>
        <v/>
      </c>
      <c r="U7" s="277" t="str">
        <f t="shared" si="2"/>
        <v/>
      </c>
    </row>
    <row r="8" spans="1:22" ht="14" customHeight="1" thickBot="1">
      <c r="A8" s="100"/>
      <c r="B8" s="100"/>
      <c r="C8" s="100"/>
      <c r="D8" s="257" t="str">
        <f>IF('CIQ Input File'!$C$233="","",'CIQ Input File'!$C$233)</f>
        <v/>
      </c>
      <c r="E8" s="257" t="str">
        <f>IF(D8="","",INDEX('CIQ Input File'!$J$207:$J$256,MATCH(D8,'CIQ Input File'!$C$207:$C$256,0)))</f>
        <v/>
      </c>
      <c r="F8" s="257" t="str">
        <f>IF(D8="","",INDEX('CIQ Input File'!$C$81:$C$91,MATCH(D8,'CIQ Input File'!$D$81:$D$91,0)))</f>
        <v/>
      </c>
      <c r="G8" s="257" t="str">
        <f>IF('CIQ Input File'!F85="","",'CIQ Input File'!F85)</f>
        <v/>
      </c>
      <c r="H8" s="257" t="str">
        <f>IFERROR(IF(INDEX('CIQ Input File'!$D$289:$D$298,MATCH(D8,'CIQ Input File'!$C$289:$C$298,0))="export",INDEX('CIQ Input File'!$N$289:$N$300,MATCH(D8,'CIQ Input File'!$C$289:$C$300,0)),""),"")</f>
        <v/>
      </c>
      <c r="I8" s="257" t="str">
        <f>IFERROR(IF(INDEX('CIQ Input File'!$D$289:$D$298,MATCH(D8,'CIQ Input File'!$C$289:$C$298,0))="import",INDEX('CIQ Input File'!$N$289:$N$300,MATCH(D8,'CIQ Input File'!$C$289:$C$300,0)),""),"")</f>
        <v/>
      </c>
      <c r="J8" s="100"/>
      <c r="K8" s="257" t="str">
        <f t="shared" si="0"/>
        <v/>
      </c>
      <c r="L8" s="257" t="str">
        <f>IF(H8="","",IFERROR(INDEX('CIQ Input File'!$E$81:$E$91,MATCH(D8,'CIQ Input File'!$D$81:$D$91,0)),""))</f>
        <v/>
      </c>
      <c r="M8" s="257" t="str">
        <f t="shared" si="1"/>
        <v/>
      </c>
      <c r="N8" s="275" t="str">
        <f>IF(M8="","",IF('CIQ Input File'!$E$180="AS:VPRN",CONCATENATE(M8,":",D8),CONCATENATE(service!D8,":",service!D8)))</f>
        <v/>
      </c>
      <c r="O8" s="257" t="str">
        <f>IFERROR(IF(D8="","",INDEX('CIQ Input File'!$E$273:$E$283,MATCH(D8,'CIQ Input File'!$C$273:$C$283,0))),"")</f>
        <v/>
      </c>
      <c r="P8" s="1"/>
      <c r="Q8" s="271"/>
      <c r="R8" s="277" t="str">
        <f>IF(Q8="","",INDEX('CIQ Input File'!$F$595:$F$616,MATCH(Q8,'CIQ Input File'!$E$595:$E$616,0)))</f>
        <v/>
      </c>
      <c r="S8" s="277" t="str">
        <f>IF(Q8="","",INDEX('CIQ Input File'!$G$597:$G$616,MATCH(Q8,'CIQ Input File'!$E$595:$E$616,0)))</f>
        <v/>
      </c>
      <c r="T8" s="277" t="str">
        <f>IF(Q8="","",IF(IF('CIQ Input File'!$C$27="PDN Instance- type",'CIQ Input File'!$G$27)="user","remote",""))</f>
        <v/>
      </c>
      <c r="U8" s="277" t="str">
        <f t="shared" si="2"/>
        <v/>
      </c>
    </row>
    <row r="9" spans="1:22" s="280" customFormat="1" ht="14" customHeight="1" thickBot="1">
      <c r="A9" s="100"/>
      <c r="B9" s="100"/>
      <c r="C9" s="100"/>
      <c r="D9" s="257">
        <f>IF('CIQ Input File'!$C$238="","",'CIQ Input File'!$C$238)</f>
        <v>400</v>
      </c>
      <c r="E9" s="257">
        <f>IF(D9="","",INDEX('CIQ Input File'!$J$207:$J$256,MATCH(D9,'CIQ Input File'!$C$207:$C$256,0)))</f>
        <v>400</v>
      </c>
      <c r="F9" s="257">
        <f>IF(D9="","",INDEX('CIQ Input File'!$C$81:$C$91,MATCH(D9,'CIQ Input File'!$D$81:$D$91,0)))</f>
        <v>1</v>
      </c>
      <c r="G9" s="257" t="str">
        <f>IF('CIQ Input File'!F86="","",'CIQ Input File'!F86)</f>
        <v>EPC VRF - S2b-u</v>
      </c>
      <c r="H9" s="257" t="str">
        <f>IFERROR(IF(INDEX('CIQ Input File'!$D$289:$D$298,MATCH(D9,'CIQ Input File'!$C$289:$C$298,0))="export",INDEX('CIQ Input File'!$N$289:$N$300,MATCH(D9,'CIQ Input File'!$C$289:$C$300,0)),""),"")</f>
        <v/>
      </c>
      <c r="I9" s="257" t="str">
        <f>IFERROR(IF(INDEX('CIQ Input File'!$D$289:$D$298,MATCH(D9,'CIQ Input File'!$C$289:$C$298,0))="import",INDEX('CIQ Input File'!$N$289:$N$300,MATCH(D9,'CIQ Input File'!$C$289:$C$300,0)),""),"")</f>
        <v/>
      </c>
      <c r="J9" s="100"/>
      <c r="K9" s="257">
        <f t="shared" si="0"/>
        <v>4</v>
      </c>
      <c r="L9" s="257" t="str">
        <f>IF(H9="","",IFERROR(INDEX('CIQ Input File'!$E$81:$E$91,MATCH(D9,'CIQ Input File'!$D$81:$D$91,0)),""))</f>
        <v/>
      </c>
      <c r="M9" s="257">
        <f t="shared" si="1"/>
        <v>65120</v>
      </c>
      <c r="N9" s="275" t="str">
        <f>IF(M9="","",IF('CIQ Input File'!$E$180="AS:VPRN",CONCATENATE(M9,":",D9),CONCATENATE(service!D9,":",service!D9)))</f>
        <v>65120:400</v>
      </c>
      <c r="O9" s="257" t="str">
        <f>IFERROR(IF(D9="","",INDEX('CIQ Input File'!$E$273:$E$283,MATCH(D9,'CIQ Input File'!$C$273:$C$283,0))),"")</f>
        <v>10.255.53.179</v>
      </c>
      <c r="P9" s="1"/>
      <c r="Q9" s="271"/>
      <c r="R9" s="277" t="str">
        <f>IF(Q9="","",INDEX('CIQ Input File'!$F$595:$F$616,MATCH(Q9,'CIQ Input File'!$E$595:$E$616,0)))</f>
        <v/>
      </c>
      <c r="S9" s="277" t="str">
        <f>IF(Q9="","",INDEX('CIQ Input File'!$G$597:$G$616,MATCH(Q9,'CIQ Input File'!$E$595:$E$616,0)))</f>
        <v/>
      </c>
      <c r="T9" s="277" t="str">
        <f>IF(Q9="","",IF(IF('CIQ Input File'!$C$27="PDN Instance- type",'CIQ Input File'!$G$27)="user","remote",""))</f>
        <v/>
      </c>
      <c r="U9" s="277" t="str">
        <f t="shared" si="2"/>
        <v/>
      </c>
    </row>
    <row r="10" spans="1:22" s="280" customFormat="1" ht="15" thickBot="1">
      <c r="A10" s="100"/>
      <c r="B10" s="100"/>
      <c r="C10" s="100"/>
      <c r="D10" s="257" t="str">
        <f>IF('CIQ Input File'!$C$243="","",'CIQ Input File'!$C$243)</f>
        <v/>
      </c>
      <c r="E10" s="257" t="str">
        <f>IF(D10="","",INDEX('CIQ Input File'!$J$207:$J$256,MATCH(D10,'CIQ Input File'!$C$207:$C$256,0)))</f>
        <v/>
      </c>
      <c r="F10" s="257" t="str">
        <f>IF(D10="","",INDEX('CIQ Input File'!$C$81:$C$91,MATCH(D10,'CIQ Input File'!$D$81:$D$91,0)))</f>
        <v/>
      </c>
      <c r="G10" s="257" t="str">
        <f>IF('CIQ Input File'!F87="","",'CIQ Input File'!F87)</f>
        <v/>
      </c>
      <c r="H10" s="257" t="str">
        <f>IFERROR(IF(INDEX('CIQ Input File'!$D$289:$D$298,MATCH(D10,'CIQ Input File'!$C$289:$C$298,0))="export",INDEX('CIQ Input File'!$N$289:$N$300,MATCH(D10,'CIQ Input File'!$C$289:$C$300,0)),""),"")</f>
        <v/>
      </c>
      <c r="I10" s="257" t="str">
        <f>IFERROR(IF(INDEX('CIQ Input File'!$D$289:$D$298,MATCH(D10,'CIQ Input File'!$C$289:$C$298,0))="import",INDEX('CIQ Input File'!$N$289:$N$300,MATCH(D10,'CIQ Input File'!$C$289:$C$300,0)),""),"")</f>
        <v/>
      </c>
      <c r="J10" s="100"/>
      <c r="K10" s="257" t="str">
        <f t="shared" si="0"/>
        <v/>
      </c>
      <c r="L10" s="257" t="str">
        <f>IF(H10="","",IFERROR(INDEX('CIQ Input File'!$E$81:$E$91,MATCH(D10,'CIQ Input File'!$D$81:$D$91,0)),""))</f>
        <v/>
      </c>
      <c r="M10" s="257" t="str">
        <f t="shared" si="1"/>
        <v/>
      </c>
      <c r="N10" s="275" t="str">
        <f>IF(M10="","",IF('CIQ Input File'!$E$180="AS:VPRN",CONCATENATE(M10,":",D10),CONCATENATE(service!D10,":",service!D10)))</f>
        <v/>
      </c>
      <c r="O10" s="257" t="str">
        <f>IFERROR(IF(D10="","",INDEX('CIQ Input File'!$E$273:$E$283,MATCH(D10,'CIQ Input File'!$C$273:$C$283,0))),"")</f>
        <v/>
      </c>
      <c r="P10" s="1"/>
      <c r="Q10" s="271"/>
      <c r="R10" s="277" t="str">
        <f>IF(Q10="","",INDEX('CIQ Input File'!$F$595:$F$616,MATCH(Q10,'CIQ Input File'!$E$595:$E$616,0)))</f>
        <v/>
      </c>
      <c r="S10" s="277" t="str">
        <f>IF(Q10="","",INDEX('CIQ Input File'!$G$597:$G$616,MATCH(Q10,'CIQ Input File'!$E$595:$E$616,0)))</f>
        <v/>
      </c>
      <c r="T10" s="277" t="str">
        <f>IF(Q10="","",IF(IF('CIQ Input File'!$C$27="PDN Instance- type",'CIQ Input File'!$G$27)="user","remote",""))</f>
        <v/>
      </c>
      <c r="U10" s="277" t="str">
        <f t="shared" si="2"/>
        <v/>
      </c>
    </row>
    <row r="11" spans="1:22" s="280" customFormat="1" ht="15" thickBot="1">
      <c r="A11" s="100"/>
      <c r="B11" s="100"/>
      <c r="C11" s="100"/>
      <c r="D11" s="257" t="str">
        <f>IF('CIQ Input File'!$C$248="","",'CIQ Input File'!$C$248)</f>
        <v/>
      </c>
      <c r="E11" s="257" t="str">
        <f>IF(D11="","",INDEX('CIQ Input File'!$J$207:$J$256,MATCH(D11,'CIQ Input File'!$C$207:$C$256,0)))</f>
        <v/>
      </c>
      <c r="F11" s="257" t="str">
        <f>IF(D11="","",INDEX('CIQ Input File'!$C$81:$C$91,MATCH(D11,'CIQ Input File'!$D$81:$D$91,0)))</f>
        <v/>
      </c>
      <c r="G11" s="257" t="str">
        <f>IF('CIQ Input File'!F88="","",'CIQ Input File'!F88)</f>
        <v/>
      </c>
      <c r="H11" s="257" t="str">
        <f>IFERROR(IF(INDEX('CIQ Input File'!$D$289:$D$298,MATCH(D11,'CIQ Input File'!$C$289:$C$298,0))="export",INDEX('CIQ Input File'!$N$289:$N$300,MATCH(D11,'CIQ Input File'!$C$289:$C$300,0)),""),"")</f>
        <v/>
      </c>
      <c r="I11" s="257" t="str">
        <f>IFERROR(IF(INDEX('CIQ Input File'!$D$289:$D$298,MATCH(D11,'CIQ Input File'!$C$289:$C$298,0))="import",INDEX('CIQ Input File'!$N$289:$N$300,MATCH(D11,'CIQ Input File'!$C$289:$C$300,0)),""),"")</f>
        <v/>
      </c>
      <c r="J11" s="100"/>
      <c r="K11" s="257" t="str">
        <f t="shared" si="0"/>
        <v/>
      </c>
      <c r="L11" s="257" t="str">
        <f>IF(H11="","",IFERROR(INDEX('CIQ Input File'!$E$81:$E$91,MATCH(D11,'CIQ Input File'!$D$81:$D$91,0)),""))</f>
        <v/>
      </c>
      <c r="M11" s="257" t="str">
        <f t="shared" si="1"/>
        <v/>
      </c>
      <c r="N11" s="275" t="str">
        <f>IF(M11="","",IF('CIQ Input File'!$E$180="AS:VPRN",CONCATENATE(M11,":",D11),CONCATENATE(service!D11,":",service!D11)))</f>
        <v/>
      </c>
      <c r="O11" s="257" t="str">
        <f>IFERROR(IF(D11="","",INDEX('CIQ Input File'!$E$273:$E$283,MATCH(D11,'CIQ Input File'!$C$273:$C$283,0))),"")</f>
        <v/>
      </c>
      <c r="P11" s="1"/>
      <c r="Q11" s="271"/>
      <c r="R11" s="277" t="str">
        <f>IF(Q11="","",INDEX('CIQ Input File'!$F$595:$F$616,MATCH(Q11,'CIQ Input File'!$E$595:$E$616,0)))</f>
        <v/>
      </c>
      <c r="S11" s="277" t="str">
        <f>IF(Q11="","",INDEX('CIQ Input File'!$G$597:$G$616,MATCH(Q11,'CIQ Input File'!$E$595:$E$616,0)))</f>
        <v/>
      </c>
      <c r="T11" s="277" t="str">
        <f>IF(Q11="","",IF(IF('CIQ Input File'!$C$27="PDN Instance- type",'CIQ Input File'!$G$27)="user","remote",""))</f>
        <v/>
      </c>
      <c r="U11" s="277" t="str">
        <f t="shared" si="2"/>
        <v/>
      </c>
    </row>
    <row r="12" spans="1:22" s="280" customFormat="1">
      <c r="A12" s="100"/>
      <c r="B12" s="100"/>
      <c r="C12" s="100"/>
      <c r="D12" s="257" t="str">
        <f>IF('CIQ Input File'!$C$253="","",'CIQ Input File'!$C$253)</f>
        <v/>
      </c>
      <c r="E12" s="257" t="str">
        <f>IF(D12="","",INDEX('CIQ Input File'!$J$207:$J$256,MATCH(D12,'CIQ Input File'!$C$207:$C$256,0)))</f>
        <v/>
      </c>
      <c r="F12" s="257" t="str">
        <f>IF(D12="","",INDEX('CIQ Input File'!$C$81:$C$91,MATCH(D12,'CIQ Input File'!$D$81:$D$91,0)))</f>
        <v/>
      </c>
      <c r="G12" s="257" t="str">
        <f>IF('CIQ Input File'!F89="","",'CIQ Input File'!F89)</f>
        <v/>
      </c>
      <c r="H12" s="257" t="str">
        <f>IFERROR(IF(INDEX('CIQ Input File'!$D$289:$D$298,MATCH(D12,'CIQ Input File'!$C$289:$C$298,0))="export",INDEX('CIQ Input File'!$N$289:$N$300,MATCH(D12,'CIQ Input File'!$C$289:$C$300,0)),""),"")</f>
        <v/>
      </c>
      <c r="I12" s="257" t="str">
        <f>IFERROR(IF(INDEX('CIQ Input File'!$D$289:$D$298,MATCH(D12,'CIQ Input File'!$C$289:$C$298,0))="import",INDEX('CIQ Input File'!$N$289:$N$300,MATCH(D12,'CIQ Input File'!$C$289:$C$300,0)),""),"")</f>
        <v/>
      </c>
      <c r="J12" s="100"/>
      <c r="K12" s="257" t="str">
        <f t="shared" si="0"/>
        <v/>
      </c>
      <c r="L12" s="257" t="str">
        <f>IF(H12="","",IFERROR(INDEX('CIQ Input File'!$E$81:$E$91,MATCH(D12,'CIQ Input File'!$D$81:$D$91,0)),""))</f>
        <v/>
      </c>
      <c r="M12" s="257" t="str">
        <f t="shared" si="1"/>
        <v/>
      </c>
      <c r="N12" s="275" t="str">
        <f>IF(M12="","",IF('CIQ Input File'!$E$180="AS:VPRN",CONCATENATE(M12,":",D12),CONCATENATE(service!D12,":",service!D12)))</f>
        <v/>
      </c>
      <c r="O12" s="257" t="str">
        <f>IFERROR(IF(D12="","",INDEX('CIQ Input File'!$E$273:$E$283,MATCH(D12,'CIQ Input File'!$C$273:$C$283,0))),"")</f>
        <v/>
      </c>
      <c r="P12" s="1"/>
      <c r="Q12" s="271"/>
      <c r="R12" s="277" t="str">
        <f>IF(Q12="","",INDEX('CIQ Input File'!$F$595:$F$616,MATCH(Q12,'CIQ Input File'!$E$595:$E$616,0)))</f>
        <v/>
      </c>
      <c r="S12" s="277" t="str">
        <f>IF(Q12="","",INDEX('CIQ Input File'!$G$597:$G$616,MATCH(Q12,'CIQ Input File'!$E$595:$E$616,0)))</f>
        <v/>
      </c>
      <c r="T12" s="277" t="str">
        <f>IF(Q12="","",IF(IF('CIQ Input File'!$C$27="PDN Instance- type",'CIQ Input File'!$G$27)="user","remote",""))</f>
        <v/>
      </c>
      <c r="U12" s="277" t="str">
        <f>IF(Q12="","","black-hole")</f>
        <v/>
      </c>
    </row>
    <row r="16" spans="1:22">
      <c r="I16" t="str">
        <f>IF(D5="","",IF('CIQ Input File'!$X$218="Y",CONCATENATE("import-from MG to-",'CIQ Input File'!$C$218),""))</f>
        <v/>
      </c>
    </row>
  </sheetData>
  <mergeCells count="2">
    <mergeCell ref="A1:D1"/>
    <mergeCell ref="Q1:T1"/>
  </mergeCells>
  <phoneticPr fontId="4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6164-D9CD-4E64-910B-49BD62ADB447}">
  <sheetPr>
    <tabColor theme="0" tint="-0.499984740745262"/>
  </sheetPr>
  <dimension ref="A1:M3"/>
  <sheetViews>
    <sheetView topLeftCell="C1" workbookViewId="0">
      <selection activeCell="E3" sqref="E3"/>
    </sheetView>
  </sheetViews>
  <sheetFormatPr defaultRowHeight="14.5"/>
  <cols>
    <col min="1" max="1" width="26" customWidth="1"/>
    <col min="2" max="9" width="26" style="685" customWidth="1"/>
    <col min="10" max="10" width="18.26953125" customWidth="1"/>
    <col min="12" max="12" width="23.453125" customWidth="1"/>
    <col min="13" max="13" width="18.81640625" customWidth="1"/>
  </cols>
  <sheetData>
    <row r="1" spans="1:13">
      <c r="K1" s="1160" t="s">
        <v>1271</v>
      </c>
      <c r="L1" s="1160"/>
      <c r="M1" s="1160"/>
    </row>
    <row r="2" spans="1:13">
      <c r="A2" s="345" t="s">
        <v>1264</v>
      </c>
      <c r="B2" s="345" t="s">
        <v>1263</v>
      </c>
      <c r="C2" s="345" t="s">
        <v>84</v>
      </c>
      <c r="D2" s="345" t="s">
        <v>1270</v>
      </c>
      <c r="E2" s="345" t="s">
        <v>1265</v>
      </c>
      <c r="F2" s="345" t="s">
        <v>280</v>
      </c>
      <c r="G2" s="345" t="s">
        <v>1268</v>
      </c>
      <c r="H2" s="345" t="s">
        <v>1266</v>
      </c>
      <c r="I2" s="345" t="s">
        <v>1267</v>
      </c>
      <c r="J2" s="345" t="s">
        <v>1269</v>
      </c>
      <c r="K2" t="s">
        <v>1177</v>
      </c>
      <c r="L2" s="345" t="s">
        <v>1264</v>
      </c>
      <c r="M2" s="345" t="s">
        <v>1272</v>
      </c>
    </row>
    <row r="3" spans="1:13">
      <c r="A3" s="698" t="e">
        <f>IF('CIQ Input File'!#REF!="","",'CIQ Input File'!#REF!)</f>
        <v>#REF!</v>
      </c>
      <c r="B3" s="688">
        <f>IF('CIQ Input File'!H581="","",'CIQ Input File'!H581)</f>
        <v>43200</v>
      </c>
      <c r="C3" s="688" t="e">
        <f>IF('CIQ Input File'!#REF!="","",'CIQ Input File'!#REF!)</f>
        <v>#REF!</v>
      </c>
      <c r="D3" s="688" t="e">
        <f>IF('CIQ Input File'!#REF!="","",'CIQ Input File'!#REF!)</f>
        <v>#REF!</v>
      </c>
      <c r="E3" s="688" t="e">
        <f>IF('CIQ Input File'!#REF!="","",'CIQ Input File'!#REF!)</f>
        <v>#REF!</v>
      </c>
      <c r="F3" s="688" t="e">
        <f>IF('CIQ Input File'!#REF!="","",'CIQ Input File'!#REF!)</f>
        <v>#REF!</v>
      </c>
      <c r="G3" s="688" t="e">
        <f>IF('CIQ Input File'!#REF!="","",'CIQ Input File'!#REF!)</f>
        <v>#REF!</v>
      </c>
      <c r="H3" s="688" t="e">
        <f>IF('CIQ Input File'!#REF!="","",'CIQ Input File'!#REF!)</f>
        <v>#REF!</v>
      </c>
      <c r="I3" s="688" t="e">
        <f>IF('CIQ Input File'!#REF!="","",'CIQ Input File'!#REF!)</f>
        <v>#REF!</v>
      </c>
      <c r="J3" s="688" t="e">
        <f>IF('CIQ Input File'!#REF!="","",'CIQ Input File'!#REF!)</f>
        <v>#REF!</v>
      </c>
      <c r="K3" t="str">
        <f>IF('CIQ Input File'!C581="","",'CIQ Input File'!C581)</f>
        <v>lifetime</v>
      </c>
      <c r="L3" s="685" t="e">
        <f>IF('CIQ Input File'!#REF!="","",'CIQ Input File'!#REF!)</f>
        <v>#REF!</v>
      </c>
      <c r="M3" s="685" t="e">
        <f>IF('CIQ Input File'!#REF!="","",'CIQ Input File'!#REF!)</f>
        <v>#REF!</v>
      </c>
    </row>
  </sheetData>
  <mergeCells count="1">
    <mergeCell ref="K1:M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3C14-10E9-41A4-BF40-61F47FEEF86D}">
  <sheetPr>
    <tabColor theme="0" tint="-0.499984740745262"/>
  </sheetPr>
  <dimension ref="A1:I22"/>
  <sheetViews>
    <sheetView zoomScale="78" zoomScaleNormal="78" workbookViewId="0">
      <selection activeCell="A11" sqref="A11"/>
    </sheetView>
  </sheetViews>
  <sheetFormatPr defaultRowHeight="14.5"/>
  <cols>
    <col min="1" max="1" width="21.453125" customWidth="1"/>
    <col min="3" max="3" width="14.1796875" customWidth="1"/>
    <col min="4" max="4" width="27.08984375" customWidth="1"/>
    <col min="5" max="5" width="17.90625" customWidth="1"/>
    <col min="6" max="6" width="27.1796875" customWidth="1"/>
    <col min="7" max="7" width="15.1796875" customWidth="1"/>
    <col min="8" max="8" width="23.36328125" customWidth="1"/>
    <col min="9" max="9" width="36.7265625" customWidth="1"/>
  </cols>
  <sheetData>
    <row r="1" spans="1:9" s="447" customFormat="1">
      <c r="D1" s="1142" t="s">
        <v>305</v>
      </c>
      <c r="E1" s="1142"/>
      <c r="F1" s="1142"/>
      <c r="G1" s="1142"/>
      <c r="H1" s="447" t="s">
        <v>64</v>
      </c>
    </row>
    <row r="2" spans="1:9">
      <c r="A2" s="18" t="s">
        <v>51</v>
      </c>
      <c r="B2" s="18" t="s">
        <v>0</v>
      </c>
      <c r="C2" s="18" t="s">
        <v>52</v>
      </c>
      <c r="D2" s="18" t="s">
        <v>309</v>
      </c>
      <c r="E2" s="18" t="s">
        <v>306</v>
      </c>
      <c r="F2" s="18" t="s">
        <v>307</v>
      </c>
      <c r="G2" s="13" t="s">
        <v>308</v>
      </c>
      <c r="H2" s="13" t="s">
        <v>321</v>
      </c>
      <c r="I2" s="594" t="s">
        <v>1024</v>
      </c>
    </row>
    <row r="3" spans="1:9">
      <c r="A3" s="276" t="str">
        <f>IF('CIQ Input File'!D595="","",'CIQ Input File'!D595)</f>
        <v/>
      </c>
      <c r="B3" s="276" t="str">
        <f>IF(A3="","",INDEX('CIQ Input File'!$J$207:$J$256,MATCH(A3,'CIQ Input File'!$C$207:$C$256,0)))</f>
        <v/>
      </c>
      <c r="C3" s="276" t="str">
        <f>IF(A3="","",INDEX('CIQ Input File'!$C$81:$C$91,MATCH(A3,'CIQ Input File'!$D$81:$D$91,0)))</f>
        <v/>
      </c>
      <c r="D3" s="276" t="str">
        <f>IF('CIQ Input File'!E595="","",'CIQ Input File'!E595)</f>
        <v/>
      </c>
      <c r="E3" s="276" t="str">
        <f>IF('CIQ Input File'!F595="","",'CIQ Input File'!F595)</f>
        <v/>
      </c>
      <c r="F3" s="276" t="e">
        <f>IF('CIQ Input File'!#REF!="","",'CIQ Input File'!#REF!)</f>
        <v>#REF!</v>
      </c>
      <c r="G3" s="276" t="str">
        <f>IF(D3="","",IF(IF('CIQ Input File'!$C$27="PDN Instance- type",'CIQ Input File'!$G$27)="user","remote",""))</f>
        <v/>
      </c>
      <c r="H3" s="276" t="str">
        <f>IF(D3="","",IF(INDEX('CIQ Input File'!$K$595:$K$616,MATCH(D3,'CIQ Input File'!$E$595:$E$616,0))="Y","","black-hole"))</f>
        <v/>
      </c>
      <c r="I3" s="593"/>
    </row>
    <row r="4" spans="1:9">
      <c r="A4" s="276" t="str">
        <f>IF('CIQ Input File'!D597="","",'CIQ Input File'!D597)</f>
        <v/>
      </c>
      <c r="B4" s="276" t="str">
        <f>IF(A4="","",INDEX('CIQ Input File'!$J$207:$J$256,MATCH(A4,'CIQ Input File'!$C$207:$C$256,0)))</f>
        <v/>
      </c>
      <c r="C4" s="276" t="str">
        <f>IF(A4="","",INDEX('CIQ Input File'!$C$81:$C$91,MATCH(A4,'CIQ Input File'!$D$81:$D$91,0)))</f>
        <v/>
      </c>
      <c r="D4" s="276" t="str">
        <f>IF('CIQ Input File'!E597="","",'CIQ Input File'!E597)</f>
        <v/>
      </c>
      <c r="E4" s="276" t="str">
        <f>IF('CIQ Input File'!F597="","",'CIQ Input File'!F597)</f>
        <v/>
      </c>
      <c r="F4" s="276" t="str">
        <f>IF('CIQ Input File'!G597="","",'CIQ Input File'!G597)</f>
        <v/>
      </c>
      <c r="G4" s="276" t="str">
        <f>IF(D4="","",IF(IF('CIQ Input File'!$C$27="PDN Instance- type",'CIQ Input File'!$G$27)="user","remote",""))</f>
        <v/>
      </c>
      <c r="H4" s="276" t="str">
        <f>IF(D4="","",IF(INDEX('CIQ Input File'!$K$595:$K$616,MATCH(D4,'CIQ Input File'!$E$595:$E$616,0))="Y","","black-hole"))</f>
        <v/>
      </c>
      <c r="I4" s="593"/>
    </row>
    <row r="5" spans="1:9">
      <c r="A5" s="276" t="str">
        <f>IF('CIQ Input File'!D598="","",'CIQ Input File'!D598)</f>
        <v/>
      </c>
      <c r="B5" s="276" t="str">
        <f>IF(A5="","",INDEX('CIQ Input File'!$J$207:$J$256,MATCH(A5,'CIQ Input File'!$C$207:$C$256,0)))</f>
        <v/>
      </c>
      <c r="C5" s="276" t="str">
        <f>IF(A5="","",INDEX('CIQ Input File'!$C$81:$C$91,MATCH(A5,'CIQ Input File'!$D$81:$D$91,0)))</f>
        <v/>
      </c>
      <c r="D5" s="276" t="str">
        <f>IF('CIQ Input File'!E598="","",'CIQ Input File'!E598)</f>
        <v/>
      </c>
      <c r="E5" s="276" t="str">
        <f>IF('CIQ Input File'!F598="","",'CIQ Input File'!F598)</f>
        <v/>
      </c>
      <c r="F5" s="276" t="str">
        <f>IF('CIQ Input File'!G598="","",'CIQ Input File'!G598)</f>
        <v/>
      </c>
      <c r="G5" s="276" t="str">
        <f>IF(D5="","",IF(IF('CIQ Input File'!$C$27="PDN Instance- type",'CIQ Input File'!$G$27)="user","remote",""))</f>
        <v/>
      </c>
      <c r="H5" s="276" t="str">
        <f>IF(D5="","",IF(INDEX('CIQ Input File'!$K$595:$K$616,MATCH(D5,'CIQ Input File'!$E$595:$E$616,0))="Y","","black-hole"))</f>
        <v/>
      </c>
      <c r="I5" s="593"/>
    </row>
    <row r="6" spans="1:9">
      <c r="A6" s="276" t="str">
        <f>IF('CIQ Input File'!D599="","",'CIQ Input File'!D599)</f>
        <v>E911-profile</v>
      </c>
      <c r="B6" s="276" t="e">
        <f>IF(A6="","",INDEX('CIQ Input File'!$J$207:$J$256,MATCH(A6,'CIQ Input File'!$C$207:$C$256,0)))</f>
        <v>#N/A</v>
      </c>
      <c r="C6" s="276" t="e">
        <f>IF(A6="","",INDEX('CIQ Input File'!$C$81:$C$91,MATCH(A6,'CIQ Input File'!$D$81:$D$91,0)))</f>
        <v>#N/A</v>
      </c>
      <c r="D6" s="276" t="str">
        <f>IF('CIQ Input File'!E599="","",'CIQ Input File'!E599)</f>
        <v/>
      </c>
      <c r="E6" s="276" t="str">
        <f>IF('CIQ Input File'!F599="","",'CIQ Input File'!F599)</f>
        <v/>
      </c>
      <c r="F6" s="276" t="str">
        <f>IF('CIQ Input File'!G599="","",'CIQ Input File'!G599)</f>
        <v/>
      </c>
      <c r="G6" s="276" t="str">
        <f>IF(D6="","",IF(IF('CIQ Input File'!$C$27="PDN Instance- type",'CIQ Input File'!$G$27)="user","remote",""))</f>
        <v/>
      </c>
      <c r="H6" s="276" t="str">
        <f>IF(D6="","",IF(INDEX('CIQ Input File'!$K$595:$K$616,MATCH(D6,'CIQ Input File'!$E$595:$E$616,0))="Y","","black-hole"))</f>
        <v/>
      </c>
      <c r="I6" s="593"/>
    </row>
    <row r="7" spans="1:9">
      <c r="A7" s="276" t="str">
        <f>IF('CIQ Input File'!D600="","",'CIQ Input File'!D600)</f>
        <v>DISH-PGW-Candidate</v>
      </c>
      <c r="B7" s="276" t="e">
        <f>IF(A7="","",INDEX('CIQ Input File'!$J$207:$J$256,MATCH(A7,'CIQ Input File'!$C$207:$C$256,0)))</f>
        <v>#N/A</v>
      </c>
      <c r="C7" s="276" t="e">
        <f>IF(A7="","",INDEX('CIQ Input File'!$C$81:$C$91,MATCH(A7,'CIQ Input File'!$D$81:$D$91,0)))</f>
        <v>#N/A</v>
      </c>
      <c r="D7" s="276" t="str">
        <f>IF('CIQ Input File'!E600="","",'CIQ Input File'!E600)</f>
        <v/>
      </c>
      <c r="E7" s="276" t="str">
        <f>IF('CIQ Input File'!F600="","",'CIQ Input File'!F600)</f>
        <v/>
      </c>
      <c r="F7" s="276" t="str">
        <f>IF('CIQ Input File'!G600="","",'CIQ Input File'!G600)</f>
        <v/>
      </c>
      <c r="G7" s="276" t="str">
        <f>IF(D7="","",IF(IF('CIQ Input File'!$C$27="PDN Instance- type",'CIQ Input File'!$G$27)="user","remote",""))</f>
        <v/>
      </c>
      <c r="H7" s="276" t="str">
        <f>IF(D7="","",IF(INDEX('CIQ Input File'!$K$595:$K$616,MATCH(D7,'CIQ Input File'!$E$595:$E$616,0))="Y","","black-hole"))</f>
        <v/>
      </c>
      <c r="I7" s="593"/>
    </row>
    <row r="8" spans="1:9">
      <c r="A8" s="276" t="str">
        <f>IF('CIQ Input File'!D601="","",'CIQ Input File'!D601)</f>
        <v/>
      </c>
      <c r="B8" s="276" t="str">
        <f>IF(A8="","",INDEX('CIQ Input File'!$J$207:$J$256,MATCH(A8,'CIQ Input File'!$C$207:$C$256,0)))</f>
        <v/>
      </c>
      <c r="C8" s="276" t="str">
        <f>IF(A8="","",INDEX('CIQ Input File'!$C$81:$C$91,MATCH(A8,'CIQ Input File'!$D$81:$D$91,0)))</f>
        <v/>
      </c>
      <c r="D8" s="276" t="str">
        <f>IF('CIQ Input File'!E601="","",'CIQ Input File'!E601)</f>
        <v/>
      </c>
      <c r="E8" s="276" t="str">
        <f>IF('CIQ Input File'!F601="","",'CIQ Input File'!F601)</f>
        <v/>
      </c>
      <c r="F8" s="276" t="str">
        <f>IF('CIQ Input File'!G601="","",'CIQ Input File'!G601)</f>
        <v/>
      </c>
      <c r="G8" s="276" t="str">
        <f>IF(D8="","",IF(IF('CIQ Input File'!$C$27="PDN Instance- type",'CIQ Input File'!$G$27)="user","remote",""))</f>
        <v/>
      </c>
      <c r="H8" s="276" t="str">
        <f>IF(D8="","",IF(INDEX('CIQ Input File'!$K$595:$K$616,MATCH(D8,'CIQ Input File'!$E$595:$E$616,0))="Y","","black-hole"))</f>
        <v/>
      </c>
      <c r="I8" s="593"/>
    </row>
    <row r="9" spans="1:9">
      <c r="A9" s="276" t="str">
        <f>IF('CIQ Input File'!D602="","",'CIQ Input File'!D602)</f>
        <v/>
      </c>
      <c r="B9" s="276" t="str">
        <f>IF(A9="","",INDEX('CIQ Input File'!$J$207:$J$256,MATCH(A9,'CIQ Input File'!$C$207:$C$256,0)))</f>
        <v/>
      </c>
      <c r="C9" s="276" t="str">
        <f>IF(A9="","",INDEX('CIQ Input File'!$C$81:$C$91,MATCH(A9,'CIQ Input File'!$D$81:$D$91,0)))</f>
        <v/>
      </c>
      <c r="D9" s="276" t="str">
        <f>IF('CIQ Input File'!E602="","",'CIQ Input File'!E602)</f>
        <v/>
      </c>
      <c r="E9" s="276" t="str">
        <f>IF('CIQ Input File'!F602="","",'CIQ Input File'!F602)</f>
        <v/>
      </c>
      <c r="F9" s="276" t="str">
        <f>IF('CIQ Input File'!G602="","",'CIQ Input File'!G602)</f>
        <v/>
      </c>
      <c r="G9" s="276" t="str">
        <f>IF(D9="","",IF(IF('CIQ Input File'!$C$27="PDN Instance- type",'CIQ Input File'!$G$27)="user","remote",""))</f>
        <v/>
      </c>
      <c r="H9" s="276" t="str">
        <f>IF(D9="","",IF(INDEX('CIQ Input File'!$K$595:$K$616,MATCH(D9,'CIQ Input File'!$E$595:$E$616,0))="Y","","black-hole"))</f>
        <v/>
      </c>
      <c r="I9" s="593"/>
    </row>
    <row r="10" spans="1:9">
      <c r="A10" s="276" t="str">
        <f>IF('CIQ Input File'!D603="","",'CIQ Input File'!D603)</f>
        <v/>
      </c>
      <c r="B10" s="276" t="str">
        <f>IF(A10="","",INDEX('CIQ Input File'!$J$207:$J$256,MATCH(A10,'CIQ Input File'!$C$207:$C$256,0)))</f>
        <v/>
      </c>
      <c r="C10" s="276" t="str">
        <f>IF(A10="","",INDEX('CIQ Input File'!$C$81:$C$91,MATCH(A10,'CIQ Input File'!$D$81:$D$91,0)))</f>
        <v/>
      </c>
      <c r="D10" s="276" t="str">
        <f>IF('CIQ Input File'!E603="","",'CIQ Input File'!E603)</f>
        <v/>
      </c>
      <c r="E10" s="276" t="str">
        <f>IF('CIQ Input File'!F603="","",'CIQ Input File'!F603)</f>
        <v/>
      </c>
      <c r="F10" s="276" t="str">
        <f>IF('CIQ Input File'!G603="","",'CIQ Input File'!G603)</f>
        <v/>
      </c>
      <c r="G10" s="276" t="str">
        <f>IF(D10="","",IF(IF('CIQ Input File'!$C$27="PDN Instance- type",'CIQ Input File'!$G$27)="user","remote",""))</f>
        <v/>
      </c>
      <c r="H10" s="276" t="str">
        <f>IF(D10="","",IF(INDEX('CIQ Input File'!$K$595:$K$616,MATCH(D10,'CIQ Input File'!$E$595:$E$616,0))="Y","","black-hole"))</f>
        <v/>
      </c>
      <c r="I10" s="593"/>
    </row>
    <row r="11" spans="1:9">
      <c r="A11" s="276" t="str">
        <f>IF('CIQ Input File'!D604="","",'CIQ Input File'!D604)</f>
        <v>candidate-list</v>
      </c>
      <c r="B11" s="276" t="e">
        <f>IF(A11="","",INDEX('CIQ Input File'!$J$207:$J$256,MATCH(A11,'CIQ Input File'!$C$207:$C$256,0)))</f>
        <v>#N/A</v>
      </c>
      <c r="C11" s="276" t="e">
        <f>IF(A11="","",INDEX('CIQ Input File'!$C$81:$C$91,MATCH(A11,'CIQ Input File'!$D$81:$D$91,0)))</f>
        <v>#N/A</v>
      </c>
      <c r="D11" s="276" t="str">
        <f>IF('CIQ Input File'!E604="","",'CIQ Input File'!E604)</f>
        <v>candidate</v>
      </c>
      <c r="E11" s="276" t="str">
        <f>IF('CIQ Input File'!F604="","",'CIQ Input File'!F604)</f>
        <v>priority</v>
      </c>
      <c r="F11" s="276" t="str">
        <f>IF('CIQ Input File'!G604="","",'CIQ Input File'!G604)</f>
        <v>weight</v>
      </c>
      <c r="G11" s="276" t="str">
        <f>IF(D11="","",IF(IF('CIQ Input File'!$C$27="PDN Instance- type",'CIQ Input File'!$G$27)="user","remote",""))</f>
        <v>remote</v>
      </c>
      <c r="H11" s="276" t="str">
        <f>IF(D11="","",IF(INDEX('CIQ Input File'!$K$595:$K$616,MATCH(D11,'CIQ Input File'!$E$595:$E$616,0))="Y","","black-hole"))</f>
        <v>black-hole</v>
      </c>
      <c r="I11" s="593"/>
    </row>
    <row r="12" spans="1:9">
      <c r="A12" s="276" t="str">
        <f>IF('CIQ Input File'!D605="","",'CIQ Input File'!D605)</f>
        <v>ims</v>
      </c>
      <c r="B12" s="276" t="e">
        <f>IF(A12="","",INDEX('CIQ Input File'!$J$207:$J$256,MATCH(A12,'CIQ Input File'!$C$207:$C$256,0)))</f>
        <v>#N/A</v>
      </c>
      <c r="C12" s="276" t="e">
        <f>IF(A12="","",INDEX('CIQ Input File'!$C$81:$C$91,MATCH(A12,'CIQ Input File'!$D$81:$D$91,0)))</f>
        <v>#N/A</v>
      </c>
      <c r="D12" s="276" t="str">
        <f>IF('CIQ Input File'!E605="","",'CIQ Input File'!E605)</f>
        <v>10.255.53.141</v>
      </c>
      <c r="E12" s="276">
        <f>IF('CIQ Input File'!F605="","",'CIQ Input File'!F605)</f>
        <v>100</v>
      </c>
      <c r="F12" s="276">
        <f>IF('CIQ Input File'!G605="","",'CIQ Input File'!G605)</f>
        <v>100</v>
      </c>
      <c r="G12" s="276" t="str">
        <f>IF(D12="","",IF(IF('CIQ Input File'!$C$27="PDN Instance- type",'CIQ Input File'!$G$27)="user","remote",""))</f>
        <v>remote</v>
      </c>
      <c r="H12" s="276" t="str">
        <f>IF(D12="","",IF(INDEX('CIQ Input File'!$K$595:$K$616,MATCH(D12,'CIQ Input File'!$E$595:$E$616,0))="Y","","black-hole"))</f>
        <v>black-hole</v>
      </c>
      <c r="I12" s="593"/>
    </row>
    <row r="13" spans="1:9">
      <c r="A13" s="276" t="str">
        <f>IF('CIQ Input File'!D606="","",'CIQ Input File'!D606)</f>
        <v>ims</v>
      </c>
      <c r="B13" s="276" t="e">
        <f>IF(A13="","",INDEX('CIQ Input File'!$J$207:$J$256,MATCH(A13,'CIQ Input File'!$C$207:$C$256,0)))</f>
        <v>#N/A</v>
      </c>
      <c r="C13" s="276" t="e">
        <f>IF(A13="","",INDEX('CIQ Input File'!$C$81:$C$91,MATCH(A13,'CIQ Input File'!$D$81:$D$91,0)))</f>
        <v>#N/A</v>
      </c>
      <c r="D13" s="276" t="str">
        <f>IF('CIQ Input File'!E606="","",'CIQ Input File'!E606)</f>
        <v>10.255.53.141</v>
      </c>
      <c r="E13" s="276">
        <f>IF('CIQ Input File'!F606="","",'CIQ Input File'!F606)</f>
        <v>100</v>
      </c>
      <c r="F13" s="276">
        <f>IF('CIQ Input File'!G606="","",'CIQ Input File'!G606)</f>
        <v>100</v>
      </c>
      <c r="G13" s="276" t="str">
        <f>IF(D13="","",IF(IF('CIQ Input File'!$C$27="PDN Instance- type",'CIQ Input File'!$G$27)="user","remote",""))</f>
        <v>remote</v>
      </c>
      <c r="H13" s="276" t="str">
        <f>IF(D13="","",IF(INDEX('CIQ Input File'!$K$595:$K$616,MATCH(D13,'CIQ Input File'!$E$595:$E$616,0))="Y","","black-hole"))</f>
        <v>black-hole</v>
      </c>
      <c r="I13" s="593" t="str">
        <f t="shared" ref="I13:I22" si="0">IF(A13="","","suppress-dotzero-broadcast-address")</f>
        <v>suppress-dotzero-broadcast-address</v>
      </c>
    </row>
    <row r="14" spans="1:9">
      <c r="A14" s="276" t="str">
        <f>IF('CIQ Input File'!D607="","",'CIQ Input File'!D607)</f>
        <v>DISH-PGW-Candidate</v>
      </c>
      <c r="B14" s="276" t="e">
        <f>IF(A14="","",INDEX('CIQ Input File'!$J$207:$J$256,MATCH(A14,'CIQ Input File'!$C$207:$C$256,0)))</f>
        <v>#N/A</v>
      </c>
      <c r="C14" s="276" t="e">
        <f>IF(A14="","",INDEX('CIQ Input File'!$C$81:$C$91,MATCH(A14,'CIQ Input File'!$D$81:$D$91,0)))</f>
        <v>#N/A</v>
      </c>
      <c r="D14" s="276" t="str">
        <f>IF('CIQ Input File'!E607="","",'CIQ Input File'!E607)</f>
        <v>10.255.53.141</v>
      </c>
      <c r="E14" s="276">
        <f>IF('CIQ Input File'!F607="","",'CIQ Input File'!F607)</f>
        <v>100</v>
      </c>
      <c r="F14" s="276">
        <f>IF('CIQ Input File'!G607="","",'CIQ Input File'!G607)</f>
        <v>100</v>
      </c>
      <c r="G14" s="276" t="str">
        <f>IF(D14="","",IF(IF('CIQ Input File'!$C$27="PDN Instance- type",'CIQ Input File'!$G$27)="user","remote",""))</f>
        <v>remote</v>
      </c>
      <c r="H14" s="276" t="str">
        <f>IF(D14="","",IF(INDEX('CIQ Input File'!$K$595:$K$616,MATCH(D14,'CIQ Input File'!$E$595:$E$616,0))="Y","","black-hole"))</f>
        <v>black-hole</v>
      </c>
      <c r="I14" s="593" t="str">
        <f t="shared" si="0"/>
        <v>suppress-dotzero-broadcast-address</v>
      </c>
    </row>
    <row r="15" spans="1:9">
      <c r="A15" s="276" t="str">
        <f>IF('CIQ Input File'!D608="","",'CIQ Input File'!D608)</f>
        <v/>
      </c>
      <c r="B15" s="276" t="str">
        <f>IF(A15="","",INDEX('CIQ Input File'!$J$207:$J$256,MATCH(A15,'CIQ Input File'!$C$207:$C$256,0)))</f>
        <v/>
      </c>
      <c r="C15" s="276" t="str">
        <f>IF(A15="","",INDEX('CIQ Input File'!$C$81:$C$91,MATCH(A15,'CIQ Input File'!$D$81:$D$91,0)))</f>
        <v/>
      </c>
      <c r="D15" s="276" t="str">
        <f>IF('CIQ Input File'!E608="","",'CIQ Input File'!E608)</f>
        <v/>
      </c>
      <c r="E15" s="276" t="str">
        <f>IF('CIQ Input File'!F608="","",'CIQ Input File'!F608)</f>
        <v/>
      </c>
      <c r="F15" s="276" t="str">
        <f>IF('CIQ Input File'!G608="","",'CIQ Input File'!G608)</f>
        <v/>
      </c>
      <c r="G15" s="276" t="str">
        <f>IF(D15="","",IF(IF('CIQ Input File'!$C$27="PDN Instance- type",'CIQ Input File'!$G$27)="user","remote",""))</f>
        <v/>
      </c>
      <c r="H15" s="276" t="str">
        <f>IF(D15="","",IF(INDEX('CIQ Input File'!$K$595:$K$616,MATCH(D15,'CIQ Input File'!$E$595:$E$616,0))="Y","","black-hole"))</f>
        <v/>
      </c>
      <c r="I15" s="593" t="str">
        <f t="shared" si="0"/>
        <v/>
      </c>
    </row>
    <row r="16" spans="1:9">
      <c r="A16" s="276" t="str">
        <f>IF('CIQ Input File'!D609="","",'CIQ Input File'!D609)</f>
        <v/>
      </c>
      <c r="B16" s="276" t="str">
        <f>IF(A16="","",INDEX('CIQ Input File'!$J$207:$J$256,MATCH(A16,'CIQ Input File'!$C$207:$C$256,0)))</f>
        <v/>
      </c>
      <c r="C16" s="276" t="str">
        <f>IF(A16="","",INDEX('CIQ Input File'!$C$81:$C$91,MATCH(A16,'CIQ Input File'!$D$81:$D$91,0)))</f>
        <v/>
      </c>
      <c r="D16" s="276" t="str">
        <f>IF('CIQ Input File'!E609="","",'CIQ Input File'!E609)</f>
        <v/>
      </c>
      <c r="E16" s="276" t="str">
        <f>IF('CIQ Input File'!F609="","",'CIQ Input File'!F609)</f>
        <v/>
      </c>
      <c r="F16" s="276" t="str">
        <f>IF('CIQ Input File'!G609="","",'CIQ Input File'!G609)</f>
        <v/>
      </c>
      <c r="G16" s="276" t="str">
        <f>IF(D16="","",IF(IF('CIQ Input File'!$C$27="PDN Instance- type",'CIQ Input File'!$G$27)="user","remote",""))</f>
        <v/>
      </c>
      <c r="H16" s="276" t="str">
        <f>IF(D16="","",IF(INDEX('CIQ Input File'!$K$595:$K$616,MATCH(D16,'CIQ Input File'!$E$595:$E$616,0))="Y","","black-hole"))</f>
        <v/>
      </c>
      <c r="I16" s="593" t="str">
        <f t="shared" si="0"/>
        <v/>
      </c>
    </row>
    <row r="17" spans="1:9">
      <c r="A17" s="276" t="str">
        <f>IF('CIQ Input File'!D610="","",'CIQ Input File'!D610)</f>
        <v/>
      </c>
      <c r="B17" s="276" t="str">
        <f>IF(A17="","",INDEX('CIQ Input File'!$J$207:$J$256,MATCH(A17,'CIQ Input File'!$C$207:$C$256,0)))</f>
        <v/>
      </c>
      <c r="C17" s="276" t="str">
        <f>IF(A17="","",INDEX('CIQ Input File'!$C$81:$C$91,MATCH(A17,'CIQ Input File'!$D$81:$D$91,0)))</f>
        <v/>
      </c>
      <c r="D17" s="276" t="str">
        <f>IF('CIQ Input File'!E610="","",'CIQ Input File'!E610)</f>
        <v/>
      </c>
      <c r="E17" s="276" t="str">
        <f>IF('CIQ Input File'!F610="","",'CIQ Input File'!F610)</f>
        <v/>
      </c>
      <c r="F17" s="276" t="str">
        <f>IF('CIQ Input File'!G610="","",'CIQ Input File'!G610)</f>
        <v/>
      </c>
      <c r="G17" s="276" t="str">
        <f>IF(D17="","",IF(IF('CIQ Input File'!$C$27="PDN Instance- type",'CIQ Input File'!$G$27)="user","remote",""))</f>
        <v/>
      </c>
      <c r="H17" s="276" t="str">
        <f>IF(D17="","",IF(INDEX('CIQ Input File'!$K$595:$K$616,MATCH(D17,'CIQ Input File'!$E$595:$E$616,0))="Y","","black-hole"))</f>
        <v/>
      </c>
      <c r="I17" s="593" t="str">
        <f t="shared" si="0"/>
        <v/>
      </c>
    </row>
    <row r="18" spans="1:9">
      <c r="A18" s="276" t="str">
        <f>IF('CIQ Input File'!D611="","",'CIQ Input File'!D611)</f>
        <v/>
      </c>
      <c r="B18" s="276" t="str">
        <f>IF(A18="","",INDEX('CIQ Input File'!$J$207:$J$256,MATCH(A18,'CIQ Input File'!$C$207:$C$256,0)))</f>
        <v/>
      </c>
      <c r="C18" s="276" t="str">
        <f>IF(A18="","",INDEX('CIQ Input File'!$C$81:$C$91,MATCH(A18,'CIQ Input File'!$D$81:$D$91,0)))</f>
        <v/>
      </c>
      <c r="D18" s="276" t="str">
        <f>IF('CIQ Input File'!E611="","",'CIQ Input File'!E611)</f>
        <v/>
      </c>
      <c r="E18" s="276" t="str">
        <f>IF('CIQ Input File'!F611="","",'CIQ Input File'!F611)</f>
        <v/>
      </c>
      <c r="F18" s="276" t="str">
        <f>IF('CIQ Input File'!G611="","",'CIQ Input File'!G611)</f>
        <v/>
      </c>
      <c r="G18" s="276" t="str">
        <f>IF(D18="","",IF(IF('CIQ Input File'!$C$27="PDN Instance- type",'CIQ Input File'!$G$27)="user","remote",""))</f>
        <v/>
      </c>
      <c r="H18" s="276" t="str">
        <f>IF(D18="","",IF(INDEX('CIQ Input File'!$K$595:$K$616,MATCH(D18,'CIQ Input File'!$E$595:$E$616,0))="Y","","black-hole"))</f>
        <v/>
      </c>
      <c r="I18" s="593" t="str">
        <f t="shared" si="0"/>
        <v/>
      </c>
    </row>
    <row r="19" spans="1:9">
      <c r="A19" s="276" t="str">
        <f>IF('CIQ Input File'!D612="","",'CIQ Input File'!D612)</f>
        <v/>
      </c>
      <c r="B19" s="276" t="str">
        <f>IF(A19="","",INDEX('CIQ Input File'!$J$207:$J$256,MATCH(A19,'CIQ Input File'!$C$207:$C$256,0)))</f>
        <v/>
      </c>
      <c r="C19" s="276" t="str">
        <f>IF(A19="","",INDEX('CIQ Input File'!$C$81:$C$91,MATCH(A19,'CIQ Input File'!$D$81:$D$91,0)))</f>
        <v/>
      </c>
      <c r="D19" s="276" t="str">
        <f>IF('CIQ Input File'!E612="","",'CIQ Input File'!E612)</f>
        <v/>
      </c>
      <c r="E19" s="276" t="str">
        <f>IF('CIQ Input File'!F612="","",'CIQ Input File'!F612)</f>
        <v/>
      </c>
      <c r="F19" s="276" t="str">
        <f>IF('CIQ Input File'!G612="","",'CIQ Input File'!G612)</f>
        <v/>
      </c>
      <c r="G19" s="276" t="str">
        <f>IF(D19="","",IF(IF('CIQ Input File'!$C$27="PDN Instance- type",'CIQ Input File'!$G$27)="user","remote",""))</f>
        <v/>
      </c>
      <c r="H19" s="276" t="str">
        <f>IF(D19="","",IF(INDEX('CIQ Input File'!$K$595:$K$616,MATCH(D19,'CIQ Input File'!$E$595:$E$616,0))="Y","","black-hole"))</f>
        <v/>
      </c>
      <c r="I19" s="593" t="str">
        <f t="shared" si="0"/>
        <v/>
      </c>
    </row>
    <row r="20" spans="1:9">
      <c r="A20" s="276" t="str">
        <f>IF('CIQ Input File'!D613="","",'CIQ Input File'!D613)</f>
        <v>ftp://100.64.30.144/cf1:/epdg.pcap</v>
      </c>
      <c r="B20" s="276" t="e">
        <f>IF(A20="","",INDEX('CIQ Input File'!$J$207:$J$256,MATCH(A20,'CIQ Input File'!$C$207:$C$256,0)))</f>
        <v>#N/A</v>
      </c>
      <c r="C20" s="276" t="e">
        <f>IF(A20="","",INDEX('CIQ Input File'!$C$81:$C$91,MATCH(A20,'CIQ Input File'!$D$81:$D$91,0)))</f>
        <v>#N/A</v>
      </c>
      <c r="D20" s="276" t="str">
        <f>IF('CIQ Input File'!E613="","",'CIQ Input File'!E613)</f>
        <v/>
      </c>
      <c r="E20" s="276" t="str">
        <f>IF('CIQ Input File'!F613="","",'CIQ Input File'!F613)</f>
        <v/>
      </c>
      <c r="F20" s="276" t="str">
        <f>IF('CIQ Input File'!G613="","",'CIQ Input File'!G613)</f>
        <v/>
      </c>
      <c r="G20" s="276" t="str">
        <f>IF(D20="","",IF(IF('CIQ Input File'!$C$27="PDN Instance- type",'CIQ Input File'!$G$27)="user","remote",""))</f>
        <v/>
      </c>
      <c r="H20" s="276" t="str">
        <f>IF(D20="","",IF(INDEX('CIQ Input File'!$K$595:$K$616,MATCH(D20,'CIQ Input File'!$E$595:$E$616,0))="Y","","black-hole"))</f>
        <v/>
      </c>
      <c r="I20" s="593" t="str">
        <f t="shared" si="0"/>
        <v>suppress-dotzero-broadcast-address</v>
      </c>
    </row>
    <row r="21" spans="1:9">
      <c r="A21" s="276" t="str">
        <f>IF('CIQ Input File'!D614="","",'CIQ Input File'!D614)</f>
        <v/>
      </c>
      <c r="B21" s="276" t="str">
        <f>IF(A21="","",INDEX('CIQ Input File'!$J$207:$J$256,MATCH(A21,'CIQ Input File'!$C$207:$C$256,0)))</f>
        <v/>
      </c>
      <c r="C21" s="276" t="str">
        <f>IF(A21="","",INDEX('CIQ Input File'!$C$81:$C$91,MATCH(A21,'CIQ Input File'!$D$81:$D$91,0)))</f>
        <v/>
      </c>
      <c r="D21" s="276" t="str">
        <f>IF('CIQ Input File'!E614="","",'CIQ Input File'!E614)</f>
        <v/>
      </c>
      <c r="E21" s="276" t="str">
        <f>IF('CIQ Input File'!F614="","",'CIQ Input File'!F614)</f>
        <v/>
      </c>
      <c r="F21" s="276" t="str">
        <f>IF('CIQ Input File'!G614="","",'CIQ Input File'!G614)</f>
        <v/>
      </c>
      <c r="G21" s="276" t="str">
        <f>IF(D21="","",IF(IF('CIQ Input File'!$C$27="PDN Instance- type",'CIQ Input File'!$G$27)="user","remote",""))</f>
        <v/>
      </c>
      <c r="H21" s="276" t="str">
        <f>IF(D21="","",IF(INDEX('CIQ Input File'!$K$595:$K$616,MATCH(D21,'CIQ Input File'!$E$595:$E$616,0))="Y","","black-hole"))</f>
        <v/>
      </c>
      <c r="I21" s="593" t="str">
        <f t="shared" si="0"/>
        <v/>
      </c>
    </row>
    <row r="22" spans="1:9">
      <c r="A22" s="276" t="str">
        <f>IF('CIQ Input File'!D615="","",'CIQ Input File'!D615)</f>
        <v/>
      </c>
      <c r="B22" s="276" t="str">
        <f>IF(A22="","",INDEX('CIQ Input File'!$J$207:$J$256,MATCH(A22,'CIQ Input File'!$C$207:$C$256,0)))</f>
        <v/>
      </c>
      <c r="C22" s="276" t="str">
        <f>IF(A22="","",INDEX('CIQ Input File'!$C$81:$C$91,MATCH(A22,'CIQ Input File'!$D$81:$D$91,0)))</f>
        <v/>
      </c>
      <c r="D22" s="276" t="str">
        <f>IF('CIQ Input File'!E615="","",'CIQ Input File'!E615)</f>
        <v/>
      </c>
      <c r="E22" s="276" t="str">
        <f>IF('CIQ Input File'!F615="","",'CIQ Input File'!F615)</f>
        <v/>
      </c>
      <c r="F22" s="276" t="str">
        <f>IF('CIQ Input File'!G615="","",'CIQ Input File'!G615)</f>
        <v/>
      </c>
      <c r="G22" s="276" t="str">
        <f>IF(D22="","",IF(IF('CIQ Input File'!$C$27="PDN Instance- type",'CIQ Input File'!$G$27)="user","remote",""))</f>
        <v/>
      </c>
      <c r="H22" s="276" t="str">
        <f>IF(D22="","",IF(INDEX('CIQ Input File'!$K$595:$K$616,MATCH(D22,'CIQ Input File'!$E$595:$E$616,0))="Y","","black-hole"))</f>
        <v/>
      </c>
      <c r="I22" s="593" t="str">
        <f t="shared" si="0"/>
        <v/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DCDD-82DB-49D2-A455-C32D0C055E14}">
  <sheetPr>
    <tabColor rgb="FF92D050"/>
  </sheetPr>
  <dimension ref="A2:G7"/>
  <sheetViews>
    <sheetView workbookViewId="0"/>
  </sheetViews>
  <sheetFormatPr defaultRowHeight="14.5"/>
  <cols>
    <col min="2" max="2" width="46.36328125" bestFit="1" customWidth="1"/>
    <col min="4" max="4" width="9.81640625" bestFit="1" customWidth="1"/>
    <col min="5" max="5" width="10.08984375" bestFit="1" customWidth="1"/>
  </cols>
  <sheetData>
    <row r="2" spans="1:7">
      <c r="A2" s="2" t="s">
        <v>269</v>
      </c>
      <c r="B2" s="2" t="s">
        <v>100</v>
      </c>
      <c r="C2" s="2" t="s">
        <v>270</v>
      </c>
      <c r="D2" s="2" t="s">
        <v>271</v>
      </c>
      <c r="E2" s="2" t="s">
        <v>12</v>
      </c>
      <c r="F2" s="2" t="s">
        <v>650</v>
      </c>
      <c r="G2" s="2" t="s">
        <v>1028</v>
      </c>
    </row>
    <row r="3" spans="1:7">
      <c r="A3" s="257">
        <f>'CIQ Input File'!$C$194</f>
        <v>1</v>
      </c>
      <c r="B3" s="257" t="str">
        <f>IF('CIQ Input File'!D197="","",IF('CIQ Input File'!D194="","",INDEX('CIQ Input File'!$K$194:$K$200,MATCH(A3,'CIQ Input File'!$C$194:$C$200,0))))</f>
        <v>Access LAG for redundant pkt-reassembly ISA MDAs</v>
      </c>
      <c r="C3" s="257" t="str">
        <f>IF('CIQ Input File'!D194="","",INDEX('CIQ Input File'!H194:H200,MATCH(A3,'CIQ Input File'!C194:C200,0)))</f>
        <v>access</v>
      </c>
      <c r="D3" s="257" t="str">
        <f>IF('CIQ Input File'!D194="","",(INDEX('CIQ Input File'!$G$194:$G$200,MATCH(A3,'CIQ Input File'!$C$194:$C$200,0))))</f>
        <v>dot1q</v>
      </c>
      <c r="E3" s="379" t="str">
        <f>IF('CIQ Input File'!D194="","",'CIQ Input File'!D194)</f>
        <v>17/2/2</v>
      </c>
      <c r="F3" s="380" t="str">
        <f>IF('CIQ Input File'!D195="","",'CIQ Input File'!D195)</f>
        <v>18/2/2</v>
      </c>
      <c r="G3" s="380" t="str">
        <f>IF('CIQ Input File'!D196="","",'CIQ Input File'!D196)</f>
        <v/>
      </c>
    </row>
    <row r="4" spans="1:7">
      <c r="A4" s="257">
        <f>'CIQ Input File'!$C$197</f>
        <v>2</v>
      </c>
      <c r="B4" s="257" t="str">
        <f>INDEX('CIQ Input File'!$K$194:$K$200,MATCH(A4,'CIQ Input File'!$C$194:$C$200,0))</f>
        <v>Network LAG for redundant pkt-reassembly ISA MDAs</v>
      </c>
      <c r="C4" s="257" t="str">
        <f>IF('CIQ Input File'!D197="","",INDEX('CIQ Input File'!H194:H200,MATCH(A4,'CIQ Input File'!C194:C200,0)))</f>
        <v>network</v>
      </c>
      <c r="D4" s="257" t="str">
        <f>IF('CIQ Input File'!D197="","",(INDEX('CIQ Input File'!$G$194:$G$200,MATCH(A4,'CIQ Input File'!$C$194:$C$200,0))))</f>
        <v>dot1q</v>
      </c>
      <c r="E4" s="379" t="str">
        <f>IF('CIQ Input File'!D197="","",'CIQ Input File'!D197)</f>
        <v>17/2/1</v>
      </c>
      <c r="F4" s="380" t="str">
        <f>IF('CIQ Input File'!D198="","",'CIQ Input File'!D198)</f>
        <v>18/2/1</v>
      </c>
      <c r="G4" s="380" t="str">
        <f>IF('CIQ Input File'!D199="","",'CIQ Input File'!D199)</f>
        <v/>
      </c>
    </row>
    <row r="5" spans="1:7">
      <c r="A5" s="1"/>
      <c r="B5" s="1"/>
      <c r="C5" s="1"/>
      <c r="D5" s="1"/>
      <c r="E5" s="1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672D-6049-4CD9-9709-23E54FD78CFD}">
  <sheetPr>
    <tabColor theme="0" tint="-0.499984740745262"/>
  </sheetPr>
  <dimension ref="A1:I10"/>
  <sheetViews>
    <sheetView workbookViewId="0"/>
  </sheetViews>
  <sheetFormatPr defaultRowHeight="14.5"/>
  <cols>
    <col min="1" max="1" width="9" bestFit="1" customWidth="1"/>
    <col min="2" max="2" width="5.54296875" bestFit="1" customWidth="1"/>
    <col min="3" max="3" width="12.453125" bestFit="1" customWidth="1"/>
    <col min="4" max="4" width="5.1796875" bestFit="1" customWidth="1"/>
    <col min="5" max="6" width="15.36328125" bestFit="1" customWidth="1"/>
    <col min="7" max="7" width="7.81640625" bestFit="1" customWidth="1"/>
    <col min="8" max="8" width="3.81640625" bestFit="1" customWidth="1"/>
    <col min="9" max="9" width="7.54296875" bestFit="1" customWidth="1"/>
  </cols>
  <sheetData>
    <row r="1" spans="1:9">
      <c r="A1" s="1"/>
      <c r="B1" s="1"/>
      <c r="C1" s="1"/>
      <c r="D1" s="1"/>
      <c r="E1" s="1161" t="s">
        <v>203</v>
      </c>
      <c r="F1" s="1162"/>
      <c r="G1" s="1163"/>
      <c r="H1" s="1"/>
      <c r="I1" s="1"/>
    </row>
    <row r="2" spans="1:9">
      <c r="A2" s="14" t="s">
        <v>351</v>
      </c>
      <c r="B2" s="14" t="s">
        <v>0</v>
      </c>
      <c r="C2" s="14" t="s">
        <v>82</v>
      </c>
      <c r="D2" s="14" t="s">
        <v>80</v>
      </c>
      <c r="E2" s="14" t="s">
        <v>352</v>
      </c>
      <c r="F2" s="14" t="s">
        <v>354</v>
      </c>
      <c r="G2" s="14" t="s">
        <v>355</v>
      </c>
      <c r="H2" s="14" t="s">
        <v>353</v>
      </c>
      <c r="I2" s="14" t="s">
        <v>81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</sheetData>
  <mergeCells count="1"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BD6C-DD7B-4A4C-A0D2-6DCDCA82D7DE}">
  <sheetPr>
    <tabColor rgb="FF00B0F0"/>
  </sheetPr>
  <dimension ref="B2:H112"/>
  <sheetViews>
    <sheetView showGridLines="0" topLeftCell="A22" zoomScale="145" zoomScaleNormal="145" workbookViewId="0">
      <selection activeCell="B30" sqref="B30"/>
    </sheetView>
  </sheetViews>
  <sheetFormatPr defaultRowHeight="14.5"/>
  <cols>
    <col min="1" max="1" width="21.90625" customWidth="1"/>
    <col min="2" max="2" width="22.36328125" bestFit="1" customWidth="1"/>
    <col min="3" max="3" width="17" bestFit="1" customWidth="1"/>
    <col min="6" max="6" width="13.26953125" customWidth="1"/>
    <col min="7" max="7" width="15" customWidth="1"/>
  </cols>
  <sheetData>
    <row r="2" spans="2:8">
      <c r="F2" s="526"/>
      <c r="G2" s="526"/>
      <c r="H2" s="526"/>
    </row>
    <row r="3" spans="2:8">
      <c r="B3" s="55" t="s">
        <v>579</v>
      </c>
      <c r="C3" s="55" t="s">
        <v>580</v>
      </c>
      <c r="F3" s="526"/>
      <c r="G3" s="526"/>
      <c r="H3" s="526"/>
    </row>
    <row r="4" spans="2:8">
      <c r="B4" s="123" t="s">
        <v>164</v>
      </c>
      <c r="C4" s="56" t="s">
        <v>585</v>
      </c>
      <c r="F4" s="526"/>
      <c r="G4" s="526"/>
      <c r="H4" s="526"/>
    </row>
    <row r="5" spans="2:8">
      <c r="B5" s="123" t="s">
        <v>589</v>
      </c>
      <c r="C5" s="56" t="s">
        <v>581</v>
      </c>
      <c r="F5" s="526"/>
      <c r="G5" s="526"/>
      <c r="H5" s="526"/>
    </row>
    <row r="6" spans="2:8">
      <c r="B6" s="123" t="s">
        <v>590</v>
      </c>
      <c r="C6" s="56" t="s">
        <v>581</v>
      </c>
      <c r="F6" s="526"/>
      <c r="G6" s="526"/>
      <c r="H6" s="526"/>
    </row>
    <row r="7" spans="2:8">
      <c r="B7" s="123" t="s">
        <v>591</v>
      </c>
      <c r="C7" s="56" t="s">
        <v>581</v>
      </c>
      <c r="F7" s="526"/>
      <c r="G7" s="526"/>
      <c r="H7" s="526"/>
    </row>
    <row r="8" spans="2:8" s="77" customFormat="1">
      <c r="B8" s="123" t="s">
        <v>682</v>
      </c>
      <c r="C8" s="56" t="s">
        <v>581</v>
      </c>
      <c r="F8" s="526"/>
      <c r="G8" s="526"/>
      <c r="H8" s="526"/>
    </row>
    <row r="9" spans="2:8">
      <c r="B9" s="123" t="s">
        <v>582</v>
      </c>
      <c r="C9" s="56" t="s">
        <v>585</v>
      </c>
      <c r="F9" s="526"/>
      <c r="G9" s="526"/>
      <c r="H9" s="526"/>
    </row>
    <row r="10" spans="2:8">
      <c r="B10" s="123" t="s">
        <v>583</v>
      </c>
      <c r="C10" s="56" t="s">
        <v>585</v>
      </c>
      <c r="F10" s="526"/>
      <c r="G10" s="526"/>
      <c r="H10" s="526"/>
    </row>
    <row r="11" spans="2:8">
      <c r="B11" s="123" t="s">
        <v>592</v>
      </c>
      <c r="C11" s="56" t="s">
        <v>585</v>
      </c>
      <c r="F11" s="526"/>
      <c r="G11" s="526"/>
      <c r="H11" s="526"/>
    </row>
    <row r="12" spans="2:8">
      <c r="B12" s="123" t="s">
        <v>593</v>
      </c>
      <c r="C12" s="56" t="s">
        <v>585</v>
      </c>
      <c r="F12" s="526"/>
      <c r="G12" s="526"/>
      <c r="H12" s="526"/>
    </row>
    <row r="13" spans="2:8" s="58" customFormat="1">
      <c r="B13" s="123" t="s">
        <v>620</v>
      </c>
      <c r="C13" s="56" t="s">
        <v>581</v>
      </c>
      <c r="F13" s="526"/>
      <c r="G13" s="526"/>
      <c r="H13" s="526"/>
    </row>
    <row r="14" spans="2:8">
      <c r="B14" s="123" t="s">
        <v>594</v>
      </c>
      <c r="C14" s="56" t="s">
        <v>585</v>
      </c>
      <c r="F14" s="526"/>
      <c r="G14" s="526"/>
      <c r="H14" s="526"/>
    </row>
    <row r="15" spans="2:8">
      <c r="B15" s="123" t="s">
        <v>595</v>
      </c>
      <c r="C15" s="56" t="s">
        <v>585</v>
      </c>
      <c r="F15" s="526"/>
      <c r="G15" s="526"/>
      <c r="H15" s="526"/>
    </row>
    <row r="16" spans="2:8" s="58" customFormat="1">
      <c r="B16" s="123" t="s">
        <v>621</v>
      </c>
      <c r="C16" s="56" t="s">
        <v>581</v>
      </c>
      <c r="F16" s="526"/>
      <c r="G16" s="526"/>
      <c r="H16" s="526"/>
    </row>
    <row r="17" spans="2:8">
      <c r="B17" s="123" t="s">
        <v>528</v>
      </c>
      <c r="C17" s="56" t="s">
        <v>585</v>
      </c>
      <c r="F17" s="526"/>
      <c r="G17" s="526"/>
      <c r="H17" s="526"/>
    </row>
    <row r="18" spans="2:8" s="916" customFormat="1">
      <c r="B18" s="123" t="s">
        <v>1684</v>
      </c>
      <c r="C18" s="56" t="s">
        <v>585</v>
      </c>
    </row>
    <row r="19" spans="2:8">
      <c r="B19" s="123" t="s">
        <v>596</v>
      </c>
      <c r="C19" s="56" t="s">
        <v>581</v>
      </c>
      <c r="F19" s="526"/>
      <c r="G19" s="526"/>
      <c r="H19" s="526"/>
    </row>
    <row r="20" spans="2:8" s="850" customFormat="1">
      <c r="B20" s="123" t="s">
        <v>1375</v>
      </c>
      <c r="C20" s="56" t="s">
        <v>581</v>
      </c>
    </row>
    <row r="21" spans="2:8" s="676" customFormat="1">
      <c r="B21" s="123" t="s">
        <v>895</v>
      </c>
      <c r="C21" s="56" t="s">
        <v>585</v>
      </c>
    </row>
    <row r="22" spans="2:8">
      <c r="B22" s="123" t="s">
        <v>597</v>
      </c>
      <c r="C22" s="56" t="s">
        <v>585</v>
      </c>
      <c r="F22" s="526"/>
      <c r="G22" s="526"/>
      <c r="H22" s="526"/>
    </row>
    <row r="23" spans="2:8">
      <c r="B23" s="123" t="s">
        <v>598</v>
      </c>
      <c r="C23" s="56" t="s">
        <v>585</v>
      </c>
      <c r="F23" s="526"/>
      <c r="G23" s="526"/>
      <c r="H23" s="526"/>
    </row>
    <row r="24" spans="2:8">
      <c r="B24" s="123" t="s">
        <v>599</v>
      </c>
      <c r="C24" s="56" t="s">
        <v>581</v>
      </c>
      <c r="F24" s="526"/>
      <c r="G24" s="526"/>
      <c r="H24" s="526"/>
    </row>
    <row r="25" spans="2:8">
      <c r="B25" s="123" t="s">
        <v>600</v>
      </c>
      <c r="C25" s="56" t="s">
        <v>585</v>
      </c>
      <c r="F25" s="526"/>
      <c r="G25" s="526"/>
      <c r="H25" s="526"/>
    </row>
    <row r="26" spans="2:8" s="447" customFormat="1">
      <c r="B26" s="123" t="s">
        <v>1025</v>
      </c>
      <c r="C26" s="56" t="s">
        <v>581</v>
      </c>
      <c r="F26" s="526"/>
      <c r="G26" s="526"/>
      <c r="H26" s="526"/>
    </row>
    <row r="27" spans="2:8">
      <c r="B27" s="123" t="s">
        <v>601</v>
      </c>
      <c r="C27" s="56" t="s">
        <v>581</v>
      </c>
      <c r="F27" s="526"/>
      <c r="G27" s="526"/>
      <c r="H27" s="526"/>
    </row>
    <row r="28" spans="2:8">
      <c r="B28" s="123" t="s">
        <v>602</v>
      </c>
      <c r="C28" s="56" t="s">
        <v>585</v>
      </c>
      <c r="F28" s="526"/>
      <c r="G28" s="526"/>
      <c r="H28" s="526"/>
    </row>
    <row r="29" spans="2:8">
      <c r="B29" s="123" t="s">
        <v>603</v>
      </c>
      <c r="C29" s="56" t="s">
        <v>585</v>
      </c>
      <c r="F29" s="526"/>
      <c r="G29" s="526"/>
      <c r="H29" s="526"/>
    </row>
    <row r="30" spans="2:8">
      <c r="B30" s="123" t="s">
        <v>607</v>
      </c>
      <c r="C30" s="56" t="s">
        <v>585</v>
      </c>
      <c r="F30" s="526"/>
      <c r="G30" s="526"/>
      <c r="H30" s="526"/>
    </row>
    <row r="31" spans="2:8">
      <c r="B31" s="123" t="s">
        <v>608</v>
      </c>
      <c r="C31" s="56" t="s">
        <v>585</v>
      </c>
      <c r="F31" s="526"/>
      <c r="G31" s="526"/>
      <c r="H31" s="526"/>
    </row>
    <row r="32" spans="2:8">
      <c r="B32" s="123" t="s">
        <v>79</v>
      </c>
      <c r="C32" s="56" t="s">
        <v>585</v>
      </c>
      <c r="F32" s="526"/>
      <c r="G32" s="526"/>
      <c r="H32" s="526"/>
    </row>
    <row r="33" spans="2:8" s="59" customFormat="1">
      <c r="B33" s="123" t="s">
        <v>635</v>
      </c>
      <c r="C33" s="56" t="s">
        <v>581</v>
      </c>
      <c r="F33" s="526"/>
      <c r="G33" s="526"/>
      <c r="H33" s="526"/>
    </row>
    <row r="34" spans="2:8" s="59" customFormat="1">
      <c r="B34" s="123" t="s">
        <v>636</v>
      </c>
      <c r="C34" s="56" t="s">
        <v>581</v>
      </c>
      <c r="F34" s="526"/>
      <c r="G34" s="526"/>
      <c r="H34" s="526"/>
    </row>
    <row r="35" spans="2:8">
      <c r="B35" s="123" t="s">
        <v>604</v>
      </c>
      <c r="C35" s="56" t="s">
        <v>585</v>
      </c>
      <c r="F35" s="526"/>
      <c r="G35" s="526"/>
      <c r="H35" s="526"/>
    </row>
    <row r="36" spans="2:8">
      <c r="B36" s="123" t="s">
        <v>605</v>
      </c>
      <c r="C36" s="56" t="s">
        <v>585</v>
      </c>
      <c r="F36" s="526"/>
      <c r="G36" s="526"/>
      <c r="H36" s="526"/>
    </row>
    <row r="37" spans="2:8">
      <c r="B37" s="123" t="s">
        <v>606</v>
      </c>
      <c r="C37" s="56" t="s">
        <v>585</v>
      </c>
      <c r="F37" s="526"/>
      <c r="G37" s="526"/>
      <c r="H37" s="526"/>
    </row>
    <row r="38" spans="2:8" s="905" customFormat="1">
      <c r="B38" s="123" t="s">
        <v>1500</v>
      </c>
      <c r="C38" s="56" t="s">
        <v>581</v>
      </c>
    </row>
    <row r="39" spans="2:8" s="850" customFormat="1">
      <c r="B39" s="123" t="s">
        <v>1377</v>
      </c>
      <c r="C39" s="56" t="s">
        <v>581</v>
      </c>
    </row>
    <row r="40" spans="2:8" s="886" customFormat="1">
      <c r="B40" s="123" t="s">
        <v>1358</v>
      </c>
      <c r="C40" s="56" t="s">
        <v>581</v>
      </c>
    </row>
    <row r="41" spans="2:8" s="886" customFormat="1">
      <c r="B41" s="123" t="s">
        <v>1376</v>
      </c>
      <c r="C41" s="56" t="s">
        <v>581</v>
      </c>
    </row>
    <row r="42" spans="2:8" s="708" customFormat="1">
      <c r="B42" s="123" t="s">
        <v>1292</v>
      </c>
      <c r="C42" s="854" t="s">
        <v>581</v>
      </c>
      <c r="D42" s="881" t="s">
        <v>1293</v>
      </c>
    </row>
    <row r="43" spans="2:8" s="884" customFormat="1">
      <c r="B43" s="123" t="s">
        <v>1403</v>
      </c>
      <c r="C43" s="854" t="s">
        <v>581</v>
      </c>
      <c r="D43" s="882"/>
    </row>
    <row r="44" spans="2:8" s="850" customFormat="1">
      <c r="B44" s="123" t="s">
        <v>1393</v>
      </c>
      <c r="C44" s="854" t="s">
        <v>581</v>
      </c>
      <c r="D44" s="882"/>
    </row>
    <row r="45" spans="2:8" s="850" customFormat="1">
      <c r="B45" s="123" t="s">
        <v>260</v>
      </c>
      <c r="C45" s="854" t="s">
        <v>581</v>
      </c>
      <c r="D45" s="882"/>
    </row>
    <row r="46" spans="2:8" s="850" customFormat="1">
      <c r="B46" s="123" t="s">
        <v>1397</v>
      </c>
      <c r="C46" s="854" t="s">
        <v>581</v>
      </c>
      <c r="D46" s="882"/>
    </row>
    <row r="47" spans="2:8" s="708" customFormat="1">
      <c r="B47" s="123" t="s">
        <v>1294</v>
      </c>
      <c r="C47" s="854" t="s">
        <v>581</v>
      </c>
      <c r="D47" s="882"/>
    </row>
    <row r="48" spans="2:8" s="708" customFormat="1">
      <c r="B48" s="123" t="s">
        <v>1295</v>
      </c>
      <c r="C48" s="854" t="s">
        <v>581</v>
      </c>
      <c r="D48" s="882"/>
    </row>
    <row r="49" spans="2:8" s="850" customFormat="1">
      <c r="B49" s="123" t="s">
        <v>1379</v>
      </c>
      <c r="C49" s="854" t="s">
        <v>581</v>
      </c>
      <c r="D49" s="882"/>
    </row>
    <row r="50" spans="2:8" s="708" customFormat="1">
      <c r="B50" s="123" t="s">
        <v>1296</v>
      </c>
      <c r="C50" s="854" t="s">
        <v>581</v>
      </c>
      <c r="D50" s="882"/>
    </row>
    <row r="51" spans="2:8" s="708" customFormat="1">
      <c r="B51" s="123" t="s">
        <v>1297</v>
      </c>
      <c r="C51" s="854" t="s">
        <v>581</v>
      </c>
      <c r="D51" s="882"/>
    </row>
    <row r="52" spans="2:8" s="708" customFormat="1">
      <c r="B52" s="123" t="s">
        <v>1404</v>
      </c>
      <c r="C52" s="854" t="s">
        <v>581</v>
      </c>
      <c r="D52" s="882"/>
    </row>
    <row r="53" spans="2:8" s="708" customFormat="1">
      <c r="B53" s="123" t="s">
        <v>1298</v>
      </c>
      <c r="C53" s="854" t="s">
        <v>581</v>
      </c>
      <c r="D53" s="883"/>
    </row>
    <row r="54" spans="2:8">
      <c r="B54" s="123" t="s">
        <v>557</v>
      </c>
      <c r="C54" s="56" t="s">
        <v>581</v>
      </c>
      <c r="F54" s="526"/>
      <c r="G54" s="526"/>
      <c r="H54" s="526"/>
    </row>
    <row r="55" spans="2:8" s="95" customFormat="1">
      <c r="B55" s="123" t="s">
        <v>205</v>
      </c>
      <c r="C55" s="56" t="s">
        <v>585</v>
      </c>
      <c r="F55" s="526"/>
      <c r="G55" s="526"/>
      <c r="H55" s="526"/>
    </row>
    <row r="56" spans="2:8" s="58" customFormat="1">
      <c r="B56" s="123" t="s">
        <v>625</v>
      </c>
      <c r="C56" s="56" t="s">
        <v>581</v>
      </c>
      <c r="F56" s="526"/>
      <c r="G56" s="526"/>
      <c r="H56" s="526"/>
    </row>
    <row r="57" spans="2:8" s="58" customFormat="1">
      <c r="B57" s="123" t="s">
        <v>622</v>
      </c>
      <c r="C57" s="56" t="s">
        <v>585</v>
      </c>
      <c r="F57" s="526"/>
      <c r="G57" s="526"/>
      <c r="H57" s="526"/>
    </row>
    <row r="58" spans="2:8" s="58" customFormat="1">
      <c r="B58" s="123" t="s">
        <v>367</v>
      </c>
      <c r="C58" s="56" t="s">
        <v>585</v>
      </c>
      <c r="F58" s="526"/>
      <c r="G58" s="526"/>
      <c r="H58" s="526"/>
    </row>
    <row r="59" spans="2:8" s="58" customFormat="1">
      <c r="B59" s="123" t="s">
        <v>380</v>
      </c>
      <c r="C59" s="56" t="s">
        <v>581</v>
      </c>
      <c r="F59" s="526"/>
      <c r="G59" s="526"/>
      <c r="H59" s="526"/>
    </row>
    <row r="60" spans="2:8" s="58" customFormat="1">
      <c r="B60" s="123" t="s">
        <v>385</v>
      </c>
      <c r="C60" s="56" t="s">
        <v>581</v>
      </c>
      <c r="F60" s="526"/>
      <c r="G60" s="526"/>
      <c r="H60" s="526"/>
    </row>
    <row r="61" spans="2:8" s="58" customFormat="1">
      <c r="B61" s="123" t="s">
        <v>392</v>
      </c>
      <c r="C61" s="56" t="s">
        <v>581</v>
      </c>
      <c r="F61" s="526"/>
      <c r="G61" s="526"/>
      <c r="H61" s="526"/>
    </row>
    <row r="62" spans="2:8" s="63" customFormat="1">
      <c r="B62" s="123" t="s">
        <v>647</v>
      </c>
      <c r="C62" s="56" t="s">
        <v>581</v>
      </c>
      <c r="F62" s="526"/>
      <c r="G62" s="526"/>
      <c r="H62" s="526"/>
    </row>
    <row r="63" spans="2:8" s="58" customFormat="1">
      <c r="B63" s="123" t="s">
        <v>623</v>
      </c>
      <c r="C63" s="56" t="s">
        <v>585</v>
      </c>
      <c r="F63" s="526"/>
      <c r="G63" s="526"/>
      <c r="H63" s="526"/>
    </row>
    <row r="64" spans="2:8" s="78" customFormat="1">
      <c r="B64" s="123" t="s">
        <v>686</v>
      </c>
      <c r="C64" s="56" t="s">
        <v>585</v>
      </c>
      <c r="F64" s="526"/>
      <c r="G64" s="526"/>
      <c r="H64" s="526"/>
    </row>
    <row r="65" spans="2:8">
      <c r="B65" s="123" t="s">
        <v>86</v>
      </c>
      <c r="C65" s="56" t="s">
        <v>585</v>
      </c>
      <c r="F65" s="526"/>
      <c r="G65" s="526"/>
      <c r="H65" s="526"/>
    </row>
    <row r="66" spans="2:8" s="58" customFormat="1">
      <c r="B66" s="123" t="s">
        <v>406</v>
      </c>
      <c r="C66" s="56" t="s">
        <v>581</v>
      </c>
      <c r="F66" s="526"/>
      <c r="G66" s="526"/>
      <c r="H66" s="526"/>
    </row>
    <row r="67" spans="2:8" s="58" customFormat="1">
      <c r="B67" s="123" t="s">
        <v>407</v>
      </c>
      <c r="C67" s="56" t="s">
        <v>581</v>
      </c>
      <c r="F67" s="526"/>
      <c r="G67" s="526"/>
      <c r="H67" s="526"/>
    </row>
    <row r="68" spans="2:8">
      <c r="B68" s="123" t="s">
        <v>609</v>
      </c>
      <c r="C68" s="56" t="s">
        <v>581</v>
      </c>
      <c r="F68" s="526"/>
      <c r="G68" s="526"/>
      <c r="H68" s="526"/>
    </row>
    <row r="69" spans="2:8">
      <c r="B69" s="123" t="s">
        <v>409</v>
      </c>
      <c r="C69" s="56" t="s">
        <v>581</v>
      </c>
      <c r="F69" s="526"/>
      <c r="G69" s="526"/>
      <c r="H69" s="526"/>
    </row>
    <row r="70" spans="2:8" s="58" customFormat="1">
      <c r="B70" s="123" t="s">
        <v>1405</v>
      </c>
      <c r="C70" s="56" t="s">
        <v>581</v>
      </c>
      <c r="F70" s="526"/>
      <c r="G70" s="526"/>
      <c r="H70" s="526"/>
    </row>
    <row r="71" spans="2:8" s="58" customFormat="1">
      <c r="B71" s="123" t="s">
        <v>412</v>
      </c>
      <c r="C71" s="56" t="s">
        <v>581</v>
      </c>
      <c r="F71" s="526"/>
      <c r="G71" s="526"/>
      <c r="H71" s="526"/>
    </row>
    <row r="72" spans="2:8" s="58" customFormat="1">
      <c r="B72" s="123" t="s">
        <v>415</v>
      </c>
      <c r="C72" s="56" t="s">
        <v>581</v>
      </c>
      <c r="F72" s="526"/>
      <c r="G72" s="526"/>
      <c r="H72" s="526"/>
    </row>
    <row r="73" spans="2:8">
      <c r="B73" s="123" t="s">
        <v>610</v>
      </c>
      <c r="C73" s="56" t="s">
        <v>581</v>
      </c>
      <c r="F73" s="526"/>
      <c r="G73" s="526"/>
      <c r="H73" s="526"/>
    </row>
    <row r="74" spans="2:8" s="58" customFormat="1">
      <c r="B74" s="123" t="s">
        <v>427</v>
      </c>
      <c r="C74" s="56" t="s">
        <v>581</v>
      </c>
      <c r="F74" s="526"/>
      <c r="G74" s="526"/>
      <c r="H74" s="526"/>
    </row>
    <row r="75" spans="2:8" s="58" customFormat="1">
      <c r="B75" s="123" t="s">
        <v>624</v>
      </c>
      <c r="C75" s="56" t="s">
        <v>581</v>
      </c>
      <c r="F75" s="526"/>
      <c r="G75" s="526"/>
      <c r="H75" s="526"/>
    </row>
    <row r="76" spans="2:8">
      <c r="B76" s="123" t="s">
        <v>611</v>
      </c>
      <c r="C76" s="56" t="s">
        <v>581</v>
      </c>
      <c r="F76" s="526"/>
      <c r="G76" s="526"/>
      <c r="H76" s="526"/>
    </row>
    <row r="77" spans="2:8" s="58" customFormat="1">
      <c r="B77" s="123" t="s">
        <v>237</v>
      </c>
      <c r="C77" s="56" t="s">
        <v>581</v>
      </c>
      <c r="F77" s="526"/>
      <c r="G77" s="526"/>
      <c r="H77" s="526"/>
    </row>
    <row r="78" spans="2:8" s="69" customFormat="1">
      <c r="B78" s="123" t="s">
        <v>665</v>
      </c>
      <c r="C78" s="56" t="s">
        <v>581</v>
      </c>
      <c r="F78" s="526"/>
      <c r="G78" s="526"/>
      <c r="H78" s="526"/>
    </row>
    <row r="79" spans="2:8" s="58" customFormat="1">
      <c r="B79" s="123" t="s">
        <v>294</v>
      </c>
      <c r="C79" s="56" t="s">
        <v>581</v>
      </c>
      <c r="F79" s="526"/>
      <c r="G79" s="526"/>
      <c r="H79" s="526"/>
    </row>
    <row r="80" spans="2:8">
      <c r="B80" s="123" t="s">
        <v>293</v>
      </c>
      <c r="C80" s="56" t="s">
        <v>581</v>
      </c>
      <c r="F80" s="526"/>
      <c r="G80" s="526"/>
      <c r="H80" s="526"/>
    </row>
    <row r="81" spans="2:8" s="482" customFormat="1">
      <c r="B81" s="123" t="s">
        <v>1056</v>
      </c>
      <c r="C81" s="56" t="s">
        <v>581</v>
      </c>
      <c r="F81" s="526"/>
      <c r="G81" s="526"/>
      <c r="H81" s="526"/>
    </row>
    <row r="82" spans="2:8" s="482" customFormat="1">
      <c r="B82" s="123" t="s">
        <v>1057</v>
      </c>
      <c r="C82" s="56" t="s">
        <v>581</v>
      </c>
      <c r="E82" s="496"/>
      <c r="F82" s="526"/>
      <c r="G82" s="526"/>
      <c r="H82" s="526"/>
    </row>
    <row r="83" spans="2:8" s="58" customFormat="1">
      <c r="B83" s="123" t="s">
        <v>440</v>
      </c>
      <c r="C83" s="56" t="s">
        <v>581</v>
      </c>
      <c r="E83" s="482"/>
      <c r="F83" s="526"/>
      <c r="G83" s="526"/>
      <c r="H83" s="526"/>
    </row>
    <row r="84" spans="2:8">
      <c r="B84" s="123" t="s">
        <v>612</v>
      </c>
      <c r="C84" s="56" t="s">
        <v>581</v>
      </c>
      <c r="E84" s="58"/>
      <c r="F84" s="526"/>
      <c r="G84" s="526"/>
      <c r="H84" s="526"/>
    </row>
    <row r="85" spans="2:8">
      <c r="B85" s="123" t="s">
        <v>613</v>
      </c>
      <c r="C85" s="56" t="s">
        <v>585</v>
      </c>
      <c r="F85" s="526"/>
      <c r="G85" s="526"/>
      <c r="H85" s="526"/>
    </row>
    <row r="86" spans="2:8" s="58" customFormat="1">
      <c r="B86" s="123" t="s">
        <v>626</v>
      </c>
      <c r="C86" s="56" t="s">
        <v>585</v>
      </c>
      <c r="E86"/>
      <c r="F86" s="526"/>
      <c r="G86" s="526"/>
      <c r="H86" s="526"/>
    </row>
    <row r="87" spans="2:8" s="954" customFormat="1">
      <c r="B87" s="123" t="s">
        <v>1730</v>
      </c>
      <c r="C87" s="56" t="s">
        <v>585</v>
      </c>
    </row>
    <row r="88" spans="2:8">
      <c r="B88" s="123" t="s">
        <v>614</v>
      </c>
      <c r="C88" s="56" t="s">
        <v>585</v>
      </c>
      <c r="E88" s="58"/>
      <c r="F88" s="526"/>
      <c r="G88" s="526"/>
      <c r="H88" s="526"/>
    </row>
    <row r="89" spans="2:8">
      <c r="B89" s="123" t="s">
        <v>548</v>
      </c>
      <c r="C89" s="56" t="s">
        <v>581</v>
      </c>
      <c r="F89" s="526"/>
      <c r="G89" s="526"/>
      <c r="H89" s="526"/>
    </row>
    <row r="90" spans="2:8" s="58" customFormat="1">
      <c r="B90" s="123" t="s">
        <v>633</v>
      </c>
      <c r="C90" s="56" t="s">
        <v>581</v>
      </c>
      <c r="E90"/>
      <c r="F90" s="526"/>
      <c r="G90" s="526"/>
      <c r="H90" s="526"/>
    </row>
    <row r="91" spans="2:8" s="58" customFormat="1" ht="11.5" customHeight="1">
      <c r="B91" s="123" t="s">
        <v>629</v>
      </c>
      <c r="C91" s="56" t="s">
        <v>585</v>
      </c>
      <c r="F91" s="526"/>
      <c r="G91" s="526"/>
      <c r="H91" s="526"/>
    </row>
    <row r="92" spans="2:8">
      <c r="B92" s="123" t="s">
        <v>615</v>
      </c>
      <c r="C92" s="56" t="s">
        <v>581</v>
      </c>
      <c r="E92" s="58"/>
      <c r="F92" s="526"/>
      <c r="G92" s="526"/>
      <c r="H92" s="526"/>
    </row>
    <row r="93" spans="2:8">
      <c r="B93" s="61" t="s">
        <v>616</v>
      </c>
      <c r="C93" s="56" t="s">
        <v>581</v>
      </c>
      <c r="F93" s="526"/>
      <c r="G93" s="526"/>
      <c r="H93" s="526"/>
    </row>
    <row r="94" spans="2:8">
      <c r="B94" s="123" t="s">
        <v>584</v>
      </c>
      <c r="C94" s="56" t="s">
        <v>585</v>
      </c>
      <c r="F94" s="526"/>
      <c r="G94" s="526"/>
      <c r="H94" s="526"/>
    </row>
    <row r="95" spans="2:8">
      <c r="B95" s="123" t="s">
        <v>617</v>
      </c>
      <c r="C95" s="56" t="s">
        <v>585</v>
      </c>
      <c r="F95" s="526"/>
      <c r="G95" s="526"/>
      <c r="H95" s="526"/>
    </row>
    <row r="96" spans="2:8">
      <c r="B96" s="123" t="s">
        <v>618</v>
      </c>
      <c r="C96" s="56" t="s">
        <v>581</v>
      </c>
      <c r="F96" s="526"/>
      <c r="G96" s="526"/>
      <c r="H96" s="526"/>
    </row>
    <row r="97" spans="2:8" s="58" customFormat="1">
      <c r="B97" s="123" t="s">
        <v>630</v>
      </c>
      <c r="C97" s="56" t="s">
        <v>581</v>
      </c>
      <c r="E97"/>
      <c r="F97" s="526"/>
      <c r="G97" s="526"/>
      <c r="H97" s="526"/>
    </row>
    <row r="98" spans="2:8" s="58" customFormat="1">
      <c r="B98" s="123" t="s">
        <v>631</v>
      </c>
      <c r="C98" s="56" t="s">
        <v>581</v>
      </c>
      <c r="F98" s="526"/>
      <c r="G98" s="526"/>
      <c r="H98" s="526"/>
    </row>
    <row r="99" spans="2:8" s="58" customFormat="1">
      <c r="B99" s="123" t="s">
        <v>632</v>
      </c>
      <c r="C99" s="56" t="s">
        <v>581</v>
      </c>
      <c r="F99" s="526"/>
      <c r="G99" s="526"/>
      <c r="H99" s="526"/>
    </row>
    <row r="100" spans="2:8" s="954" customFormat="1">
      <c r="B100" s="123" t="s">
        <v>1824</v>
      </c>
      <c r="C100" s="56" t="s">
        <v>585</v>
      </c>
    </row>
    <row r="101" spans="2:8" s="954" customFormat="1">
      <c r="B101" s="123" t="s">
        <v>1825</v>
      </c>
      <c r="C101" s="56" t="s">
        <v>585</v>
      </c>
    </row>
    <row r="102" spans="2:8" s="58" customFormat="1" ht="14" customHeight="1">
      <c r="B102" s="123" t="s">
        <v>627</v>
      </c>
      <c r="C102" s="56" t="s">
        <v>581</v>
      </c>
      <c r="F102" s="526"/>
      <c r="G102" s="526"/>
      <c r="H102" s="526"/>
    </row>
    <row r="103" spans="2:8" s="58" customFormat="1">
      <c r="B103" s="123" t="s">
        <v>535</v>
      </c>
      <c r="C103" s="56" t="s">
        <v>581</v>
      </c>
      <c r="F103" s="526"/>
      <c r="G103" s="526"/>
      <c r="H103" s="526"/>
    </row>
    <row r="104" spans="2:8" s="58" customFormat="1">
      <c r="B104" s="123" t="s">
        <v>537</v>
      </c>
      <c r="C104" s="56" t="s">
        <v>581</v>
      </c>
      <c r="F104" s="526"/>
      <c r="G104" s="526"/>
      <c r="H104" s="526"/>
    </row>
    <row r="105" spans="2:8" s="58" customFormat="1">
      <c r="B105" s="123" t="s">
        <v>538</v>
      </c>
      <c r="C105" s="56" t="s">
        <v>581</v>
      </c>
      <c r="F105" s="526"/>
      <c r="G105" s="526"/>
      <c r="H105" s="526"/>
    </row>
    <row r="106" spans="2:8" s="58" customFormat="1">
      <c r="B106" s="123" t="s">
        <v>546</v>
      </c>
      <c r="C106" s="56" t="s">
        <v>581</v>
      </c>
      <c r="F106" s="526"/>
      <c r="G106" s="526"/>
      <c r="H106" s="526"/>
    </row>
    <row r="107" spans="2:8" s="89" customFormat="1">
      <c r="B107" s="123" t="s">
        <v>703</v>
      </c>
      <c r="C107" s="56" t="s">
        <v>581</v>
      </c>
      <c r="E107" s="58"/>
      <c r="F107" s="526"/>
      <c r="G107" s="526"/>
      <c r="H107" s="526"/>
    </row>
    <row r="108" spans="2:8" s="58" customFormat="1">
      <c r="B108" s="123" t="s">
        <v>628</v>
      </c>
      <c r="C108" s="56" t="s">
        <v>581</v>
      </c>
      <c r="E108" s="89"/>
      <c r="F108" s="526"/>
      <c r="G108" s="526"/>
      <c r="H108" s="526"/>
    </row>
    <row r="109" spans="2:8" s="58" customFormat="1">
      <c r="B109" s="123" t="s">
        <v>634</v>
      </c>
      <c r="C109" s="56" t="s">
        <v>581</v>
      </c>
      <c r="F109" s="526"/>
      <c r="G109" s="526"/>
      <c r="H109" s="526"/>
    </row>
    <row r="110" spans="2:8">
      <c r="B110" s="123" t="s">
        <v>702</v>
      </c>
      <c r="C110" s="56" t="s">
        <v>585</v>
      </c>
      <c r="E110" s="58"/>
      <c r="F110" s="526"/>
      <c r="G110" s="526"/>
      <c r="H110" s="526"/>
    </row>
    <row r="111" spans="2:8">
      <c r="B111" s="61" t="s">
        <v>619</v>
      </c>
      <c r="C111" s="56" t="s">
        <v>581</v>
      </c>
      <c r="F111" s="526"/>
      <c r="G111" s="526"/>
      <c r="H111" s="526"/>
    </row>
    <row r="112" spans="2:8">
      <c r="F112" s="526"/>
      <c r="G112" s="526"/>
      <c r="H112" s="526"/>
    </row>
  </sheetData>
  <conditionalFormatting sqref="C54 C44:C50 C4:C40 C56:C111">
    <cfRule type="containsText" dxfId="13" priority="27" operator="containsText" text="NOACTION">
      <formula>NOT(ISERROR(SEARCH("NOACTION",C4)))</formula>
    </cfRule>
    <cfRule type="containsText" dxfId="12" priority="28" operator="containsText" text="CREATE">
      <formula>NOT(ISERROR(SEARCH("CREATE",C4)))</formula>
    </cfRule>
  </conditionalFormatting>
  <conditionalFormatting sqref="C55:C56">
    <cfRule type="containsText" dxfId="11" priority="25" operator="containsText" text="NOACTION">
      <formula>NOT(ISERROR(SEARCH("NOACTION",C55)))</formula>
    </cfRule>
    <cfRule type="containsText" dxfId="10" priority="26" operator="containsText" text="CREATE">
      <formula>NOT(ISERROR(SEARCH("CREATE",C55)))</formula>
    </cfRule>
  </conditionalFormatting>
  <conditionalFormatting sqref="C21">
    <cfRule type="containsText" dxfId="9" priority="11" operator="containsText" text="NOACTION">
      <formula>NOT(ISERROR(SEARCH("NOACTION",C21)))</formula>
    </cfRule>
    <cfRule type="containsText" dxfId="8" priority="12" operator="containsText" text="CREATE">
      <formula>NOT(ISERROR(SEARCH("CREATE",C21)))</formula>
    </cfRule>
  </conditionalFormatting>
  <conditionalFormatting sqref="C51:C53">
    <cfRule type="containsText" dxfId="7" priority="7" operator="containsText" text="NOACTION">
      <formula>NOT(ISERROR(SEARCH("NOACTION",C51)))</formula>
    </cfRule>
    <cfRule type="containsText" dxfId="6" priority="8" operator="containsText" text="CREATE">
      <formula>NOT(ISERROR(SEARCH("CREATE",C51)))</formula>
    </cfRule>
  </conditionalFormatting>
  <conditionalFormatting sqref="C42:C43">
    <cfRule type="containsText" dxfId="5" priority="5" operator="containsText" text="NOACTION">
      <formula>NOT(ISERROR(SEARCH("NOACTION",C42)))</formula>
    </cfRule>
    <cfRule type="containsText" dxfId="4" priority="6" operator="containsText" text="CREATE">
      <formula>NOT(ISERROR(SEARCH("CREATE",C42)))</formula>
    </cfRule>
  </conditionalFormatting>
  <conditionalFormatting sqref="C41">
    <cfRule type="containsText" dxfId="3" priority="3" operator="containsText" text="NOACTION">
      <formula>NOT(ISERROR(SEARCH("NOACTION",C41)))</formula>
    </cfRule>
    <cfRule type="containsText" dxfId="2" priority="4" operator="containsText" text="CREATE">
      <formula>NOT(ISERROR(SEARCH("CREATE",C41)))</formula>
    </cfRule>
  </conditionalFormatting>
  <conditionalFormatting sqref="C40">
    <cfRule type="containsText" dxfId="1" priority="1" operator="containsText" text="NOACTION">
      <formula>NOT(ISERROR(SEARCH("NOACTION",C40)))</formula>
    </cfRule>
    <cfRule type="containsText" dxfId="0" priority="2" operator="containsText" text="CREATE">
      <formula>NOT(ISERROR(SEARCH("CREATE",C40)))</formula>
    </cfRule>
  </conditionalFormatting>
  <dataValidations count="1">
    <dataValidation type="list" allowBlank="1" showInputMessage="1" showErrorMessage="1" sqref="C92:C111 C4:C91" xr:uid="{CBA96559-0974-4CA1-9DE7-80281A54A9B8}">
      <formula1>"CREATE,NOACTION"</formula1>
    </dataValidation>
  </dataValidations>
  <hyperlinks>
    <hyperlink ref="B4" location="system!A1" display="system" xr:uid="{DADEE3B4-E2CF-46BC-9F0C-906DEA8FFC2E}"/>
    <hyperlink ref="B5" location="ScriptControl!A1" display="ScriptControl" xr:uid="{A15004F5-6AAD-4488-882B-D547260B5F1A}"/>
    <hyperlink ref="B6" location="ScriptPolicy!A1" display="ScriptPolicy" xr:uid="{DDB41522-3F47-4654-AC30-98EF6B8DDFCC}"/>
    <hyperlink ref="B7" location="Cron!A1" display="Cron" xr:uid="{29A4BCED-4B30-4312-AE0E-E6712F2FDF3D}"/>
    <hyperlink ref="B8" location="securityProfile!A1" display="securityProfile" xr:uid="{AE9C82F1-F1C6-4A22-B69F-D752FDE0F49F}"/>
    <hyperlink ref="B9" location="users!A1" display="users" xr:uid="{4C14F941-E8AF-4B46-806E-550D47CC9FCF}"/>
    <hyperlink ref="B10" location="'login-control'!A1" display="login-control" xr:uid="{FBD168DC-084C-4FB6-B00D-4AE5102961D3}"/>
    <hyperlink ref="B11" location="logs!A1" display="logs" xr:uid="{20864D12-EAD8-4BCE-A627-320D93E0975B}"/>
    <hyperlink ref="B12" location="kpilogs!A1" display="kpilogs" xr:uid="{7490DF70-C22F-44A7-9B44-3C39A962DBDF}"/>
    <hyperlink ref="B13" location="Syslog!A1" display="Syslog" xr:uid="{154AD717-9DD6-4D38-A799-50274E9F7377}"/>
    <hyperlink ref="B14" location="'Snmp-Trap'!A1" display="Snmp-Trap" xr:uid="{97B1FC1B-7F33-426F-B0AF-BDE1861A3A33}"/>
    <hyperlink ref="B15" location="'log-id'!A1" display="log-id" xr:uid="{4D9D28BA-D9DF-44A8-8FEB-263D6698A8BB}"/>
    <hyperlink ref="B16" location="'log-filter'!A1" display="log-filter" xr:uid="{6DA801BA-5642-4115-9660-5908BE413D2C}"/>
    <hyperlink ref="B17" location="card!A1" display="card" xr:uid="{51AAD8E6-0C3A-49CF-BC44-A805D16E9CB7}"/>
    <hyperlink ref="B22" location="ports!A1" display="ports" xr:uid="{C0EE9FF2-E945-49CB-B556-8C6755AA0E90}"/>
    <hyperlink ref="B23" location="lag!A1" display="lag" xr:uid="{E8219B6F-6635-4C21-A910-A53E2F7738C0}"/>
    <hyperlink ref="B24" location="'IP-Filter'!A1" display="IP-Filter" xr:uid="{69C3342B-DC7E-4C06-A19F-FDDAD8BC8E6E}"/>
    <hyperlink ref="B25" location="service!A1" display="service" xr:uid="{9DC8B313-A4D8-4CD3-BD01-658084FA52B1}"/>
    <hyperlink ref="B27" location="AddrList!A1" display="AddrList" xr:uid="{56E7CCAF-A892-4D3E-9E4E-3908FCB36827}"/>
    <hyperlink ref="B28" location="interfaces!A1" display="interfaces" xr:uid="{E539F2A5-831D-4E59-99D7-D84C2BBFF446}"/>
    <hyperlink ref="B29" location="loopbacks!A1" display="loopbacks" xr:uid="{9A1DCC25-B1DC-4421-A5C5-C9C57D409EE9}"/>
    <hyperlink ref="B30" location="prefixlist!A1" display="prefixlist" xr:uid="{19BD49F8-35B2-42B0-B344-55A33B9E3EF0}"/>
    <hyperlink ref="B31" location="community!A1" display="community" xr:uid="{9B87537B-BE98-4E57-BF32-09EB371049D7}"/>
    <hyperlink ref="B32" location="'policy-statement'!A1" display="policy-statement" xr:uid="{07189019-DE91-460C-B767-49EBC74AC7DA}"/>
    <hyperlink ref="B33" location="ospfBasic!A1" display="ospfBasic" xr:uid="{943EF1E8-7798-46ED-AE1C-AC742A210BC3}"/>
    <hyperlink ref="B35" location="bgpBasic!A1" display="bgpBasic" xr:uid="{C4F25A4A-8911-4334-AF2C-B2F299FAD627}"/>
    <hyperlink ref="B36" location="bgpGroup!A1" display="bgpGroup" xr:uid="{7D0E3A72-B917-4572-AAC4-11FC15E39669}"/>
    <hyperlink ref="B37" location="bgpNeighbor!A1" display="bgpNeighbor" xr:uid="{4F5F663D-6700-4030-A1C4-4010762F4BDF}"/>
    <hyperlink ref="B54" location="dnsProfile!A1" display="dns-profile" xr:uid="{A8C301A6-854C-4999-ADB6-B67F8EE9F904}"/>
    <hyperlink ref="B55" location="QciPolicy!A1" display="QciPolicy" xr:uid="{CFCC7A40-FD8C-4BD8-917E-5889CEC7F0A1}"/>
    <hyperlink ref="B56" location="s6bProfile!A1" display="s6bProfile" xr:uid="{09152398-78BF-44E3-B999-30F06D06C08E}"/>
    <hyperlink ref="B57" location="diameter!A1" display="diameter" xr:uid="{C6D7660E-F22C-4BB5-95D2-2ABF06710802}"/>
    <hyperlink ref="B58" location="'diameter-peer'!A1" display="diameter-peer" xr:uid="{5EC4ACD0-29BA-4B0E-A3EE-FE7C61BC39B9}"/>
    <hyperlink ref="B63" location="staticRoutes!A1" display="staticRoutes" xr:uid="{06D8247E-297B-480C-A857-DA4BA747C618}"/>
    <hyperlink ref="B64" location="dnsProfile!A1" display="dnsProfile" xr:uid="{D4596E03-E67A-4862-8C5E-5FFD539B4641}"/>
    <hyperlink ref="B65" location="'plmn-list'!A1" display="plmn-list" xr:uid="{3083CE32-1B4B-4328-ACDD-BFEFE21EB817}"/>
    <hyperlink ref="B73" location="'charging-profile'!A1" display="charging-profile" xr:uid="{A8D5BAFE-9E9C-4E03-977E-6A7D6EF6B03A}"/>
    <hyperlink ref="B75" location="'cdr-avp-option'!A1" display="cdr-avp-option" xr:uid="{2092B465-7F26-4DC7-9637-D933C0DAE72B}"/>
    <hyperlink ref="B76" location="'gtp-profile'!A1" display="gtp-profile" xr:uid="{F1BD4CB4-D53C-4B97-B026-C80C71625145}"/>
    <hyperlink ref="B78" location="'tai-lai-list'!A1" display="tai-lai-list" xr:uid="{7E7FFC4E-881D-4FF9-AC64-3E15CCC98790}"/>
    <hyperlink ref="B85" location="'call-insight'!A1" display="call-insight" xr:uid="{144E726D-2142-496F-A72D-B62FD05A72A8}"/>
    <hyperlink ref="B86" location="profiles!A1" display="profiles" xr:uid="{CDB2E43F-C942-4661-9ECD-4EA7415C890E}"/>
    <hyperlink ref="B88" location="mgbasic!A1" display="mgbasic" xr:uid="{9A144EBD-8B22-40D6-BE02-40B9E5951CDC}"/>
    <hyperlink ref="B89" location="apn!A1" display="apn" xr:uid="{862EB157-73EB-452B-BCDC-360D18BB56DF}"/>
    <hyperlink ref="B92" location="'pdn-gx-interface'!A1" display="pdn-gx-interface" xr:uid="{54DC9366-7974-4457-B527-A52C3B9054C3}"/>
    <hyperlink ref="B94" location="'pdn-interfaces-gtp'!A1" display="pdn-interfaces-gtp" xr:uid="{C0000869-59DC-48D0-95EF-AE6BE5771C21}"/>
    <hyperlink ref="B96" location="'pdn-sx-interface'!A1" display="pdn-sx-interface" xr:uid="{3B058566-19C4-4178-AA7B-0D4AB6431DC4}"/>
    <hyperlink ref="B99" location="'pdn-s6b-interface'!A1" display="pdn-s6b-interface" xr:uid="{A8A17E4A-D8C5-4B05-A036-B179DF3E74E1}"/>
    <hyperlink ref="B110" location="'system-redundancy'!A1" display="system-redundancy" xr:uid="{1396B8AD-D1FF-4328-97B2-FEA3CD54721F}"/>
    <hyperlink ref="B103" location="'amf-client'!A1" display="amf-client" xr:uid="{79F96982-892A-4C92-B8EF-4125716BD09A}"/>
    <hyperlink ref="B34" location="ospfInterfaces!A1" display="ospfInterfaces" xr:uid="{187D8338-2470-495B-BFC9-FD0F8739B909}"/>
    <hyperlink ref="B59" location="diamPeerGrpList!A1" display="diamPeerGrpList" xr:uid="{B704BEC4-096D-4C09-8B44-46B7260A23B4}"/>
    <hyperlink ref="B60" location="Radius!A1" display="Radius" xr:uid="{BD68FCE7-0B6C-4CAC-91F2-9830F9C5A5B8}"/>
    <hyperlink ref="B61" location="RadiusGroup!A1" display="RadiusGroup" xr:uid="{7BDD7F7D-92D0-48F3-8C33-EFCCA0BA9909}"/>
    <hyperlink ref="B62" location="RadiusAvpOptions!A1" display="RadiusAvpOptions" xr:uid="{948548F7-4EC4-4847-982C-46EF25F4DDFF}"/>
    <hyperlink ref="B66" location="prioritizedAddressList!A1" display="prioritizedAddressList" xr:uid="{AFECC650-714E-4F4A-B792-9BE73C53CB4D}"/>
    <hyperlink ref="B77" location="'gtp-prime-group'!A1" display="gtp-prime-group" xr:uid="{ED7955E2-2934-45DA-9A78-C29CE0B036C8}"/>
    <hyperlink ref="B98" location="'pdn-ga-interface'!A1" display="pdn-ga-interface" xr:uid="{42DF172F-504B-4E4B-82DD-F1321EF61AC7}"/>
    <hyperlink ref="B83" location="gxProfile!A1" display="gxProfile" xr:uid="{24085B26-9D19-45A8-BFC8-E7AB896592B8}"/>
    <hyperlink ref="B79" location="'pfcp-profile'!A1" display="pfcp-profile" xr:uid="{0C47FE1A-E8BF-413F-A45F-5E4F0DA6B442}"/>
    <hyperlink ref="B67" location="sliceInstanceList!A1" display="sliceInstanceList" xr:uid="{7FCAD0B9-CBD1-47E3-978D-211CAF149454}"/>
    <hyperlink ref="B68" location="'qci-list'!A1" display="qci-list" xr:uid="{EF809EC5-4828-4537-A2F1-B29C9EC5A351}"/>
    <hyperlink ref="B69" location="sliceList!A1" display="sliceList" xr:uid="{2BE05BE3-847D-4D79-BFD5-A2F6D01E7037}"/>
    <hyperlink ref="B70" location="nfidList!A1" display="nfidList" xr:uid="{A7529BF8-FDB3-4AA0-8C18-EBB54EAA8623}"/>
    <hyperlink ref="B71" location="'ccfh-profile'!A1" display="ccfh-profile" xr:uid="{CCF0BE7D-52FF-491E-82EF-62F1E009A443}"/>
    <hyperlink ref="B72" location="'chf-profile'!A1" display="chf-profile" xr:uid="{101CDB5F-4ADF-484B-A965-7BCD1C181BED}"/>
    <hyperlink ref="B74" location="'smf-charging'!A1" display="smf-charging" xr:uid="{749B6E77-DC06-4E1F-BA22-5A7B3F296C10}"/>
    <hyperlink ref="B80" location="'pfcp-association-list'!A1" display="pfcp-association-list" xr:uid="{8F70937C-39A5-45AD-B17F-23BCEE525886}"/>
    <hyperlink ref="B84" location="pcscfGroup!A1" display="pcscfGroup" xr:uid="{9FA003BE-45DD-4E73-9F80-6F16EC258AE4}"/>
    <hyperlink ref="B91" location="'dns-client'!A1" display="dns-client" xr:uid="{7E51FD0C-24AC-405E-B7B8-95A3B5E7F02D}"/>
    <hyperlink ref="B102" location="'sba-server-services'!A1" display="sba-server-services" xr:uid="{BC8EC65F-3CA9-42FE-9077-285F0BD18B37}"/>
    <hyperlink ref="B104" location="'pcf-client'!A1" display="pcf-client" xr:uid="{39771B80-2ED4-4944-B05E-3F899549828D}"/>
    <hyperlink ref="B105" location="'nrf-client'!A1" display="nrf-client" xr:uid="{B7BB53BE-4C0B-4D9B-899E-9CB11C818C9E}"/>
    <hyperlink ref="B106" location="'udm-client'!A1" display="udm-client" xr:uid="{64DB3D00-8A5B-43B0-9076-384FDBAF0B11}"/>
    <hyperlink ref="B107" location="'chf-client'!A1" display="chf-client" xr:uid="{88B974FC-AC15-4FB8-B7A8-F7B5787AFE06}"/>
    <hyperlink ref="B108" location="'sba-service-realm'!A1" display="sba-service-realm" xr:uid="{79A8F825-F503-4158-BF1F-E427D4C6A1E3}"/>
    <hyperlink ref="B109" location="resourcepoolRedundancy!A1" display="resourcepoolRedundancy" xr:uid="{E9039E9E-6830-45B2-BBD3-327EB144FED7}"/>
    <hyperlink ref="B26" location="'ue-pool-routing'!A1" display="ue-pool-routing" xr:uid="{73FFBD1A-13B7-4AE9-AD09-D615E24F0380}"/>
    <hyperlink ref="B95" location="overrideProfile!A1" display="overrideProfile" xr:uid="{FDBE4E40-C296-4611-BF28-E0DCB3233376}"/>
    <hyperlink ref="B81" location="'up-peer-list-realms'!A1" display="up-peer-list-realms" xr:uid="{FDB48F36-A3A1-466F-97A4-340D9BEAA6AC}"/>
    <hyperlink ref="B82" location="'up-peer-list-apns'!A1" display="up-peer-list-apns" xr:uid="{46720F7F-76B3-4A23-9901-DDFF6F027C3A}"/>
    <hyperlink ref="B19" location="'isa-aa-group'!A1" display="isa-aa-group" xr:uid="{DCB770FE-5DEB-48AD-8752-7D2D57CC269E}"/>
    <hyperlink ref="B90" location="cdbx!A1" display="cdbx" xr:uid="{B3B6447F-4546-4F99-A24A-7104FBB9C939}"/>
    <hyperlink ref="B97" location="'pdn-s2b-interface'!A1" display="pdn-s2b-interface" xr:uid="{772AE8A6-8469-4169-B008-BFCC2A8AA31A}"/>
    <hyperlink ref="B20" location="'isa-nat'!A1" display="isa-nat" xr:uid="{59ACE7FA-3552-4AB6-801E-1172F1660DF4}"/>
    <hyperlink ref="B39" location="'Nat-Outside'!A1" display="Nat-Outside" xr:uid="{5F2F9158-3A33-4880-A5F2-3EE5563851A8}"/>
    <hyperlink ref="B42" location="RemoteIpList!A1" display="RemoteIpList" xr:uid="{BB9A1A7A-49B4-41F7-BF44-05151070988D}"/>
    <hyperlink ref="B44" location="ChargeGroup!A1" display="ChargeGroup" xr:uid="{14193606-8386-41F1-8D19-EF91D5A4F58A}"/>
    <hyperlink ref="B45" location="Application!A1" display="Application" xr:uid="{32D66DB7-F697-4836-A9D4-02E6C38DC61C}"/>
    <hyperlink ref="B46" location="AAFilters!A1" display="AAFilters" xr:uid="{0D5FA38F-2550-4E55-A66E-041D9C1F5DAE}"/>
    <hyperlink ref="B47" location="UrrProfile!A1" display="UrrProfile" xr:uid="{00262F5D-AE8E-4EEA-9961-BB142816B4A4}"/>
    <hyperlink ref="B48" location="StatRuleUnit!A1" display="StatRuleUnit" xr:uid="{3409D90D-7F3A-49CC-9E79-22AB5626952E}"/>
    <hyperlink ref="B50" location="ChargeRuleUnit!A1" display="ChargeRuleUnit" xr:uid="{88C3C158-AF8C-4333-8A1E-A0F091C1DEA1}"/>
    <hyperlink ref="B51" location="ChargeRuleUnit!A1" display="PolicyRuleUnit" xr:uid="{46A65812-FA9D-4D40-8F8C-6C8BADC949B6}"/>
    <hyperlink ref="B52" location="PolicyRuleCmgu!A1" display="PolicyRuleCmgu" xr:uid="{C8374492-5ED6-4CAC-8680-F5961DA06261}"/>
    <hyperlink ref="B53" location="PolicyRuleBase!A1" display="PolicyRuleBase" xr:uid="{505F7968-7285-42BD-B265-AE8AE41799F1}"/>
    <hyperlink ref="B49" location="SruList!A1" display="SruList" xr:uid="{D2FCB7AF-4512-4C1A-9DD6-966DF46E4911}"/>
    <hyperlink ref="B43" location="AppProfile!A1" display="AppProfile" xr:uid="{8DE77528-C022-4A2E-B8FC-284A5AD9ECE1}"/>
    <hyperlink ref="B41" location="'Nat-Inside'!A1" display="Nat-Inside" xr:uid="{CB3C608A-686A-4707-9074-8ADE8929E15A}"/>
    <hyperlink ref="B40" location="'Nat-Policy'!A1" display="Nat-Policy" xr:uid="{AD448F48-FDBC-4EA8-9412-13C4D54F7589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55B6-743F-42A7-A87E-FA84F0A58043}">
  <sheetPr>
    <tabColor rgb="FF92D050"/>
  </sheetPr>
  <dimension ref="A2:M68"/>
  <sheetViews>
    <sheetView topLeftCell="G1" workbookViewId="0">
      <selection activeCell="M3" sqref="M3:M14"/>
    </sheetView>
  </sheetViews>
  <sheetFormatPr defaultRowHeight="14.5"/>
  <cols>
    <col min="2" max="2" width="7.90625" bestFit="1" customWidth="1"/>
    <col min="3" max="3" width="25.26953125" bestFit="1" customWidth="1"/>
    <col min="4" max="4" width="8.6328125" bestFit="1" customWidth="1"/>
    <col min="5" max="5" width="23.54296875" bestFit="1" customWidth="1"/>
    <col min="6" max="6" width="29.453125" bestFit="1" customWidth="1"/>
    <col min="7" max="7" width="12.90625" bestFit="1" customWidth="1"/>
    <col min="8" max="8" width="23.1796875" customWidth="1"/>
    <col min="9" max="9" width="14.36328125" customWidth="1"/>
    <col min="10" max="10" width="30.90625" customWidth="1"/>
    <col min="11" max="11" width="12.453125" bestFit="1" customWidth="1"/>
    <col min="12" max="12" width="20.6328125" customWidth="1"/>
    <col min="13" max="13" width="46.54296875" style="954" customWidth="1"/>
  </cols>
  <sheetData>
    <row r="2" spans="1:13">
      <c r="A2" s="2" t="s">
        <v>166</v>
      </c>
      <c r="B2" s="2" t="s">
        <v>51</v>
      </c>
      <c r="C2" s="2" t="s">
        <v>50</v>
      </c>
      <c r="D2" s="2" t="s">
        <v>52</v>
      </c>
      <c r="E2" s="2" t="s">
        <v>57</v>
      </c>
      <c r="F2" s="2" t="s">
        <v>58</v>
      </c>
      <c r="G2" s="2" t="s">
        <v>63</v>
      </c>
      <c r="H2" s="2" t="s">
        <v>60</v>
      </c>
      <c r="I2" s="2" t="s">
        <v>315</v>
      </c>
      <c r="J2" s="2" t="s">
        <v>319</v>
      </c>
      <c r="K2" s="2" t="s">
        <v>163</v>
      </c>
      <c r="L2" s="2" t="s">
        <v>59</v>
      </c>
      <c r="M2" s="2" t="s">
        <v>61</v>
      </c>
    </row>
    <row r="3" spans="1:13" s="64" customFormat="1">
      <c r="A3" s="257" t="str">
        <f>IF('CIQ Input File'!E96="Base","Base","")</f>
        <v>Base</v>
      </c>
      <c r="B3" s="275" t="str">
        <f>IF('CIQ Input File'!E96="","",IF(A3="Base","",'CIQ Input File'!E96))</f>
        <v/>
      </c>
      <c r="C3" s="275" t="str">
        <f>IFERROR(IF(B3="","",INDEX('CIQ Input File'!$J$207:$J$256,MATCH(loopbacks!B3,'CIQ Input File'!$C$207:$C$256,0))),(INDEX('CIQ Input File'!$D$308:$D$309,MATCH(B3,'CIQ Input File'!$C$308:$C$309,0))))</f>
        <v/>
      </c>
      <c r="D3" s="436" t="str">
        <f>IF(A3="base","",IF(B3="","",INDEX('CIQ Input File'!$C$81:$C$91,MATCH(B3,'CIQ Input File'!$D$81:$D$91,0))))</f>
        <v/>
      </c>
      <c r="E3" s="275" t="str">
        <f>IF('CIQ Input File'!C96="","",'CIQ Input File'!C96)</f>
        <v>system</v>
      </c>
      <c r="F3" s="98"/>
      <c r="G3" s="275" t="str">
        <f>IF(E3="system","","loopback")</f>
        <v/>
      </c>
      <c r="H3" s="257" t="str">
        <f>IF('CIQ Input File'!F96="","",CONCATENATE(INDEX('CIQ Input File'!$F$96:$F$128,MATCH(E3,'CIQ Input File'!$C$96:$C$128,0)),RIGHT('CIQ Input File'!$F$95,3)))</f>
        <v>10.255.53.161/32</v>
      </c>
      <c r="I3" s="1"/>
      <c r="J3" s="257" t="str">
        <f>IF('CIQ Input File'!G96="","",CONCATENATE(INDEX('CIQ Input File'!$G$96:$G$128,MATCH(E3,'CIQ Input File'!$C$96:$C$128,0)),RIGHT('CIQ Input File'!$G$95,4)))</f>
        <v/>
      </c>
      <c r="K3" s="257" t="str">
        <f>IF('CIQ Input File'!I96="","",INDEX('CIQ Input File'!$I$96:$I$128,MATCH(E3,'CIQ Input File'!$C$96:$C$128,0)))</f>
        <v>lag-2:1</v>
      </c>
      <c r="L3" s="257" t="str">
        <f>IF('CIQ Input File'!H96="","",'CIQ Input File'!H96)</f>
        <v>enable-ingress-stats</v>
      </c>
      <c r="M3" s="275"/>
    </row>
    <row r="4" spans="1:13" s="64" customFormat="1">
      <c r="A4" s="257" t="str">
        <f>IF('CIQ Input File'!E104="Base","Base","")</f>
        <v>Base</v>
      </c>
      <c r="B4" s="275" t="str">
        <f>IF('CIQ Input File'!E104="","",IF(A4="Base","",'CIQ Input File'!E104))</f>
        <v/>
      </c>
      <c r="C4" s="275" t="str">
        <f>IFERROR(IF(B4="","",INDEX('CIQ Input File'!$J$207:$J$256,MATCH(loopbacks!B4,'CIQ Input File'!$C$207:$C$256,0))),(INDEX('CIQ Input File'!$D$308:$D$309,MATCH(B4,'CIQ Input File'!$C$308:$C$309,0))))</f>
        <v/>
      </c>
      <c r="D4" s="275" t="str">
        <f>IF(A4="base","",IF(B4="","",INDEX('CIQ Input File'!$C$81:$C$91,MATCH(B4,'CIQ Input File'!$D$81:$D$91,0))))</f>
        <v/>
      </c>
      <c r="E4" s="275" t="str">
        <f>IF('CIQ Input File'!C104="","",'CIQ Input File'!C104)</f>
        <v>bgp-Loopback</v>
      </c>
      <c r="F4" s="98"/>
      <c r="G4" s="275" t="str">
        <f t="shared" ref="G4:G32" si="0">IF(E4="","","loopback")</f>
        <v>loopback</v>
      </c>
      <c r="H4" s="257" t="str">
        <f>IF('CIQ Input File'!F104="","",CONCATENATE(INDEX('CIQ Input File'!$F$96:$F$128,MATCH(E4,'CIQ Input File'!$C$96:$C$128,0)),RIGHT('CIQ Input File'!$F$95,3)))</f>
        <v>10.255.53.176/32</v>
      </c>
      <c r="I4" s="1"/>
      <c r="J4" s="257" t="str">
        <f>IF('CIQ Input File'!G104="","",CONCATENATE(INDEX('CIQ Input File'!$G$96:$G$128,MATCH(E4,'CIQ Input File'!$C$96:$C$128,0)),RIGHT('CIQ Input File'!$G$95,4)))</f>
        <v/>
      </c>
      <c r="K4" s="257" t="str">
        <f>IF('CIQ Input File'!I104="","",INDEX('CIQ Input File'!$I$96:$I$128,MATCH(E4,'CIQ Input File'!$C$96:$C$128,0)))</f>
        <v/>
      </c>
      <c r="L4" s="257" t="str">
        <f>IF('CIQ Input File'!H104="","",'CIQ Input File'!H104)</f>
        <v>enable-ingress-stats</v>
      </c>
      <c r="M4" s="275"/>
    </row>
    <row r="5" spans="1:13" s="128" customFormat="1">
      <c r="A5" s="257" t="str">
        <f>IF('CIQ Input File'!E98="Base","Base","")</f>
        <v/>
      </c>
      <c r="B5" s="275">
        <f>IF('CIQ Input File'!E98="","",IF(A5="Base","",'CIQ Input File'!E98))</f>
        <v>100</v>
      </c>
      <c r="C5" s="275">
        <f>IFERROR(IF(B5="","",INDEX('CIQ Input File'!$J$207:$J$256,MATCH(loopbacks!B5,'CIQ Input File'!$C$207:$C$256,0))),(INDEX('CIQ Input File'!$D$308:$D$309,MATCH(B5,'CIQ Input File'!$C$308:$C$309,0))))</f>
        <v>100</v>
      </c>
      <c r="D5" s="275">
        <f>INDEX('CIQ Input File'!C81:C91,MATCH(B5,'CIQ Input File'!D81:D91,0))</f>
        <v>1</v>
      </c>
      <c r="E5" s="275" t="str">
        <f>IF('CIQ Input File'!C98="","",'CIQ Input File'!C98)</f>
        <v>DNS-loopback</v>
      </c>
      <c r="F5" s="98"/>
      <c r="G5" s="275" t="str">
        <f t="shared" si="0"/>
        <v>loopback</v>
      </c>
      <c r="H5" s="257" t="str">
        <f>IF('CIQ Input File'!F98="","",CONCATENATE(INDEX('CIQ Input File'!$F$96:$F$128,MATCH(E5,'CIQ Input File'!$C$96:$C$128,0)),RIGHT('CIQ Input File'!$F$95,3)))</f>
        <v>10.255.53.163/32</v>
      </c>
      <c r="I5" s="1"/>
      <c r="J5" s="257" t="str">
        <f>IF('CIQ Input File'!G98="","",CONCATENATE(INDEX('CIQ Input File'!$G$96:$G$128,MATCH(E5,'CIQ Input File'!$C$96:$C$128,0)),RIGHT('CIQ Input File'!$G$95,4)))</f>
        <v/>
      </c>
      <c r="K5" s="257" t="str">
        <f>IF('CIQ Input File'!I98="","",INDEX('CIQ Input File'!$I$96:$I$128,MATCH(E5,'CIQ Input File'!$C$96:$C$128,0)))</f>
        <v/>
      </c>
      <c r="L5" s="257" t="str">
        <f>IF('CIQ Input File'!H98="","",'CIQ Input File'!H98)</f>
        <v/>
      </c>
      <c r="M5" s="275"/>
    </row>
    <row r="6" spans="1:13" s="265" customFormat="1">
      <c r="A6" s="257" t="str">
        <f>IF('CIQ Input File'!E105="Base","Base","")</f>
        <v/>
      </c>
      <c r="B6" s="275">
        <f>IF('CIQ Input File'!E105="","",IF(A6="Base","",'CIQ Input File'!E105))</f>
        <v>100</v>
      </c>
      <c r="C6" s="275">
        <f>IFERROR(IF(B6="","",INDEX('CIQ Input File'!$J$207:$J$256,MATCH(loopbacks!B6,'CIQ Input File'!$C$207:$C$256,0))),(INDEX('CIQ Input File'!$D$308:$D$309,MATCH(B6,'CIQ Input File'!$C$308:$C$309,0))))</f>
        <v>100</v>
      </c>
      <c r="D6" s="275">
        <f>IF(A6="base","",IF(B6="","",INDEX('CIQ Input File'!$C$81:$C$91,MATCH(B6,'CIQ Input File'!$D$81:$D$91,0))))</f>
        <v>1</v>
      </c>
      <c r="E6" s="275" t="str">
        <f>IF('CIQ Input File'!C105="","",'CIQ Input File'!C105)</f>
        <v>sig-bgp-Loopback</v>
      </c>
      <c r="F6" s="98"/>
      <c r="G6" s="275" t="str">
        <f t="shared" si="0"/>
        <v>loopback</v>
      </c>
      <c r="H6" s="257" t="str">
        <f>IF('CIQ Input File'!F105="","",CONCATENATE(INDEX('CIQ Input File'!$F$96:$F$128,MATCH(E6,'CIQ Input File'!$C$96:$C$128,0)),RIGHT('CIQ Input File'!$F$95,3)))</f>
        <v>10.255.53.177/32</v>
      </c>
      <c r="I6" s="1"/>
      <c r="J6" s="257" t="str">
        <f>IF('CIQ Input File'!G105="","",CONCATENATE(INDEX('CIQ Input File'!$G$96:$G$128,MATCH(E6,'CIQ Input File'!$C$96:$C$128,0)),RIGHT('CIQ Input File'!$G$95,4)))</f>
        <v/>
      </c>
      <c r="K6" s="257" t="str">
        <f>IF('CIQ Input File'!I105="","",INDEX('CIQ Input File'!$I$96:$I$128,MATCH(E6,'CIQ Input File'!$C$96:$C$128,0)))</f>
        <v/>
      </c>
      <c r="L6" s="257" t="str">
        <f>IF('CIQ Input File'!H105="","",'CIQ Input File'!H105)</f>
        <v>enable-ingress-stats</v>
      </c>
      <c r="M6" s="275"/>
    </row>
    <row r="7" spans="1:13" s="265" customFormat="1">
      <c r="A7" s="257" t="str">
        <f>IF('CIQ Input File'!E97="Base","Base","")</f>
        <v/>
      </c>
      <c r="B7" s="275">
        <f>IF('CIQ Input File'!E97="","",IF(A7="Base","",'CIQ Input File'!E97))</f>
        <v>100</v>
      </c>
      <c r="C7" s="275">
        <f>IFERROR(IF(B7="","",INDEX('CIQ Input File'!$J$207:$J$256,MATCH(loopbacks!B7,'CIQ Input File'!$C$207:$C$256,0))),(INDEX('CIQ Input File'!$D$308:$D$309,MATCH(B7,'CIQ Input File'!$C$308:$C$309,0))))</f>
        <v>100</v>
      </c>
      <c r="D7" s="275">
        <f>IF(A7="base","",IF(B7="","",INDEX('CIQ Input File'!$C$81:$C$91,MATCH(B7,'CIQ Input File'!$D$81:$D$91,0))))</f>
        <v>1</v>
      </c>
      <c r="E7" s="275" t="str">
        <f>IF('CIQ Input File'!C97="","",'CIQ Input File'!C97)</f>
        <v>S2bc-loopback</v>
      </c>
      <c r="F7" s="98"/>
      <c r="G7" s="275" t="str">
        <f t="shared" si="0"/>
        <v>loopback</v>
      </c>
      <c r="H7" s="257" t="str">
        <f>IF('CIQ Input File'!F97="","",CONCATENATE(INDEX('CIQ Input File'!$F$96:$F$128,MATCH(E7,'CIQ Input File'!$C$96:$C$128,0)),RIGHT('CIQ Input File'!$F$95,3)))</f>
        <v>10.255.53.162/32</v>
      </c>
      <c r="I7" s="1"/>
      <c r="J7" s="257" t="str">
        <f>IF('CIQ Input File'!G97="","",CONCATENATE(INDEX('CIQ Input File'!$G$96:$G$128,MATCH(E7,'CIQ Input File'!$C$96:$C$128,0)),RIGHT('CIQ Input File'!$G$95,4)))</f>
        <v/>
      </c>
      <c r="K7" s="257" t="str">
        <f>IF('CIQ Input File'!I97="","",INDEX('CIQ Input File'!$I$96:$I$128,MATCH(E7,'CIQ Input File'!$C$96:$C$128,0)))</f>
        <v>lag-1:1</v>
      </c>
      <c r="L7" s="257" t="str">
        <f>IF('CIQ Input File'!H97="","",'CIQ Input File'!H97)</f>
        <v/>
      </c>
      <c r="M7" s="275"/>
    </row>
    <row r="8" spans="1:13" s="64" customFormat="1">
      <c r="A8" s="257" t="str">
        <f>IF('CIQ Input File'!E99="Base","Base","")</f>
        <v/>
      </c>
      <c r="B8" s="275">
        <f>IF('CIQ Input File'!E99="","",IF(A8="Base","",'CIQ Input File'!E99))</f>
        <v>100</v>
      </c>
      <c r="C8" s="275">
        <f>IFERROR(IF(B8="","",INDEX('CIQ Input File'!$J$207:$J$256,MATCH(loopbacks!B8,'CIQ Input File'!$C$207:$C$256,0))),(INDEX('CIQ Input File'!$D$308:$D$309,MATCH(B8,'CIQ Input File'!$C$308:$C$309,0))))</f>
        <v>100</v>
      </c>
      <c r="D8" s="275">
        <f>IF(A8="base","",IF(B8="","",INDEX('CIQ Input File'!$C$81:$C$91,MATCH(B8,'CIQ Input File'!$D$81:$D$91,0))))</f>
        <v>1</v>
      </c>
      <c r="E8" s="275" t="str">
        <f>IF('CIQ Input File'!C99="","",'CIQ Input File'!C99)</f>
        <v>SWu-int-loopback</v>
      </c>
      <c r="F8" s="98"/>
      <c r="G8" s="275" t="str">
        <f t="shared" si="0"/>
        <v>loopback</v>
      </c>
      <c r="H8" s="257" t="str">
        <f>IF('CIQ Input File'!F99="","",CONCATENATE(INDEX('CIQ Input File'!$F$96:$F$128,MATCH(E8,'CIQ Input File'!$C$96:$C$128,0)),RIGHT('CIQ Input File'!$F$95,3)))</f>
        <v>10.255.53.164/32</v>
      </c>
      <c r="I8" s="1"/>
      <c r="J8" s="257" t="str">
        <f>IF('CIQ Input File'!G99="","",CONCATENATE(INDEX('CIQ Input File'!$G$96:$G$128,MATCH(E8,'CIQ Input File'!$C$96:$C$128,0)),RIGHT('CIQ Input File'!$G$95,4)))</f>
        <v/>
      </c>
      <c r="K8" s="257" t="str">
        <f>IF('CIQ Input File'!I99="","",INDEX('CIQ Input File'!$I$96:$I$128,MATCH(E8,'CIQ Input File'!$C$96:$C$128,0)))</f>
        <v>lag-1:3</v>
      </c>
      <c r="L8" s="257" t="str">
        <f>IF('CIQ Input File'!H99="","",'CIQ Input File'!H99)</f>
        <v/>
      </c>
      <c r="M8" s="275"/>
    </row>
    <row r="9" spans="1:13" s="102" customFormat="1">
      <c r="A9" s="257" t="str">
        <f>IF('CIQ Input File'!E100="Base","Base","")</f>
        <v/>
      </c>
      <c r="B9" s="275">
        <f>IF('CIQ Input File'!E100="","",IF(A9="Base","",'CIQ Input File'!E100))</f>
        <v>100</v>
      </c>
      <c r="C9" s="275">
        <f>IFERROR(IF(B9="","",INDEX('CIQ Input File'!$J$207:$J$256,MATCH(loopbacks!B9,'CIQ Input File'!$C$207:$C$256,0))),(INDEX('CIQ Input File'!$D$308:$D$309,MATCH(B9,'CIQ Input File'!$C$308:$C$309,0))))</f>
        <v>100</v>
      </c>
      <c r="D9" s="275">
        <f>IF(A9="base","",IF(B9="","",INDEX('CIQ Input File'!$C$81:$C$91,MATCH(B9,'CIQ Input File'!$D$81:$D$91,0))))</f>
        <v>1</v>
      </c>
      <c r="E9" s="275" t="str">
        <f>IF('CIQ Input File'!C100="","",'CIQ Input File'!C100)</f>
        <v>SWm-loopback-1</v>
      </c>
      <c r="F9" s="98"/>
      <c r="G9" s="275" t="str">
        <f t="shared" si="0"/>
        <v>loopback</v>
      </c>
      <c r="H9" s="257" t="str">
        <f>IF('CIQ Input File'!F100="","",CONCATENATE(INDEX('CIQ Input File'!$F$96:$F$128,MATCH(E9,'CIQ Input File'!$C$96:$C$128,0)),RIGHT('CIQ Input File'!$F$95,3)))</f>
        <v>10.255.53.165/32</v>
      </c>
      <c r="I9" s="1"/>
      <c r="J9" s="257" t="str">
        <f>IF('CIQ Input File'!G100="","",CONCATENATE(INDEX('CIQ Input File'!$G$96:$G$128,MATCH(E9,'CIQ Input File'!$C$96:$C$128,0)),RIGHT('CIQ Input File'!$G$95,4)))</f>
        <v/>
      </c>
      <c r="K9" s="257" t="str">
        <f>IF('CIQ Input File'!I100="","",INDEX('CIQ Input File'!$I$96:$I$128,MATCH(E9,'CIQ Input File'!$C$96:$C$128,0)))</f>
        <v/>
      </c>
      <c r="L9" s="257" t="str">
        <f>IF('CIQ Input File'!H100="","",'CIQ Input File'!H100)</f>
        <v/>
      </c>
      <c r="M9" s="275"/>
    </row>
    <row r="10" spans="1:13" s="102" customFormat="1">
      <c r="A10" s="257" t="str">
        <f>IF('CIQ Input File'!E101="Base","Base","")</f>
        <v/>
      </c>
      <c r="B10" s="275">
        <f>IF('CIQ Input File'!E101="","",IF(A10="Base","",'CIQ Input File'!E101))</f>
        <v>100</v>
      </c>
      <c r="C10" s="275">
        <f>IFERROR(IF(B10="","",INDEX('CIQ Input File'!$J$207:$J$256,MATCH(loopbacks!B10,'CIQ Input File'!$C$207:$C$256,0))),(INDEX('CIQ Input File'!$D$308:$D$309,MATCH(B10,'CIQ Input File'!$C$308:$C$309,0))))</f>
        <v>100</v>
      </c>
      <c r="D10" s="275">
        <f>IF(A10="base","",IF(B10="","",INDEX('CIQ Input File'!$C$81:$C$91,MATCH(B10,'CIQ Input File'!$D$81:$D$91,0))))</f>
        <v>1</v>
      </c>
      <c r="E10" s="275" t="str">
        <f>IF('CIQ Input File'!C101="","",'CIQ Input File'!C101)</f>
        <v>SWm-loopback-2</v>
      </c>
      <c r="F10" s="98"/>
      <c r="G10" s="275" t="str">
        <f t="shared" si="0"/>
        <v>loopback</v>
      </c>
      <c r="H10" s="257" t="str">
        <f>IF('CIQ Input File'!F101="","",CONCATENATE(INDEX('CIQ Input File'!$F$96:$F$128,MATCH(E10,'CIQ Input File'!$C$96:$C$128,0)),RIGHT('CIQ Input File'!$F$95,3)))</f>
        <v>10.255.53.166/32</v>
      </c>
      <c r="I10" s="1"/>
      <c r="J10" s="257" t="str">
        <f>IF('CIQ Input File'!G101="","",CONCATENATE(INDEX('CIQ Input File'!$G$96:$G$128,MATCH(E10,'CIQ Input File'!$C$96:$C$128,0)),RIGHT('CIQ Input File'!$G$95,4)))</f>
        <v/>
      </c>
      <c r="K10" s="257" t="str">
        <f>IF('CIQ Input File'!I101="","",INDEX('CIQ Input File'!$I$96:$I$128,MATCH(E10,'CIQ Input File'!$C$96:$C$128,0)))</f>
        <v/>
      </c>
      <c r="L10" s="257" t="str">
        <f>IF('CIQ Input File'!H101="","",'CIQ Input File'!H101)</f>
        <v/>
      </c>
      <c r="M10" s="275"/>
    </row>
    <row r="11" spans="1:13" s="64" customFormat="1">
      <c r="A11" s="257" t="str">
        <f>IF('CIQ Input File'!E102="Base","Base","")</f>
        <v/>
      </c>
      <c r="B11" s="275">
        <f>IF('CIQ Input File'!E102="","",IF(A11="Base","",'CIQ Input File'!E102))</f>
        <v>200</v>
      </c>
      <c r="C11" s="275">
        <f>IFERROR(IF(B11="","",INDEX('CIQ Input File'!$J$207:$J$256,MATCH(loopbacks!B11,'CIQ Input File'!$C$207:$C$256,0))),(INDEX('CIQ Input File'!$D$308:$D$309,MATCH(B11,'CIQ Input File'!$C$308:$C$309,0))))</f>
        <v>200</v>
      </c>
      <c r="D11" s="275">
        <f>IF(A11="base","",IF(B11="","",INDEX('CIQ Input File'!$C$81:$C$91,MATCH(B11,'CIQ Input File'!$D$81:$D$91,0))))</f>
        <v>1</v>
      </c>
      <c r="E11" s="275" t="str">
        <f>IF('CIQ Input File'!C102="","",'CIQ Input File'!C102)</f>
        <v>SWu-pub-loopback</v>
      </c>
      <c r="F11" s="98"/>
      <c r="G11" s="275" t="str">
        <f t="shared" si="0"/>
        <v>loopback</v>
      </c>
      <c r="H11" s="257" t="str">
        <f>IF('CIQ Input File'!F102="","",CONCATENATE(INDEX('CIQ Input File'!$F$96:$F$128,MATCH(E11,'CIQ Input File'!$C$96:$C$128,0)),RIGHT('CIQ Input File'!$F$95,3)))</f>
        <v>35.89.42.233/32/32</v>
      </c>
      <c r="I11" s="1"/>
      <c r="J11" s="257" t="str">
        <f>IF('CIQ Input File'!G102="","",CONCATENATE(INDEX('CIQ Input File'!$G$96:$G$128,MATCH(E11,'CIQ Input File'!$C$96:$C$128,0)),RIGHT('CIQ Input File'!$G$95,4)))</f>
        <v/>
      </c>
      <c r="K11" s="257" t="str">
        <f>IF('CIQ Input File'!I102="","",INDEX('CIQ Input File'!$I$96:$I$128,MATCH(E11,'CIQ Input File'!$C$96:$C$128,0)))</f>
        <v>lag-1:2</v>
      </c>
      <c r="L11" s="257" t="str">
        <f>IF('CIQ Input File'!H102="","",'CIQ Input File'!H102)</f>
        <v/>
      </c>
      <c r="M11" s="275"/>
    </row>
    <row r="12" spans="1:13" s="64" customFormat="1">
      <c r="A12" s="257" t="str">
        <f>IF('CIQ Input File'!E106="Base","Base","")</f>
        <v/>
      </c>
      <c r="B12" s="275">
        <f>IF('CIQ Input File'!E106="","",IF(A12="Base","",'CIQ Input File'!E106))</f>
        <v>200</v>
      </c>
      <c r="C12" s="275">
        <f>IFERROR(IF(B12="","",INDEX('CIQ Input File'!$J$207:$J$256,MATCH(loopbacks!B12,'CIQ Input File'!$C$207:$C$256,0))),(INDEX('CIQ Input File'!$D$308:$D$309,MATCH(B12,'CIQ Input File'!$C$308:$C$309,0))))</f>
        <v>200</v>
      </c>
      <c r="D12" s="275">
        <f>IF(A12="base","",IF(B12="","",INDEX('CIQ Input File'!$C$81:$C$91,MATCH(B12,'CIQ Input File'!$D$81:$D$91,0))))</f>
        <v>1</v>
      </c>
      <c r="E12" s="275" t="str">
        <f>IF('CIQ Input File'!C106="","",'CIQ Input File'!C106)</f>
        <v>acc-bgp-Loopback</v>
      </c>
      <c r="F12" s="98"/>
      <c r="G12" s="275" t="str">
        <f t="shared" si="0"/>
        <v>loopback</v>
      </c>
      <c r="H12" s="257" t="str">
        <f>IF('CIQ Input File'!F106="","",CONCATENATE(INDEX('CIQ Input File'!$F$96:$F$128,MATCH(E12,'CIQ Input File'!$C$96:$C$128,0)),RIGHT('CIQ Input File'!$F$95,3)))</f>
        <v>10.255.53.178/32</v>
      </c>
      <c r="I12" s="1"/>
      <c r="J12" s="257" t="str">
        <f>IF('CIQ Input File'!G106="","",CONCATENATE(INDEX('CIQ Input File'!$G$96:$G$128,MATCH(E12,'CIQ Input File'!$C$96:$C$128,0)),RIGHT('CIQ Input File'!$G$95,4)))</f>
        <v/>
      </c>
      <c r="K12" s="257" t="str">
        <f>IF('CIQ Input File'!I106="","",INDEX('CIQ Input File'!$I$96:$I$128,MATCH(E12,'CIQ Input File'!$C$96:$C$128,0)))</f>
        <v/>
      </c>
      <c r="L12" s="257" t="str">
        <f>IF('CIQ Input File'!H106="","",'CIQ Input File'!H106)</f>
        <v>enable-ingress-stats</v>
      </c>
      <c r="M12" s="275"/>
    </row>
    <row r="13" spans="1:13" s="64" customFormat="1">
      <c r="A13" s="257" t="str">
        <f>IF('CIQ Input File'!E103="Base","Base","")</f>
        <v/>
      </c>
      <c r="B13" s="275">
        <f>IF('CIQ Input File'!E103="","",IF(A13="Base","",'CIQ Input File'!E103))</f>
        <v>400</v>
      </c>
      <c r="C13" s="275">
        <f>IFERROR(IF(B13="","",INDEX('CIQ Input File'!$J$207:$J$256,MATCH(loopbacks!B13,'CIQ Input File'!$C$207:$C$256,0))),(INDEX('CIQ Input File'!$D$308:$D$309,MATCH(B13,'CIQ Input File'!$C$308:$C$309,0))))</f>
        <v>400</v>
      </c>
      <c r="D13" s="275">
        <f>IF(A13="base","",IF(B13="","",INDEX('CIQ Input File'!$C$81:$C$91,MATCH(B13,'CIQ Input File'!$D$81:$D$91,0))))</f>
        <v>1</v>
      </c>
      <c r="E13" s="275" t="str">
        <f>IF('CIQ Input File'!C103="","",'CIQ Input File'!C103)</f>
        <v>S2bu-loopback</v>
      </c>
      <c r="F13" s="98"/>
      <c r="G13" s="275" t="str">
        <f t="shared" si="0"/>
        <v>loopback</v>
      </c>
      <c r="H13" s="257" t="str">
        <f>IF('CIQ Input File'!F103="","",CONCATENATE(INDEX('CIQ Input File'!$F$96:$F$128,MATCH(E13,'CIQ Input File'!$C$96:$C$128,0)),RIGHT('CIQ Input File'!$F$95,3)))</f>
        <v>10.255.53.167/32</v>
      </c>
      <c r="I13" s="1"/>
      <c r="J13" s="257" t="str">
        <f>IF('CIQ Input File'!G103="","",CONCATENATE(INDEX('CIQ Input File'!$G$96:$G$128,MATCH(E13,'CIQ Input File'!$C$96:$C$128,0)),RIGHT('CIQ Input File'!$G$95,4)))</f>
        <v/>
      </c>
      <c r="K13" s="257" t="str">
        <f>IF('CIQ Input File'!I103="","",INDEX('CIQ Input File'!$I$96:$I$128,MATCH(E13,'CIQ Input File'!$C$96:$C$128,0)))</f>
        <v>lag-1:4</v>
      </c>
      <c r="L13" s="257" t="str">
        <f>IF('CIQ Input File'!H103="","",'CIQ Input File'!H103)</f>
        <v/>
      </c>
      <c r="M13" s="275"/>
    </row>
    <row r="14" spans="1:13" s="64" customFormat="1">
      <c r="A14" s="257" t="str">
        <f>IF('CIQ Input File'!E107="Base","Base","")</f>
        <v/>
      </c>
      <c r="B14" s="275">
        <f>IF('CIQ Input File'!E107="","",IF(A14="Base","",'CIQ Input File'!E107))</f>
        <v>400</v>
      </c>
      <c r="C14" s="275">
        <f>IFERROR(IF(B14="","",INDEX('CIQ Input File'!$J$207:$J$256,MATCH(loopbacks!B14,'CIQ Input File'!$C$207:$C$256,0))),(INDEX('CIQ Input File'!$D$308:$D$309,MATCH(B14,'CIQ Input File'!$C$308:$C$309,0))))</f>
        <v>400</v>
      </c>
      <c r="D14" s="275">
        <f>IF(A14="base","",IF(B14="","",INDEX('CIQ Input File'!$C$81:$C$91,MATCH(B14,'CIQ Input File'!$D$81:$D$91,0))))</f>
        <v>1</v>
      </c>
      <c r="E14" s="275" t="str">
        <f>IF('CIQ Input File'!C107="","",'CIQ Input File'!C107)</f>
        <v>EPC-bgp-Loopback</v>
      </c>
      <c r="F14" s="98"/>
      <c r="G14" s="275" t="str">
        <f t="shared" si="0"/>
        <v>loopback</v>
      </c>
      <c r="H14" s="257" t="str">
        <f>IF('CIQ Input File'!F107="","",CONCATENATE(INDEX('CIQ Input File'!$F$96:$F$128,MATCH(E14,'CIQ Input File'!$C$96:$C$128,0)),RIGHT('CIQ Input File'!$F$95,3)))</f>
        <v>10.255.53.179/32</v>
      </c>
      <c r="I14" s="1"/>
      <c r="J14" s="257" t="str">
        <f>IF('CIQ Input File'!G107="","",CONCATENATE(INDEX('CIQ Input File'!$G$96:$G$128,MATCH(E14,'CIQ Input File'!$C$96:$C$128,0)),RIGHT('CIQ Input File'!$G$95,4)))</f>
        <v/>
      </c>
      <c r="K14" s="257" t="str">
        <f>IF('CIQ Input File'!I107="","",INDEX('CIQ Input File'!$I$96:$I$128,MATCH(E14,'CIQ Input File'!$C$96:$C$128,0)))</f>
        <v/>
      </c>
      <c r="L14" s="257" t="str">
        <f>IF('CIQ Input File'!H107="","",'CIQ Input File'!H107)</f>
        <v>enable-ingress-stats</v>
      </c>
      <c r="M14" s="275"/>
    </row>
    <row r="15" spans="1:13" s="64" customFormat="1">
      <c r="A15" s="257" t="str">
        <f>IF('CIQ Input File'!E108="Base","Base","")</f>
        <v/>
      </c>
      <c r="B15" s="275" t="str">
        <f>IF('CIQ Input File'!E108="","",IF(A15="Base","",'CIQ Input File'!E108))</f>
        <v/>
      </c>
      <c r="C15" s="275" t="str">
        <f>IFERROR(IF(B15="","",INDEX('CIQ Input File'!$J$207:$J$256,MATCH(loopbacks!B15,'CIQ Input File'!$C$207:$C$256,0))),(INDEX('CIQ Input File'!$D$308:$D$309,MATCH(B15,'CIQ Input File'!$C$308:$C$309,0))))</f>
        <v/>
      </c>
      <c r="D15" s="275" t="str">
        <f>IF(A15="base","",IF(B15="","",INDEX('CIQ Input File'!$C$81:$C$91,MATCH(B15,'CIQ Input File'!$D$81:$D$91,0))))</f>
        <v/>
      </c>
      <c r="E15" s="275" t="str">
        <f>IF('CIQ Input File'!C108="","",'CIQ Input File'!C108)</f>
        <v/>
      </c>
      <c r="F15" s="98"/>
      <c r="G15" s="275" t="str">
        <f t="shared" si="0"/>
        <v/>
      </c>
      <c r="H15" s="257" t="str">
        <f>IF('CIQ Input File'!F108="","",CONCATENATE(INDEX('CIQ Input File'!$F$96:$F$128,MATCH(E15,'CIQ Input File'!$C$96:$C$128,0)),RIGHT('CIQ Input File'!$F$95,3)))</f>
        <v/>
      </c>
      <c r="I15" s="1"/>
      <c r="J15" s="257" t="str">
        <f>IF('CIQ Input File'!G108="","",CONCATENATE(INDEX('CIQ Input File'!$G$96:$G$128,MATCH(E15,'CIQ Input File'!$C$96:$C$128,0)),RIGHT('CIQ Input File'!$G$95,4)))</f>
        <v/>
      </c>
      <c r="K15" s="257" t="str">
        <f>IF('CIQ Input File'!I108="","",INDEX('CIQ Input File'!$I$96:$I$128,MATCH(E15,'CIQ Input File'!$C$96:$C$128,0)))</f>
        <v/>
      </c>
      <c r="L15" s="257" t="str">
        <f>IF('CIQ Input File'!H108="","",'CIQ Input File'!H108)</f>
        <v/>
      </c>
      <c r="M15" s="275" t="str">
        <f>IF(H15="","",CONCATENATE('CIQ Input File'!$E$171," receive ",'CIQ Input File'!$E$172," multiplier ",'CIQ Input File'!$E$173," ",'CIQ Input File'!$C$174," ",'CIQ Input File'!$E$174))</f>
        <v/>
      </c>
    </row>
    <row r="16" spans="1:13" s="64" customFormat="1">
      <c r="A16" s="257" t="str">
        <f>IF('CIQ Input File'!E109="Base","Base","")</f>
        <v/>
      </c>
      <c r="B16" s="275" t="str">
        <f>IF('CIQ Input File'!E109="","",IF(A16="Base","",'CIQ Input File'!E109))</f>
        <v/>
      </c>
      <c r="C16" s="275" t="str">
        <f>IFERROR(IF(B16="","",INDEX('CIQ Input File'!$J$207:$J$256,MATCH(loopbacks!B16,'CIQ Input File'!$C$207:$C$256,0))),(INDEX('CIQ Input File'!$D$308:$D$309,MATCH(B16,'CIQ Input File'!$C$308:$C$309,0))))</f>
        <v/>
      </c>
      <c r="D16" s="275" t="str">
        <f>IF(A16="base","",IF(B16="","",INDEX('CIQ Input File'!$C$81:$C$91,MATCH(B16,'CIQ Input File'!$D$81:$D$91,0))))</f>
        <v/>
      </c>
      <c r="E16" s="275" t="str">
        <f>IF('CIQ Input File'!C109="","",'CIQ Input File'!C109)</f>
        <v/>
      </c>
      <c r="F16" s="98"/>
      <c r="G16" s="275" t="str">
        <f t="shared" si="0"/>
        <v/>
      </c>
      <c r="H16" s="257" t="str">
        <f>IF('CIQ Input File'!F109="","",CONCATENATE(INDEX('CIQ Input File'!$F$96:$F$128,MATCH(E16,'CIQ Input File'!$C$96:$C$128,0)),RIGHT('CIQ Input File'!$F$95,3)))</f>
        <v/>
      </c>
      <c r="I16" s="1"/>
      <c r="J16" s="257" t="str">
        <f>IF('CIQ Input File'!G109="","",CONCATENATE(INDEX('CIQ Input File'!$G$96:$G$128,MATCH(E16,'CIQ Input File'!$C$96:$C$128,0)),RIGHT('CIQ Input File'!$G$95,4)))</f>
        <v/>
      </c>
      <c r="K16" s="257" t="str">
        <f>IF('CIQ Input File'!I109="","",INDEX('CIQ Input File'!$I$96:$I$128,MATCH(E16,'CIQ Input File'!$C$96:$C$128,0)))</f>
        <v/>
      </c>
      <c r="L16" s="257" t="str">
        <f>IF('CIQ Input File'!H109="","",'CIQ Input File'!H109)</f>
        <v/>
      </c>
      <c r="M16" s="275" t="str">
        <f>IF(H16="","",CONCATENATE('CIQ Input File'!$E$171," receive ",'CIQ Input File'!$E$172," multiplier ",'CIQ Input File'!$E$173," ",'CIQ Input File'!$C$174," ",'CIQ Input File'!$E$174))</f>
        <v/>
      </c>
    </row>
    <row r="17" spans="1:13" s="93" customFormat="1">
      <c r="A17" s="257" t="str">
        <f>IF('CIQ Input File'!E110="Base","Base","")</f>
        <v/>
      </c>
      <c r="B17" s="275" t="str">
        <f>IF('CIQ Input File'!E110="","",IF(A17="Base","",'CIQ Input File'!E110))</f>
        <v/>
      </c>
      <c r="C17" s="275" t="str">
        <f>IFERROR(IF(B17="","",INDEX('CIQ Input File'!$J$207:$J$256,MATCH(loopbacks!B17,'CIQ Input File'!$C$207:$C$256,0))),(INDEX('CIQ Input File'!$D$308:$D$309,MATCH(B17,'CIQ Input File'!$C$308:$C$309,0))))</f>
        <v/>
      </c>
      <c r="D17" s="275" t="str">
        <f>IF(A17="base","",IF(B17="","",INDEX('CIQ Input File'!$C$81:$C$91,MATCH(B17,'CIQ Input File'!$D$81:$D$91,0))))</f>
        <v/>
      </c>
      <c r="E17" s="275" t="str">
        <f>IF('CIQ Input File'!C110="","",'CIQ Input File'!C110)</f>
        <v/>
      </c>
      <c r="F17" s="98"/>
      <c r="G17" s="275" t="str">
        <f t="shared" si="0"/>
        <v/>
      </c>
      <c r="H17" s="257" t="str">
        <f>IF('CIQ Input File'!F110="","",CONCATENATE(INDEX('CIQ Input File'!$F$96:$F$128,MATCH(E17,'CIQ Input File'!$C$96:$C$128,0)),RIGHT('CIQ Input File'!$F$95,3)))</f>
        <v/>
      </c>
      <c r="I17" s="1"/>
      <c r="J17" s="257" t="str">
        <f>IF('CIQ Input File'!G110="","",CONCATENATE(INDEX('CIQ Input File'!$G$96:$G$128,MATCH(E17,'CIQ Input File'!$C$96:$C$128,0)),RIGHT('CIQ Input File'!$G$95,4)))</f>
        <v/>
      </c>
      <c r="K17" s="257" t="str">
        <f>IF('CIQ Input File'!I110="","",INDEX('CIQ Input File'!$I$96:$I$128,MATCH(E17,'CIQ Input File'!$C$96:$C$128,0)))</f>
        <v/>
      </c>
      <c r="L17" s="257" t="str">
        <f>IF('CIQ Input File'!H110="","",'CIQ Input File'!H110)</f>
        <v/>
      </c>
      <c r="M17" s="275" t="str">
        <f>IF(H17="","",CONCATENATE('CIQ Input File'!$E$171," receive ",'CIQ Input File'!$E$172," multiplier ",'CIQ Input File'!$E$173," ",'CIQ Input File'!$C$174," ",'CIQ Input File'!$E$174))</f>
        <v/>
      </c>
    </row>
    <row r="18" spans="1:13" s="90" customFormat="1">
      <c r="A18" s="257" t="str">
        <f>IF('CIQ Input File'!E111="Base","Base","")</f>
        <v/>
      </c>
      <c r="B18" s="275" t="str">
        <f>IF('CIQ Input File'!E111="","",IF(A18="Base","",'CIQ Input File'!E111))</f>
        <v/>
      </c>
      <c r="C18" s="275" t="str">
        <f>IFERROR(IF(B18="","",INDEX('CIQ Input File'!$J$207:$J$256,MATCH(loopbacks!B18,'CIQ Input File'!$C$207:$C$256,0))),(INDEX('CIQ Input File'!$D$308:$D$309,MATCH(B18,'CIQ Input File'!$C$308:$C$309,0))))</f>
        <v/>
      </c>
      <c r="D18" s="275" t="str">
        <f>IF(A18="base","",IF(B18="","",INDEX('CIQ Input File'!$C$81:$C$91,MATCH(B18,'CIQ Input File'!$D$81:$D$91,0))))</f>
        <v/>
      </c>
      <c r="E18" s="275" t="str">
        <f>IF('CIQ Input File'!C111="","",'CIQ Input File'!C111)</f>
        <v/>
      </c>
      <c r="F18" s="98"/>
      <c r="G18" s="275" t="str">
        <f t="shared" si="0"/>
        <v/>
      </c>
      <c r="H18" s="257" t="str">
        <f>IF('CIQ Input File'!F111="","",CONCATENATE(INDEX('CIQ Input File'!$F$96:$F$128,MATCH(E18,'CIQ Input File'!$C$96:$C$128,0)),RIGHT('CIQ Input File'!$F$95,3)))</f>
        <v/>
      </c>
      <c r="I18" s="1"/>
      <c r="J18" s="257" t="str">
        <f>IF('CIQ Input File'!G111="","",CONCATENATE(INDEX('CIQ Input File'!$G$96:$G$128,MATCH(E18,'CIQ Input File'!$C$96:$C$128,0)),RIGHT('CIQ Input File'!$G$95,4)))</f>
        <v/>
      </c>
      <c r="K18" s="257" t="str">
        <f>IF('CIQ Input File'!I111="","",INDEX('CIQ Input File'!$I$96:$I$128,MATCH(E18,'CIQ Input File'!$C$96:$C$128,0)))</f>
        <v/>
      </c>
      <c r="L18" s="257" t="str">
        <f>IF('CIQ Input File'!H111="","",'CIQ Input File'!H111)</f>
        <v/>
      </c>
      <c r="M18" s="275" t="str">
        <f>IF(H18="","",CONCATENATE('CIQ Input File'!$E$171," receive ",'CIQ Input File'!$E$172," multiplier ",'CIQ Input File'!$E$173," ",'CIQ Input File'!$C$174," ",'CIQ Input File'!$E$174))</f>
        <v/>
      </c>
    </row>
    <row r="19" spans="1:13" s="64" customFormat="1">
      <c r="A19" s="257" t="str">
        <f>IF('CIQ Input File'!E112="Base","Base","")</f>
        <v/>
      </c>
      <c r="B19" s="275" t="str">
        <f>IF('CIQ Input File'!E112="","",IF(A19="Base","",'CIQ Input File'!E112))</f>
        <v/>
      </c>
      <c r="C19" s="275" t="str">
        <f>IFERROR(IF(B19="","",INDEX('CIQ Input File'!$J$207:$J$256,MATCH(loopbacks!B19,'CIQ Input File'!$C$207:$C$256,0))),(INDEX('CIQ Input File'!$D$308:$D$309,MATCH(B19,'CIQ Input File'!$C$308:$C$309,0))))</f>
        <v/>
      </c>
      <c r="D19" s="275" t="str">
        <f>IF(A19="base","",IF(B19="","",INDEX('CIQ Input File'!$C$81:$C$91,MATCH(B19,'CIQ Input File'!$D$81:$D$91,0))))</f>
        <v/>
      </c>
      <c r="E19" s="275" t="str">
        <f>IF('CIQ Input File'!C112="","",'CIQ Input File'!C112)</f>
        <v/>
      </c>
      <c r="F19" s="98"/>
      <c r="G19" s="275" t="str">
        <f t="shared" si="0"/>
        <v/>
      </c>
      <c r="H19" s="257" t="str">
        <f>IF('CIQ Input File'!F112="","",CONCATENATE(INDEX('CIQ Input File'!$F$96:$F$128,MATCH(E19,'CIQ Input File'!$C$96:$C$128,0)),RIGHT('CIQ Input File'!$F$95,3)))</f>
        <v/>
      </c>
      <c r="I19" s="1"/>
      <c r="J19" s="257" t="str">
        <f>IF('CIQ Input File'!G112="","",CONCATENATE(INDEX('CIQ Input File'!$G$96:$G$128,MATCH(E19,'CIQ Input File'!$C$96:$C$128,0)),RIGHT('CIQ Input File'!$G$95,4)))</f>
        <v/>
      </c>
      <c r="K19" s="257" t="str">
        <f>IF('CIQ Input File'!I112="","",INDEX('CIQ Input File'!$I$96:$I$128,MATCH(E19,'CIQ Input File'!$C$96:$C$128,0)))</f>
        <v/>
      </c>
      <c r="L19" s="257" t="str">
        <f>IF('CIQ Input File'!H112="","",'CIQ Input File'!H112)</f>
        <v/>
      </c>
      <c r="M19" s="275" t="str">
        <f>IF(K19="","",CONCATENATE('CIQ Input File'!$E$171," receive ",'CIQ Input File'!$E$172," multiplier ",'CIQ Input File'!$E$173," ",'CIQ Input File'!$C$174," ",'CIQ Input File'!$E$174))</f>
        <v/>
      </c>
    </row>
    <row r="20" spans="1:13" s="64" customFormat="1">
      <c r="A20" s="257" t="str">
        <f>IF('CIQ Input File'!E113="Base","Base","")</f>
        <v/>
      </c>
      <c r="B20" s="275" t="str">
        <f>IF('CIQ Input File'!E113="","",IF(A20="Base","",'CIQ Input File'!E113))</f>
        <v/>
      </c>
      <c r="C20" s="275" t="str">
        <f>IFERROR(IF(B20="","",INDEX('CIQ Input File'!$J$207:$J$256,MATCH(loopbacks!B20,'CIQ Input File'!$C$207:$C$256,0))),(INDEX('CIQ Input File'!$D$308:$D$309,MATCH(B20,'CIQ Input File'!$C$308:$C$309,0))))</f>
        <v/>
      </c>
      <c r="D20" s="275" t="str">
        <f>IF(A20="base","",IF(B20="","",INDEX('CIQ Input File'!$C$81:$C$91,MATCH(B20,'CIQ Input File'!$D$81:$D$91,0))))</f>
        <v/>
      </c>
      <c r="E20" s="275" t="str">
        <f>IF('CIQ Input File'!C113="","",'CIQ Input File'!C113)</f>
        <v/>
      </c>
      <c r="F20" s="98"/>
      <c r="G20" s="275" t="str">
        <f t="shared" si="0"/>
        <v/>
      </c>
      <c r="H20" s="257" t="str">
        <f>IF('CIQ Input File'!F113="","",CONCATENATE(INDEX('CIQ Input File'!$F$96:$F$128,MATCH(E20,'CIQ Input File'!$C$96:$C$128,0)),RIGHT('CIQ Input File'!$F$95,3)))</f>
        <v/>
      </c>
      <c r="I20" s="1"/>
      <c r="J20" s="257" t="str">
        <f>IF('CIQ Input File'!G113="","",CONCATENATE(INDEX('CIQ Input File'!$G$96:$G$128,MATCH(E20,'CIQ Input File'!$C$96:$C$128,0)),RIGHT('CIQ Input File'!$G$95,4)))</f>
        <v/>
      </c>
      <c r="K20" s="257" t="str">
        <f>IF('CIQ Input File'!I113="","",INDEX('CIQ Input File'!$I$96:$I$128,MATCH(E20,'CIQ Input File'!$C$96:$C$128,0)))</f>
        <v/>
      </c>
      <c r="L20" s="257" t="str">
        <f>IF('CIQ Input File'!H113="","",'CIQ Input File'!H113)</f>
        <v/>
      </c>
      <c r="M20" s="275" t="str">
        <f>IF(K20="","",CONCATENATE('CIQ Input File'!$E$171," receive ",'CIQ Input File'!$E$172," multiplier ",'CIQ Input File'!$E$173," ",'CIQ Input File'!$C$174," ",'CIQ Input File'!$E$174))</f>
        <v/>
      </c>
    </row>
    <row r="21" spans="1:13" s="64" customFormat="1">
      <c r="A21" s="257" t="str">
        <f>IF('CIQ Input File'!E114="Base","Base","")</f>
        <v/>
      </c>
      <c r="B21" s="275" t="str">
        <f>IF('CIQ Input File'!E114="","",IF(A21="Base","",'CIQ Input File'!E114))</f>
        <v/>
      </c>
      <c r="C21" s="275" t="str">
        <f>IFERROR(IF(B21="","",INDEX('CIQ Input File'!$J$207:$J$256,MATCH(loopbacks!B21,'CIQ Input File'!$C$207:$C$256,0))),(INDEX('CIQ Input File'!$D$308:$D$309,MATCH(B21,'CIQ Input File'!$C$308:$C$309,0))))</f>
        <v/>
      </c>
      <c r="D21" s="275" t="str">
        <f>IF(A21="base","",IF(B21="","",INDEX('CIQ Input File'!$C$81:$C$91,MATCH(B21,'CIQ Input File'!$D$81:$D$91,0))))</f>
        <v/>
      </c>
      <c r="E21" s="275" t="str">
        <f>IF('CIQ Input File'!C114="","",'CIQ Input File'!C114)</f>
        <v/>
      </c>
      <c r="F21" s="98"/>
      <c r="G21" s="275" t="str">
        <f t="shared" si="0"/>
        <v/>
      </c>
      <c r="H21" s="257" t="str">
        <f>IF('CIQ Input File'!F114="","",CONCATENATE(INDEX('CIQ Input File'!$F$96:$F$128,MATCH(E21,'CIQ Input File'!$C$96:$C$128,0)),RIGHT('CIQ Input File'!$F$95,3)))</f>
        <v/>
      </c>
      <c r="I21" s="1"/>
      <c r="J21" s="257" t="str">
        <f>IF('CIQ Input File'!G114="","",CONCATENATE(INDEX('CIQ Input File'!$G$96:$G$128,MATCH(E21,'CIQ Input File'!$C$96:$C$128,0)),RIGHT('CIQ Input File'!$G$95,4)))</f>
        <v/>
      </c>
      <c r="K21" s="257" t="str">
        <f>IF('CIQ Input File'!I114="","",INDEX('CIQ Input File'!$I$96:$I$128,MATCH(E21,'CIQ Input File'!$C$96:$C$128,0)))</f>
        <v/>
      </c>
      <c r="L21" s="257" t="str">
        <f>IF('CIQ Input File'!H114="","",'CIQ Input File'!H114)</f>
        <v/>
      </c>
      <c r="M21" s="275" t="str">
        <f>IF(K21="","",CONCATENATE('CIQ Input File'!$E$171," receive ",'CIQ Input File'!$E$172," multiplier ",'CIQ Input File'!$E$173," ",'CIQ Input File'!$C$174," ",'CIQ Input File'!$E$174))</f>
        <v/>
      </c>
    </row>
    <row r="22" spans="1:13" s="64" customFormat="1">
      <c r="A22" s="257" t="str">
        <f>IF('CIQ Input File'!E115="Base","Base","")</f>
        <v/>
      </c>
      <c r="B22" s="275" t="str">
        <f>IF('CIQ Input File'!E115="","",IF(A22="Base","",'CIQ Input File'!E115))</f>
        <v/>
      </c>
      <c r="C22" s="275" t="str">
        <f>IFERROR(IF(B22="","",INDEX('CIQ Input File'!$J$207:$J$256,MATCH(loopbacks!B22,'CIQ Input File'!$C$207:$C$256,0))),(INDEX('CIQ Input File'!$D$308:$D$309,MATCH(B22,'CIQ Input File'!$C$308:$C$309,0))))</f>
        <v/>
      </c>
      <c r="D22" s="275" t="str">
        <f>IF(A22="base","",IF(B22="","",INDEX('CIQ Input File'!$C$81:$C$91,MATCH(B22,'CIQ Input File'!$D$81:$D$91,0))))</f>
        <v/>
      </c>
      <c r="E22" s="275" t="str">
        <f>IF('CIQ Input File'!C115="","",'CIQ Input File'!C115)</f>
        <v/>
      </c>
      <c r="F22" s="98"/>
      <c r="G22" s="275" t="str">
        <f t="shared" si="0"/>
        <v/>
      </c>
      <c r="H22" s="257" t="str">
        <f>IF('CIQ Input File'!F115="","",CONCATENATE(INDEX('CIQ Input File'!$F$96:$F$128,MATCH(E22,'CIQ Input File'!$C$96:$C$128,0)),RIGHT('CIQ Input File'!$F$95,3)))</f>
        <v/>
      </c>
      <c r="I22" s="1"/>
      <c r="J22" s="257" t="str">
        <f>IF('CIQ Input File'!G115="","",CONCATENATE(INDEX('CIQ Input File'!$G$96:$G$128,MATCH(E22,'CIQ Input File'!$C$96:$C$128,0)),RIGHT('CIQ Input File'!$G$95,4)))</f>
        <v/>
      </c>
      <c r="K22" s="257" t="str">
        <f>IF('CIQ Input File'!I115="","",INDEX('CIQ Input File'!$I$96:$I$128,MATCH(E22,'CIQ Input File'!$C$96:$C$128,0)))</f>
        <v/>
      </c>
      <c r="L22" s="257" t="str">
        <f>IF('CIQ Input File'!H115="","",'CIQ Input File'!H115)</f>
        <v/>
      </c>
      <c r="M22" s="275" t="str">
        <f>IF(K22="","",CONCATENATE('CIQ Input File'!$E$171," receive ",'CIQ Input File'!$E$172," multiplier ",'CIQ Input File'!$E$173," ",'CIQ Input File'!$C$174," ",'CIQ Input File'!$E$174))</f>
        <v/>
      </c>
    </row>
    <row r="23" spans="1:13" s="64" customFormat="1">
      <c r="A23" s="257" t="str">
        <f>IF('CIQ Input File'!E116="Base","Base","")</f>
        <v/>
      </c>
      <c r="B23" s="275" t="str">
        <f>IF('CIQ Input File'!E116="","",IF(A23="Base","",'CIQ Input File'!E116))</f>
        <v/>
      </c>
      <c r="C23" s="275" t="str">
        <f>IFERROR(IF(B23="","",INDEX('CIQ Input File'!$J$207:$J$256,MATCH(loopbacks!B23,'CIQ Input File'!$C$207:$C$256,0))),(INDEX('CIQ Input File'!$D$308:$D$309,MATCH(B23,'CIQ Input File'!$C$308:$C$309,0))))</f>
        <v/>
      </c>
      <c r="D23" s="275" t="str">
        <f>IF(A23="base","",IF(B23="","",INDEX('CIQ Input File'!$C$81:$C$91,MATCH(B23,'CIQ Input File'!$D$81:$D$91,0))))</f>
        <v/>
      </c>
      <c r="E23" s="275" t="str">
        <f>IF('CIQ Input File'!C116="","",'CIQ Input File'!C116)</f>
        <v/>
      </c>
      <c r="F23" s="98"/>
      <c r="G23" s="275" t="str">
        <f t="shared" si="0"/>
        <v/>
      </c>
      <c r="H23" s="257" t="str">
        <f>IF('CIQ Input File'!F116="","",CONCATENATE(INDEX('CIQ Input File'!$F$96:$F$128,MATCH(E23,'CIQ Input File'!$C$96:$C$128,0)),RIGHT('CIQ Input File'!$F$95,3)))</f>
        <v/>
      </c>
      <c r="I23" s="1"/>
      <c r="J23" s="257" t="str">
        <f>IF('CIQ Input File'!G116="","",CONCATENATE(INDEX('CIQ Input File'!$G$96:$G$128,MATCH(E23,'CIQ Input File'!$C$96:$C$128,0)),RIGHT('CIQ Input File'!$G$95,4)))</f>
        <v/>
      </c>
      <c r="K23" s="257" t="str">
        <f>IF('CIQ Input File'!I116="","",INDEX('CIQ Input File'!$I$96:$I$128,MATCH(E23,'CIQ Input File'!$C$96:$C$128,0)))</f>
        <v/>
      </c>
      <c r="L23" s="257" t="str">
        <f>IF('CIQ Input File'!H116="","",'CIQ Input File'!H116)</f>
        <v/>
      </c>
      <c r="M23" s="275" t="str">
        <f>IF(K23="","",CONCATENATE('CIQ Input File'!$E$171," receive ",'CIQ Input File'!$E$172," multiplier ",'CIQ Input File'!$E$173," ",'CIQ Input File'!$C$174," ",'CIQ Input File'!$E$174))</f>
        <v/>
      </c>
    </row>
    <row r="24" spans="1:13">
      <c r="A24" s="257" t="str">
        <f>IF('CIQ Input File'!E117="Base","Base","")</f>
        <v/>
      </c>
      <c r="B24" s="275" t="str">
        <f>IF('CIQ Input File'!E117="","",IF(A24="Base","",'CIQ Input File'!E117))</f>
        <v/>
      </c>
      <c r="C24" s="275" t="str">
        <f>IFERROR(IF(B24="","",INDEX('CIQ Input File'!$J$207:$J$256,MATCH(loopbacks!B24,'CIQ Input File'!$C$207:$C$256,0))),(INDEX('CIQ Input File'!$D$308:$D$309,MATCH(B24,'CIQ Input File'!$C$308:$C$309,0))))</f>
        <v/>
      </c>
      <c r="D24" s="275" t="str">
        <f>IF(A24="base","",IF(B24="","",INDEX('CIQ Input File'!$C$81:$C$91,MATCH(B24,'CIQ Input File'!$D$81:$D$91,0))))</f>
        <v/>
      </c>
      <c r="E24" s="275" t="str">
        <f>IF('CIQ Input File'!C117="","",'CIQ Input File'!C117)</f>
        <v/>
      </c>
      <c r="F24" s="98"/>
      <c r="G24" s="275" t="str">
        <f t="shared" si="0"/>
        <v/>
      </c>
      <c r="H24" s="257" t="str">
        <f>IF('CIQ Input File'!F117="","",CONCATENATE(INDEX('CIQ Input File'!$F$96:$F$128,MATCH(E24,'CIQ Input File'!$C$96:$C$128,0)),RIGHT('CIQ Input File'!$F$95,3)))</f>
        <v/>
      </c>
      <c r="I24" s="1"/>
      <c r="J24" s="257" t="str">
        <f>IF('CIQ Input File'!G117="","",CONCATENATE(INDEX('CIQ Input File'!$G$96:$G$128,MATCH(E24,'CIQ Input File'!$C$96:$C$128,0)),RIGHT('CIQ Input File'!$G$95,4)))</f>
        <v/>
      </c>
      <c r="K24" s="257" t="str">
        <f>IF('CIQ Input File'!I117="","",INDEX('CIQ Input File'!$I$96:$I$128,MATCH(E24,'CIQ Input File'!$C$96:$C$128,0)))</f>
        <v/>
      </c>
      <c r="L24" s="257" t="str">
        <f>IF('CIQ Input File'!H117="","",'CIQ Input File'!H117)</f>
        <v/>
      </c>
      <c r="M24" s="275" t="str">
        <f>IF(K24="","",CONCATENATE('CIQ Input File'!$E$171," receive ",'CIQ Input File'!$E$172," multiplier ",'CIQ Input File'!$E$173," ",'CIQ Input File'!$C$174," ",'CIQ Input File'!$E$174))</f>
        <v/>
      </c>
    </row>
    <row r="25" spans="1:13">
      <c r="A25" s="257" t="str">
        <f>IF('CIQ Input File'!E118="Base","Base","")</f>
        <v/>
      </c>
      <c r="B25" s="275" t="str">
        <f>IF('CIQ Input File'!E118="","",IF(A25="Base","",'CIQ Input File'!E118))</f>
        <v/>
      </c>
      <c r="C25" s="275" t="str">
        <f>IFERROR(IF(B25="","",INDEX('CIQ Input File'!$J$207:$J$256,MATCH(loopbacks!B25,'CIQ Input File'!$C$207:$C$256,0))),(INDEX('CIQ Input File'!$D$308:$D$309,MATCH(B25,'CIQ Input File'!$C$308:$C$309,0))))</f>
        <v/>
      </c>
      <c r="D25" s="275" t="str">
        <f>IF(A25="base","",IF(B25="","",INDEX('CIQ Input File'!$C$81:$C$91,MATCH(B25,'CIQ Input File'!$D$81:$D$91,0))))</f>
        <v/>
      </c>
      <c r="E25" s="275" t="str">
        <f>IF('CIQ Input File'!C118="","",'CIQ Input File'!C118)</f>
        <v/>
      </c>
      <c r="F25" s="98"/>
      <c r="G25" s="275" t="str">
        <f t="shared" si="0"/>
        <v/>
      </c>
      <c r="H25" s="257" t="str">
        <f>IF('CIQ Input File'!F118="","",CONCATENATE(INDEX('CIQ Input File'!$F$96:$F$128,MATCH(E25,'CIQ Input File'!$C$96:$C$128,0)),RIGHT('CIQ Input File'!$F$95,3)))</f>
        <v/>
      </c>
      <c r="I25" s="1"/>
      <c r="J25" s="257" t="str">
        <f>IF('CIQ Input File'!G118="","",CONCATENATE(INDEX('CIQ Input File'!$G$96:$G$128,MATCH(E25,'CIQ Input File'!$C$96:$C$128,0)),RIGHT('CIQ Input File'!$G$95,4)))</f>
        <v/>
      </c>
      <c r="K25" s="257" t="str">
        <f>IF('CIQ Input File'!I118="","",INDEX('CIQ Input File'!$I$96:$I$128,MATCH(E25,'CIQ Input File'!$C$96:$C$128,0)))</f>
        <v/>
      </c>
      <c r="L25" s="257" t="str">
        <f>IF('CIQ Input File'!H118="","",'CIQ Input File'!H118)</f>
        <v/>
      </c>
      <c r="M25" s="275" t="str">
        <f>IF(K25="","",CONCATENATE('CIQ Input File'!$E$171," receive ",'CIQ Input File'!$E$172," multiplier ",'CIQ Input File'!$E$173," ",'CIQ Input File'!$C$174," ",'CIQ Input File'!$E$174))</f>
        <v/>
      </c>
    </row>
    <row r="26" spans="1:13">
      <c r="A26" s="257" t="str">
        <f>IF('CIQ Input File'!E119="Base","Base","")</f>
        <v/>
      </c>
      <c r="B26" s="275" t="str">
        <f>IF('CIQ Input File'!E119="","",IF(A26="Base","",'CIQ Input File'!E119))</f>
        <v/>
      </c>
      <c r="C26" s="275" t="str">
        <f>IFERROR(IF(B26="","",INDEX('CIQ Input File'!$J$207:$J$256,MATCH(loopbacks!B26,'CIQ Input File'!$C$207:$C$256,0))),(INDEX('CIQ Input File'!$D$308:$D$309,MATCH(B26,'CIQ Input File'!$C$308:$C$309,0))))</f>
        <v/>
      </c>
      <c r="D26" s="275" t="str">
        <f>IF(A26="base","",IF(B26="","",INDEX('CIQ Input File'!$C$81:$C$91,MATCH(B26,'CIQ Input File'!$D$81:$D$91,0))))</f>
        <v/>
      </c>
      <c r="E26" s="275" t="str">
        <f>IF('CIQ Input File'!C119="","",'CIQ Input File'!C119)</f>
        <v/>
      </c>
      <c r="F26" s="98"/>
      <c r="G26" s="275" t="str">
        <f t="shared" si="0"/>
        <v/>
      </c>
      <c r="H26" s="257" t="str">
        <f>IF('CIQ Input File'!F119="","",CONCATENATE(INDEX('CIQ Input File'!$F$96:$F$128,MATCH(E26,'CIQ Input File'!$C$96:$C$128,0)),RIGHT('CIQ Input File'!$F$95,3)))</f>
        <v/>
      </c>
      <c r="I26" s="1"/>
      <c r="J26" s="257" t="str">
        <f>IF('CIQ Input File'!G119="","",CONCATENATE(INDEX('CIQ Input File'!$G$96:$G$128,MATCH(E26,'CIQ Input File'!$C$96:$C$128,0)),RIGHT('CIQ Input File'!$G$95,4)))</f>
        <v/>
      </c>
      <c r="K26" s="257" t="str">
        <f>IF('CIQ Input File'!I119="","",INDEX('CIQ Input File'!$I$96:$I$128,MATCH(E26,'CIQ Input File'!$C$96:$C$128,0)))</f>
        <v/>
      </c>
      <c r="L26" s="257" t="str">
        <f>IF('CIQ Input File'!H119="","",'CIQ Input File'!H119)</f>
        <v/>
      </c>
      <c r="M26" s="275" t="str">
        <f>IF(K26="","",CONCATENATE('CIQ Input File'!$E$171," receive ",'CIQ Input File'!$E$172," multiplier ",'CIQ Input File'!$E$173," ",'CIQ Input File'!$C$174," ",'CIQ Input File'!$E$174))</f>
        <v/>
      </c>
    </row>
    <row r="27" spans="1:13">
      <c r="A27" s="257" t="str">
        <f>IF('CIQ Input File'!E120="Base","Base","")</f>
        <v/>
      </c>
      <c r="B27" s="275" t="str">
        <f>IF('CIQ Input File'!E120="","",IF(A27="Base","",'CIQ Input File'!E120))</f>
        <v/>
      </c>
      <c r="C27" s="275" t="str">
        <f>IFERROR(IF(B27="","",INDEX('CIQ Input File'!$J$207:$J$256,MATCH(loopbacks!B27,'CIQ Input File'!$C$207:$C$256,0))),(INDEX('CIQ Input File'!$D$308:$D$309,MATCH(B27,'CIQ Input File'!$C$308:$C$309,0))))</f>
        <v/>
      </c>
      <c r="D27" s="275" t="str">
        <f>IF(A27="base","",IF(B27="","",INDEX('CIQ Input File'!$C$81:$C$91,MATCH(B27,'CIQ Input File'!$D$81:$D$91,0))))</f>
        <v/>
      </c>
      <c r="E27" s="275" t="str">
        <f>IF('CIQ Input File'!C120="","",'CIQ Input File'!C120)</f>
        <v/>
      </c>
      <c r="F27" s="98"/>
      <c r="G27" s="275" t="str">
        <f t="shared" si="0"/>
        <v/>
      </c>
      <c r="H27" s="257" t="str">
        <f>IF('CIQ Input File'!F120="","",CONCATENATE(INDEX('CIQ Input File'!$F$96:$F$128,MATCH(E27,'CIQ Input File'!$C$96:$C$128,0)),RIGHT('CIQ Input File'!$F$95,3)))</f>
        <v/>
      </c>
      <c r="I27" s="1"/>
      <c r="J27" s="257" t="str">
        <f>IF('CIQ Input File'!G120="","",CONCATENATE(INDEX('CIQ Input File'!$G$96:$G$128,MATCH(E27,'CIQ Input File'!$C$96:$C$128,0)),RIGHT('CIQ Input File'!$G$95,4)))</f>
        <v/>
      </c>
      <c r="K27" s="257" t="str">
        <f>IF('CIQ Input File'!I120="","",INDEX('CIQ Input File'!$I$96:$I$128,MATCH(E27,'CIQ Input File'!$C$96:$C$128,0)))</f>
        <v/>
      </c>
      <c r="L27" s="257" t="str">
        <f>IF('CIQ Input File'!H120="","",'CIQ Input File'!H120)</f>
        <v/>
      </c>
      <c r="M27" s="275" t="str">
        <f>IF(K27="","",CONCATENATE('CIQ Input File'!$E$171," receive ",'CIQ Input File'!$E$172," multiplier ",'CIQ Input File'!$E$173," ",'CIQ Input File'!$C$174," ",'CIQ Input File'!$E$174))</f>
        <v/>
      </c>
    </row>
    <row r="28" spans="1:13">
      <c r="A28" s="257" t="str">
        <f>IF('CIQ Input File'!E121="Base","Base","")</f>
        <v/>
      </c>
      <c r="B28" s="275" t="str">
        <f>IF('CIQ Input File'!E121="","",IF(A28="Base","",'CIQ Input File'!E121))</f>
        <v/>
      </c>
      <c r="C28" s="275" t="str">
        <f>IFERROR(IF(B28="","",INDEX('CIQ Input File'!$J$207:$J$256,MATCH(loopbacks!B28,'CIQ Input File'!$C$207:$C$256,0))),(INDEX('CIQ Input File'!$D$308:$D$309,MATCH(B28,'CIQ Input File'!$C$308:$C$309,0))))</f>
        <v/>
      </c>
      <c r="D28" s="275" t="str">
        <f>IF(A28="base","",IF(B28="","",INDEX('CIQ Input File'!$C$81:$C$91,MATCH(B28,'CIQ Input File'!$D$81:$D$91,0))))</f>
        <v/>
      </c>
      <c r="E28" s="275" t="str">
        <f>IF('CIQ Input File'!C121="","",'CIQ Input File'!C121)</f>
        <v/>
      </c>
      <c r="F28" s="98"/>
      <c r="G28" s="275" t="str">
        <f t="shared" si="0"/>
        <v/>
      </c>
      <c r="H28" s="257" t="str">
        <f>IF('CIQ Input File'!F121="","",CONCATENATE(INDEX('CIQ Input File'!$F$96:$F$128,MATCH(E28,'CIQ Input File'!$C$96:$C$128,0)),RIGHT('CIQ Input File'!$F$95,3)))</f>
        <v/>
      </c>
      <c r="I28" s="1"/>
      <c r="J28" s="257" t="str">
        <f>IF('CIQ Input File'!G121="","",CONCATENATE(INDEX('CIQ Input File'!$G$96:$G$128,MATCH(E28,'CIQ Input File'!$C$96:$C$128,0)),RIGHT('CIQ Input File'!$G$95,4)))</f>
        <v/>
      </c>
      <c r="K28" s="257" t="str">
        <f>IF('CIQ Input File'!I121="","",INDEX('CIQ Input File'!$I$96:$I$128,MATCH(E28,'CIQ Input File'!$C$96:$C$128,0)))</f>
        <v/>
      </c>
      <c r="L28" s="257" t="str">
        <f>IF('CIQ Input File'!H121="","",'CIQ Input File'!H121)</f>
        <v/>
      </c>
      <c r="M28" s="275" t="str">
        <f>IF(K28="","",CONCATENATE('CIQ Input File'!$E$171," receive ",'CIQ Input File'!$E$172," multiplier ",'CIQ Input File'!$E$173," ",'CIQ Input File'!$C$174," ",'CIQ Input File'!$E$174))</f>
        <v/>
      </c>
    </row>
    <row r="29" spans="1:13">
      <c r="A29" s="257" t="str">
        <f>IF('CIQ Input File'!E122="Base","Base","")</f>
        <v/>
      </c>
      <c r="B29" s="275" t="str">
        <f>IF('CIQ Input File'!E122="","",IF(A29="Base","",'CIQ Input File'!E122))</f>
        <v/>
      </c>
      <c r="C29" s="275" t="str">
        <f>IFERROR(IF(B29="","",INDEX('CIQ Input File'!$J$207:$J$256,MATCH(loopbacks!B29,'CIQ Input File'!$C$207:$C$256,0))),(INDEX('CIQ Input File'!$D$308:$D$309,MATCH(B29,'CIQ Input File'!$C$308:$C$309,0))))</f>
        <v/>
      </c>
      <c r="D29" s="275" t="str">
        <f>IF(A29="base","",IF(B29="","",INDEX('CIQ Input File'!$C$81:$C$91,MATCH(B29,'CIQ Input File'!$D$81:$D$91,0))))</f>
        <v/>
      </c>
      <c r="E29" s="275" t="str">
        <f>IF('CIQ Input File'!C122="","",'CIQ Input File'!C122)</f>
        <v/>
      </c>
      <c r="F29" s="98"/>
      <c r="G29" s="275" t="str">
        <f t="shared" si="0"/>
        <v/>
      </c>
      <c r="H29" s="257" t="str">
        <f>IF('CIQ Input File'!F122="","",CONCATENATE(INDEX('CIQ Input File'!$F$96:$F$128,MATCH(E29,'CIQ Input File'!$C$96:$C$128,0)),RIGHT('CIQ Input File'!$F$95,3)))</f>
        <v/>
      </c>
      <c r="I29" s="1"/>
      <c r="J29" s="257" t="str">
        <f>IF('CIQ Input File'!G122="","",CONCATENATE(INDEX('CIQ Input File'!$G$96:$G$128,MATCH(E29,'CIQ Input File'!$C$96:$C$128,0)),RIGHT('CIQ Input File'!$G$95,4)))</f>
        <v/>
      </c>
      <c r="K29" s="257" t="str">
        <f>IF('CIQ Input File'!I122="","",INDEX('CIQ Input File'!$I$96:$I$128,MATCH(E29,'CIQ Input File'!$C$96:$C$128,0)))</f>
        <v/>
      </c>
      <c r="L29" s="257" t="str">
        <f>IF('CIQ Input File'!H122="","",'CIQ Input File'!H122)</f>
        <v/>
      </c>
      <c r="M29" s="275" t="str">
        <f>IF(K29="","",CONCATENATE('CIQ Input File'!$E$171," receive ",'CIQ Input File'!$E$172," multiplier ",'CIQ Input File'!$E$173," ",'CIQ Input File'!$C$174," ",'CIQ Input File'!$E$174))</f>
        <v/>
      </c>
    </row>
    <row r="30" spans="1:13">
      <c r="A30" s="257" t="str">
        <f>IF('CIQ Input File'!E123="Base","Base","")</f>
        <v/>
      </c>
      <c r="B30" s="275" t="str">
        <f>IF('CIQ Input File'!E123="","",IF(A30="Base","",'CIQ Input File'!E123))</f>
        <v/>
      </c>
      <c r="C30" s="275" t="str">
        <f>IFERROR(IF(B30="","",INDEX('CIQ Input File'!$J$207:$J$256,MATCH(loopbacks!B30,'CIQ Input File'!$C$207:$C$256,0))),(INDEX('CIQ Input File'!$D$308:$D$309,MATCH(B30,'CIQ Input File'!$C$308:$C$309,0))))</f>
        <v/>
      </c>
      <c r="D30" s="275" t="str">
        <f>IF(A30="base","",IF(B30="","",INDEX('CIQ Input File'!$C$81:$C$91,MATCH(B30,'CIQ Input File'!$D$81:$D$91,0))))</f>
        <v/>
      </c>
      <c r="E30" s="275" t="str">
        <f>IF('CIQ Input File'!C123="","",'CIQ Input File'!C123)</f>
        <v/>
      </c>
      <c r="F30" s="98"/>
      <c r="G30" s="275" t="str">
        <f t="shared" si="0"/>
        <v/>
      </c>
      <c r="H30" s="257" t="str">
        <f>IF('CIQ Input File'!F123="","",CONCATENATE(INDEX('CIQ Input File'!$F$96:$F$128,MATCH(E30,'CIQ Input File'!$C$96:$C$128,0)),RIGHT('CIQ Input File'!$F$95,3)))</f>
        <v/>
      </c>
      <c r="I30" s="1"/>
      <c r="J30" s="257" t="str">
        <f>IF('CIQ Input File'!G123="","",CONCATENATE(INDEX('CIQ Input File'!$G$96:$G$128,MATCH(E30,'CIQ Input File'!$C$96:$C$128,0)),RIGHT('CIQ Input File'!$G$95,4)))</f>
        <v/>
      </c>
      <c r="K30" s="257" t="str">
        <f>IF('CIQ Input File'!I123="","",INDEX('CIQ Input File'!$I$96:$I$128,MATCH(E30,'CIQ Input File'!$C$96:$C$128,0)))</f>
        <v/>
      </c>
      <c r="L30" s="257" t="str">
        <f>IF('CIQ Input File'!H123="","",'CIQ Input File'!H123)</f>
        <v/>
      </c>
      <c r="M30" s="275" t="str">
        <f>IF(K30="","",CONCATENATE('CIQ Input File'!$E$171," receive ",'CIQ Input File'!$E$172," multiplier ",'CIQ Input File'!$E$173," ",'CIQ Input File'!$C$174," ",'CIQ Input File'!$E$174))</f>
        <v/>
      </c>
    </row>
    <row r="31" spans="1:13">
      <c r="A31" s="257" t="str">
        <f>IF('CIQ Input File'!E124="Base","Base","")</f>
        <v/>
      </c>
      <c r="B31" s="275" t="str">
        <f>IF('CIQ Input File'!E124="","",IF(A31="Base","",'CIQ Input File'!E124))</f>
        <v/>
      </c>
      <c r="C31" s="275" t="str">
        <f>IFERROR(IF(B31="","",INDEX('CIQ Input File'!$J$207:$J$256,MATCH(loopbacks!B31,'CIQ Input File'!$C$207:$C$256,0))),(INDEX('CIQ Input File'!$D$308:$D$309,MATCH(B31,'CIQ Input File'!$C$308:$C$309,0))))</f>
        <v/>
      </c>
      <c r="D31" s="275" t="str">
        <f>IF(A31="base","",IF(B31="","",INDEX('CIQ Input File'!$C$81:$C$91,MATCH(B31,'CIQ Input File'!$D$81:$D$91,0))))</f>
        <v/>
      </c>
      <c r="E31" s="275" t="str">
        <f>IF('CIQ Input File'!C124="","",'CIQ Input File'!C124)</f>
        <v/>
      </c>
      <c r="F31" s="98"/>
      <c r="G31" s="275" t="str">
        <f t="shared" si="0"/>
        <v/>
      </c>
      <c r="H31" s="257" t="str">
        <f>IF('CIQ Input File'!F124="","",CONCATENATE(INDEX('CIQ Input File'!$F$96:$F$128,MATCH(E31,'CIQ Input File'!$C$96:$C$128,0)),RIGHT('CIQ Input File'!$F$95,3)))</f>
        <v/>
      </c>
      <c r="I31" s="1"/>
      <c r="J31" s="257" t="str">
        <f>IF('CIQ Input File'!G124="","",CONCATENATE(INDEX('CIQ Input File'!$G$96:$G$128,MATCH(E31,'CIQ Input File'!$C$96:$C$128,0)),RIGHT('CIQ Input File'!$G$95,4)))</f>
        <v/>
      </c>
      <c r="K31" s="257" t="str">
        <f>IF('CIQ Input File'!I124="","",INDEX('CIQ Input File'!$I$96:$I$128,MATCH(E31,'CIQ Input File'!$C$96:$C$128,0)))</f>
        <v/>
      </c>
      <c r="L31" s="257" t="str">
        <f>IF('CIQ Input File'!H124="","",'CIQ Input File'!H124)</f>
        <v/>
      </c>
      <c r="M31" s="275" t="str">
        <f>IF(K31="","",CONCATENATE('CIQ Input File'!$E$171," receive ",'CIQ Input File'!$E$172," multiplier ",'CIQ Input File'!$E$173," ",'CIQ Input File'!$C$174," ",'CIQ Input File'!$E$174))</f>
        <v/>
      </c>
    </row>
    <row r="32" spans="1:13">
      <c r="A32" s="257" t="str">
        <f>IF('CIQ Input File'!E125="Base","Base","")</f>
        <v/>
      </c>
      <c r="B32" s="275" t="str">
        <f>IF('CIQ Input File'!E125="","",IF(A32="Base","",'CIQ Input File'!E125))</f>
        <v/>
      </c>
      <c r="C32" s="275" t="str">
        <f>IFERROR(IF(B32="","",INDEX('CIQ Input File'!$J$207:$J$256,MATCH(loopbacks!B32,'CIQ Input File'!$C$207:$C$256,0))),(INDEX('CIQ Input File'!$D$308:$D$309,MATCH(B32,'CIQ Input File'!$C$308:$C$309,0))))</f>
        <v/>
      </c>
      <c r="D32" s="275" t="str">
        <f>IF(A32="base","",IF(B32="","",INDEX('CIQ Input File'!$C$81:$C$91,MATCH(B32,'CIQ Input File'!$D$81:$D$91,0))))</f>
        <v/>
      </c>
      <c r="E32" s="275" t="str">
        <f>IF('CIQ Input File'!C125="","",'CIQ Input File'!C125)</f>
        <v/>
      </c>
      <c r="F32" s="98"/>
      <c r="G32" s="275" t="str">
        <f t="shared" si="0"/>
        <v/>
      </c>
      <c r="H32" s="257" t="str">
        <f>IF('CIQ Input File'!F125="","",CONCATENATE(INDEX('CIQ Input File'!$F$96:$F$128,MATCH(E32,'CIQ Input File'!$C$96:$C$128,0)),RIGHT('CIQ Input File'!$F$95,3)))</f>
        <v/>
      </c>
      <c r="I32" s="1"/>
      <c r="J32" s="257" t="str">
        <f>IF('CIQ Input File'!G125="","",CONCATENATE(INDEX('CIQ Input File'!$G$96:$G$128,MATCH(E32,'CIQ Input File'!$C$96:$C$128,0)),RIGHT('CIQ Input File'!$G$95,4)))</f>
        <v/>
      </c>
      <c r="K32" s="257" t="str">
        <f>IF('CIQ Input File'!I125="","",INDEX('CIQ Input File'!$I$96:$I$128,MATCH(E32,'CIQ Input File'!$C$96:$C$128,0)))</f>
        <v/>
      </c>
      <c r="L32" s="257" t="str">
        <f>IF('CIQ Input File'!H125="","",'CIQ Input File'!H125)</f>
        <v/>
      </c>
      <c r="M32" s="275" t="str">
        <f>IF(K32="","",CONCATENATE('CIQ Input File'!$E$171," receive ",'CIQ Input File'!$E$172," multiplier ",'CIQ Input File'!$E$173," ",'CIQ Input File'!$C$174," ",'CIQ Input File'!$E$174))</f>
        <v/>
      </c>
    </row>
    <row r="33" spans="1:13">
      <c r="A33" s="98"/>
      <c r="B33" s="381"/>
      <c r="C33" s="381"/>
      <c r="D33" s="382"/>
      <c r="E33" s="381"/>
      <c r="F33" s="98"/>
      <c r="G33" s="381"/>
      <c r="H33" s="98"/>
      <c r="I33" s="124"/>
      <c r="J33" s="98"/>
      <c r="K33" s="98"/>
      <c r="L33" s="98"/>
      <c r="M33" s="275" t="str">
        <f>IF(K33="","",CONCATENATE('CIQ Input File'!$E$171," receive ",'CIQ Input File'!$E$172," multiplier ",'CIQ Input File'!$E$173," ",'CIQ Input File'!$C$174," ",'CIQ Input File'!$E$174))</f>
        <v/>
      </c>
    </row>
    <row r="34" spans="1:13">
      <c r="A34" s="98"/>
      <c r="B34" s="381"/>
      <c r="C34" s="381"/>
      <c r="D34" s="382"/>
      <c r="E34" s="381"/>
      <c r="F34" s="98"/>
      <c r="G34" s="381"/>
      <c r="H34" s="98"/>
      <c r="I34" s="124"/>
      <c r="J34" s="98"/>
      <c r="K34" s="98"/>
      <c r="L34" s="98"/>
      <c r="M34" s="275" t="str">
        <f>IF(K34="","",CONCATENATE('CIQ Input File'!$E$171," receive ",'CIQ Input File'!$E$172," multiplier ",'CIQ Input File'!$E$173," ",'CIQ Input File'!$C$174," ",'CIQ Input File'!$E$174))</f>
        <v/>
      </c>
    </row>
    <row r="35" spans="1:13">
      <c r="M35" s="275" t="str">
        <f>IF(K35="","",CONCATENATE('CIQ Input File'!$E$171," receive ",'CIQ Input File'!$E$172," multiplier ",'CIQ Input File'!$E$173," ",'CIQ Input File'!$C$174," ",'CIQ Input File'!$E$174))</f>
        <v/>
      </c>
    </row>
    <row r="36" spans="1:13">
      <c r="M36" s="275" t="str">
        <f>IF(K36="","",CONCATENATE('CIQ Input File'!$E$171," receive ",'CIQ Input File'!$E$172," multiplier ",'CIQ Input File'!$E$173," ",'CIQ Input File'!$C$174," ",'CIQ Input File'!$E$174))</f>
        <v/>
      </c>
    </row>
    <row r="37" spans="1:13">
      <c r="M37" s="275" t="str">
        <f>IF(K37="","",CONCATENATE('CIQ Input File'!$E$171," receive ",'CIQ Input File'!$E$172," multiplier ",'CIQ Input File'!$E$173," ",'CIQ Input File'!$C$174," ",'CIQ Input File'!$E$174))</f>
        <v/>
      </c>
    </row>
    <row r="38" spans="1:13">
      <c r="M38" s="275" t="str">
        <f>IF(K38="","",CONCATENATE('CIQ Input File'!$E$171," receive ",'CIQ Input File'!$E$172," multiplier ",'CIQ Input File'!$E$173," ",'CIQ Input File'!$C$174," ",'CIQ Input File'!$E$174))</f>
        <v/>
      </c>
    </row>
    <row r="39" spans="1:13">
      <c r="M39" s="275" t="str">
        <f>IF(K39="","",CONCATENATE('CIQ Input File'!$E$171," receive ",'CIQ Input File'!$E$172," multiplier ",'CIQ Input File'!$E$173," ",'CIQ Input File'!$C$174," ",'CIQ Input File'!$E$174))</f>
        <v/>
      </c>
    </row>
    <row r="40" spans="1:13">
      <c r="M40" s="275" t="str">
        <f>IF(K40="","",CONCATENATE('CIQ Input File'!$E$171," receive ",'CIQ Input File'!$E$172," multiplier ",'CIQ Input File'!$E$173," ",'CIQ Input File'!$C$174," ",'CIQ Input File'!$E$174))</f>
        <v/>
      </c>
    </row>
    <row r="41" spans="1:13">
      <c r="M41" s="275" t="str">
        <f>IF(K41="","",CONCATENATE('CIQ Input File'!$E$171," receive ",'CIQ Input File'!$E$172," multiplier ",'CIQ Input File'!$E$173," ",'CIQ Input File'!$C$174," ",'CIQ Input File'!$E$174))</f>
        <v/>
      </c>
    </row>
    <row r="42" spans="1:13">
      <c r="M42" s="275" t="str">
        <f>IF(K42="","",CONCATENATE('CIQ Input File'!$E$171," receive ",'CIQ Input File'!$E$172," multiplier ",'CIQ Input File'!$E$173," ",'CIQ Input File'!$C$174," ",'CIQ Input File'!$E$174))</f>
        <v/>
      </c>
    </row>
    <row r="43" spans="1:13">
      <c r="M43" s="27"/>
    </row>
    <row r="44" spans="1:13">
      <c r="M44" s="27"/>
    </row>
    <row r="45" spans="1:13">
      <c r="M45" s="27"/>
    </row>
    <row r="46" spans="1:13">
      <c r="M46" s="27"/>
    </row>
    <row r="47" spans="1:13">
      <c r="M47" s="27"/>
    </row>
    <row r="48" spans="1:13">
      <c r="M48" s="27"/>
    </row>
    <row r="49" spans="13:13">
      <c r="M49" s="27"/>
    </row>
    <row r="50" spans="13:13">
      <c r="M50" s="27"/>
    </row>
    <row r="51" spans="13:13">
      <c r="M51" s="27"/>
    </row>
    <row r="52" spans="13:13">
      <c r="M52" s="27"/>
    </row>
    <row r="53" spans="13:13">
      <c r="M53" s="27"/>
    </row>
    <row r="54" spans="13:13">
      <c r="M54" s="27"/>
    </row>
    <row r="55" spans="13:13">
      <c r="M55" s="27"/>
    </row>
    <row r="56" spans="13:13">
      <c r="M56" s="27"/>
    </row>
    <row r="57" spans="13:13">
      <c r="M57" s="27"/>
    </row>
    <row r="58" spans="13:13">
      <c r="M58" s="27"/>
    </row>
    <row r="59" spans="13:13">
      <c r="M59" s="27"/>
    </row>
    <row r="60" spans="13:13">
      <c r="M60" s="27"/>
    </row>
    <row r="61" spans="13:13">
      <c r="M61" s="27"/>
    </row>
    <row r="62" spans="13:13">
      <c r="M62" s="27"/>
    </row>
    <row r="63" spans="13:13">
      <c r="M63" s="27"/>
    </row>
    <row r="64" spans="13:13">
      <c r="M64" s="27"/>
    </row>
    <row r="65" spans="13:13">
      <c r="M65" s="27"/>
    </row>
    <row r="66" spans="13:13">
      <c r="M66" s="27"/>
    </row>
    <row r="67" spans="13:13">
      <c r="M67" s="27"/>
    </row>
    <row r="68" spans="13:13">
      <c r="M68" s="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E257-253B-4883-9480-315C1CE3CFB7}">
  <dimension ref="A2:A18"/>
  <sheetViews>
    <sheetView topLeftCell="A7" workbookViewId="0">
      <selection activeCell="A18" sqref="A18"/>
    </sheetView>
  </sheetViews>
  <sheetFormatPr defaultRowHeight="14.5"/>
  <cols>
    <col min="1" max="1" width="159.1796875" customWidth="1"/>
  </cols>
  <sheetData>
    <row r="2" spans="1:1" s="954" customFormat="1">
      <c r="A2" s="954" t="s">
        <v>1798</v>
      </c>
    </row>
    <row r="3" spans="1:1">
      <c r="A3" t="s">
        <v>1798</v>
      </c>
    </row>
    <row r="4" spans="1:1">
      <c r="A4" t="s">
        <v>1799</v>
      </c>
    </row>
    <row r="5" spans="1:1">
      <c r="A5" t="s">
        <v>1800</v>
      </c>
    </row>
    <row r="6" spans="1:1">
      <c r="A6" t="s">
        <v>1801</v>
      </c>
    </row>
    <row r="7" spans="1:1">
      <c r="A7" t="s">
        <v>1802</v>
      </c>
    </row>
    <row r="8" spans="1:1">
      <c r="A8" t="s">
        <v>1803</v>
      </c>
    </row>
    <row r="9" spans="1:1" s="954" customFormat="1">
      <c r="A9" s="954" t="s">
        <v>1813</v>
      </c>
    </row>
    <row r="10" spans="1:1">
      <c r="A10" t="s">
        <v>1804</v>
      </c>
    </row>
    <row r="11" spans="1:1">
      <c r="A11" t="s">
        <v>1805</v>
      </c>
    </row>
    <row r="12" spans="1:1">
      <c r="A12" t="s">
        <v>1806</v>
      </c>
    </row>
    <row r="13" spans="1:1">
      <c r="A13" t="s">
        <v>1807</v>
      </c>
    </row>
    <row r="14" spans="1:1">
      <c r="A14" t="s">
        <v>1808</v>
      </c>
    </row>
    <row r="15" spans="1:1">
      <c r="A15" t="s">
        <v>1809</v>
      </c>
    </row>
    <row r="16" spans="1:1">
      <c r="A16" t="s">
        <v>1810</v>
      </c>
    </row>
    <row r="17" spans="1:1">
      <c r="A17" t="s">
        <v>1811</v>
      </c>
    </row>
    <row r="18" spans="1:1">
      <c r="A18" s="954" t="s">
        <v>1812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3914-633D-4B75-B3BD-F3578E41513C}">
  <sheetPr>
    <tabColor theme="0" tint="-0.499984740745262"/>
  </sheetPr>
  <dimension ref="A2:B1465"/>
  <sheetViews>
    <sheetView workbookViewId="0"/>
  </sheetViews>
  <sheetFormatPr defaultRowHeight="14.5"/>
  <cols>
    <col min="1" max="1" width="19.54296875" bestFit="1" customWidth="1"/>
    <col min="2" max="2" width="25.36328125" bestFit="1" customWidth="1"/>
  </cols>
  <sheetData>
    <row r="2" spans="1:2">
      <c r="A2" s="2" t="s">
        <v>357</v>
      </c>
      <c r="B2" s="2" t="s">
        <v>356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8B0D-3C20-48AD-8DA2-B0013EE66696}">
  <sheetPr>
    <tabColor rgb="FF92D050"/>
  </sheetPr>
  <dimension ref="A1:W32"/>
  <sheetViews>
    <sheetView zoomScale="86" zoomScaleNormal="86" workbookViewId="0">
      <selection activeCell="J15" sqref="J15"/>
    </sheetView>
  </sheetViews>
  <sheetFormatPr defaultRowHeight="14.5"/>
  <cols>
    <col min="2" max="2" width="6.1796875" bestFit="1" customWidth="1"/>
    <col min="3" max="3" width="25.81640625" bestFit="1" customWidth="1"/>
    <col min="4" max="4" width="8.6328125" bestFit="1" customWidth="1"/>
    <col min="5" max="5" width="12.90625" bestFit="1" customWidth="1"/>
    <col min="6" max="6" width="8.90625" bestFit="1" customWidth="1"/>
    <col min="7" max="7" width="12.453125" bestFit="1" customWidth="1"/>
    <col min="8" max="8" width="13.1796875" bestFit="1" customWidth="1"/>
    <col min="9" max="9" width="18.26953125" bestFit="1" customWidth="1"/>
    <col min="10" max="10" width="18.26953125" style="687" customWidth="1"/>
    <col min="11" max="11" width="18.1796875" customWidth="1"/>
    <col min="12" max="12" width="12" bestFit="1" customWidth="1"/>
    <col min="13" max="15" width="12" style="69" customWidth="1"/>
    <col min="16" max="16" width="26.7265625" style="113" customWidth="1"/>
    <col min="17" max="17" width="17.54296875" customWidth="1"/>
    <col min="18" max="18" width="9.26953125" bestFit="1" customWidth="1"/>
    <col min="19" max="19" width="10.453125" bestFit="1" customWidth="1"/>
    <col min="20" max="20" width="15.26953125" bestFit="1" customWidth="1"/>
    <col min="21" max="21" width="25.90625" customWidth="1"/>
    <col min="22" max="22" width="21.26953125" style="9" customWidth="1"/>
    <col min="23" max="23" width="18.54296875" customWidth="1"/>
  </cols>
  <sheetData>
    <row r="1" spans="1:23">
      <c r="Q1" s="1164" t="s">
        <v>196</v>
      </c>
      <c r="R1" s="1164"/>
      <c r="S1" s="1164"/>
    </row>
    <row r="2" spans="1:23">
      <c r="A2" s="2" t="s">
        <v>166</v>
      </c>
      <c r="B2" s="2" t="s">
        <v>51</v>
      </c>
      <c r="C2" s="2" t="s">
        <v>50</v>
      </c>
      <c r="D2" s="2" t="s">
        <v>52</v>
      </c>
      <c r="E2" s="2" t="s">
        <v>68</v>
      </c>
      <c r="F2" s="2" t="s">
        <v>69</v>
      </c>
      <c r="G2" s="2" t="s">
        <v>301</v>
      </c>
      <c r="H2" s="2" t="s">
        <v>302</v>
      </c>
      <c r="I2" s="2" t="s">
        <v>303</v>
      </c>
      <c r="J2" s="2" t="s">
        <v>65</v>
      </c>
      <c r="K2" s="2" t="s">
        <v>200</v>
      </c>
      <c r="L2" s="2" t="s">
        <v>195</v>
      </c>
      <c r="M2" s="33" t="s">
        <v>661</v>
      </c>
      <c r="N2" s="33" t="s">
        <v>662</v>
      </c>
      <c r="O2" s="33" t="s">
        <v>663</v>
      </c>
      <c r="P2" s="33" t="s">
        <v>664</v>
      </c>
      <c r="Q2" s="2" t="s">
        <v>197</v>
      </c>
      <c r="R2" s="2" t="s">
        <v>198</v>
      </c>
      <c r="S2" s="2" t="s">
        <v>199</v>
      </c>
      <c r="T2" s="2" t="s">
        <v>200</v>
      </c>
      <c r="U2" s="2" t="s">
        <v>201</v>
      </c>
      <c r="V2" s="6" t="s">
        <v>908</v>
      </c>
      <c r="W2" s="6" t="s">
        <v>909</v>
      </c>
    </row>
    <row r="3" spans="1:23" s="93" customFormat="1">
      <c r="A3" s="257" t="str">
        <f>IF(V3="base",V3,"")</f>
        <v/>
      </c>
      <c r="B3" s="107" t="str">
        <f>IF(V3="Base","",V3)</f>
        <v/>
      </c>
      <c r="C3" s="257" t="str">
        <f>IF(V3="","",IF(V3="Base","",INDEX('CIQ Input File'!$J$207:$J$256,MATCH(V3,'CIQ Input File'!$C$207:$C$256,0))))</f>
        <v/>
      </c>
      <c r="D3" s="258" t="str">
        <f>IF(A3="base","",IF(B3="","",INDEX('CIQ Input File'!$C$81:$C$91,MATCH(B3,'CIQ Input File'!$D$81:$D$91,0))))</f>
        <v/>
      </c>
      <c r="E3" s="283" t="str">
        <f>IF(V3="","",'CIQ Input File'!$E$162)</f>
        <v/>
      </c>
      <c r="F3" s="283" t="str">
        <f>IF(V3="","",'CIQ Input File'!$E$163)</f>
        <v/>
      </c>
      <c r="G3" s="103"/>
      <c r="H3" s="100"/>
      <c r="I3" s="100"/>
      <c r="J3" s="257" t="str">
        <f>IF(K3="","",IF('CIQ Input File'!$E$184="bgp enable","bfd-enable",""))</f>
        <v/>
      </c>
      <c r="K3" s="258" t="str">
        <f>IF(V3="","",IF('CIQ Input File'!$E$178="","",'CIQ Input File'!$E$178))</f>
        <v/>
      </c>
      <c r="L3" s="282" t="str">
        <f>IF(V3="","",IF('CIQ Input File'!$E$164="","",'CIQ Input File'!$E$164))</f>
        <v/>
      </c>
      <c r="M3" s="282" t="str">
        <f>IF(V3="","",IF('CIQ Input File'!$E$165="","",'CIQ Input File'!$E$165))</f>
        <v/>
      </c>
      <c r="N3" s="282" t="str">
        <f>IF(V3="","",IF('CIQ Input File'!$E$166="","",'CIQ Input File'!$E$166))</f>
        <v/>
      </c>
      <c r="O3" s="282" t="str">
        <f>IF(V3="","",IF('CIQ Input File'!$E$167="","",'CIQ Input File'!$E$167))</f>
        <v/>
      </c>
      <c r="P3" s="258"/>
      <c r="Q3" s="257" t="str">
        <f>IF(V3="","",IF('CIQ Input File'!$E$177="","",'CIQ Input File'!$E$177))</f>
        <v/>
      </c>
      <c r="R3" s="1"/>
      <c r="S3" s="1"/>
      <c r="T3" s="1"/>
      <c r="U3" s="257" t="str">
        <f>IF(V3="","",IF('CIQ Input File'!$E$179="","",'CIQ Input File'!$E$179))</f>
        <v/>
      </c>
      <c r="V3" s="456" t="str">
        <f>IF('CIQ Input File'!$Q$208="Y",'CIQ Input File'!$C$208,IF('CIQ Input File'!$R$208="Y",'CIQ Input File'!$C$208,""))</f>
        <v/>
      </c>
      <c r="W3" s="440" t="s">
        <v>1029</v>
      </c>
    </row>
    <row r="4" spans="1:23" s="93" customFormat="1">
      <c r="A4" s="94"/>
      <c r="B4" s="257" t="str">
        <f t="shared" ref="B4:B12" si="0">IF(V4="","",V4)</f>
        <v/>
      </c>
      <c r="C4" s="257" t="str">
        <f>IF(V4="","",IF(V4="Base","",INDEX('CIQ Input File'!$J$207:$J$256,MATCH(V4,'CIQ Input File'!$C$207:$C$256,0))))</f>
        <v/>
      </c>
      <c r="D4" s="258" t="str">
        <f>IF(A4="base","",IF(B4="","",INDEX('CIQ Input File'!$C$81:$C$91,MATCH(B4,'CIQ Input File'!$D$81:$D$91,0))))</f>
        <v/>
      </c>
      <c r="E4" s="283" t="str">
        <f>IF(V4="","",'CIQ Input File'!$E$162)</f>
        <v/>
      </c>
      <c r="F4" s="283" t="str">
        <f>IF(V4="","",'CIQ Input File'!$E$163)</f>
        <v/>
      </c>
      <c r="G4" s="99"/>
      <c r="H4" s="99"/>
      <c r="I4" s="99"/>
      <c r="J4" s="257" t="str">
        <f>IF(K4="","",IF('CIQ Input File'!$E$184="bgp enable","bfd-enable",""))</f>
        <v/>
      </c>
      <c r="K4" s="258" t="str">
        <f>IF(V4="","",IF('CIQ Input File'!$E$178="","",'CIQ Input File'!$E$178))</f>
        <v/>
      </c>
      <c r="L4" s="282" t="str">
        <f>IF(V4="","",IF('CIQ Input File'!$E$164="","",'CIQ Input File'!$E$164))</f>
        <v/>
      </c>
      <c r="M4" s="282" t="str">
        <f>IF(V4="","",IF('CIQ Input File'!$E$165="","",'CIQ Input File'!$E$165))</f>
        <v/>
      </c>
      <c r="N4" s="282" t="str">
        <f>IF(V4="","",IF('CIQ Input File'!$E$166="","",'CIQ Input File'!$E$166))</f>
        <v/>
      </c>
      <c r="O4" s="282" t="str">
        <f>IF(V4="","",IF('CIQ Input File'!$E$167="","",'CIQ Input File'!$E$167))</f>
        <v/>
      </c>
      <c r="P4" s="258"/>
      <c r="Q4" s="257" t="str">
        <f>IF(V4="","",IF('CIQ Input File'!$E$177="","",'CIQ Input File'!$E$177))</f>
        <v/>
      </c>
      <c r="R4" s="94"/>
      <c r="S4" s="94"/>
      <c r="T4" s="94"/>
      <c r="U4" s="257" t="str">
        <f>IF(V4="","",IF('CIQ Input File'!$E$179="","",'CIQ Input File'!$E$179))</f>
        <v/>
      </c>
      <c r="V4" s="456" t="str">
        <f>IF('CIQ Input File'!$Q$213="Y",'CIQ Input File'!$C$213,IF('CIQ Input File'!$R$213="Y",'CIQ Input File'!$C$213,""))</f>
        <v/>
      </c>
      <c r="W4" s="440" t="s">
        <v>1029</v>
      </c>
    </row>
    <row r="5" spans="1:23" s="93" customFormat="1">
      <c r="A5" s="94"/>
      <c r="B5" s="257" t="str">
        <f t="shared" si="0"/>
        <v/>
      </c>
      <c r="C5" s="257" t="str">
        <f>IF(V5="","",IF(V5="Base","",INDEX('CIQ Input File'!$J$207:$J$256,MATCH(V5,'CIQ Input File'!$C$207:$C$256,0))))</f>
        <v/>
      </c>
      <c r="D5" s="258" t="str">
        <f>IF(A5="base","",IF(B5="","",INDEX('CIQ Input File'!$C$81:$C$91,MATCH(B5,'CIQ Input File'!$D$81:$D$91,0))))</f>
        <v/>
      </c>
      <c r="E5" s="283" t="str">
        <f>IF(V5="","",'CIQ Input File'!$E$162)</f>
        <v/>
      </c>
      <c r="F5" s="283" t="str">
        <f>IF(V5="","",'CIQ Input File'!$E$163)</f>
        <v/>
      </c>
      <c r="G5" s="99"/>
      <c r="H5" s="99"/>
      <c r="I5" s="99"/>
      <c r="J5" s="257" t="str">
        <f>IF(K5="","",IF('CIQ Input File'!$E$184="bgp enable","bfd-enable",""))</f>
        <v/>
      </c>
      <c r="K5" s="258" t="str">
        <f>IF(V5="","",IF('CIQ Input File'!$E$178="","",'CIQ Input File'!$E$178))</f>
        <v/>
      </c>
      <c r="L5" s="282" t="str">
        <f>IF(V5="","",IF('CIQ Input File'!$E$164="","",'CIQ Input File'!$E$164))</f>
        <v/>
      </c>
      <c r="M5" s="282" t="str">
        <f>IF(V5="","",IF('CIQ Input File'!$E$165="","",'CIQ Input File'!$E$165))</f>
        <v/>
      </c>
      <c r="N5" s="282" t="str">
        <f>IF(V5="","",IF('CIQ Input File'!$E$166="","",'CIQ Input File'!$E$166))</f>
        <v/>
      </c>
      <c r="O5" s="282" t="str">
        <f>IF(V5="","",IF('CIQ Input File'!$E$167="","",'CIQ Input File'!$E$167))</f>
        <v/>
      </c>
      <c r="P5" s="258"/>
      <c r="Q5" s="257" t="str">
        <f>IF(V5="","",IF('CIQ Input File'!$E$177="","",'CIQ Input File'!$E$177))</f>
        <v/>
      </c>
      <c r="R5" s="94"/>
      <c r="S5" s="94"/>
      <c r="T5" s="94"/>
      <c r="U5" s="257" t="str">
        <f>IF(V5="","",IF('CIQ Input File'!$E$179="","",'CIQ Input File'!$E$179))</f>
        <v/>
      </c>
      <c r="V5" s="456" t="str">
        <f>IF('CIQ Input File'!$Q$218="Y",'CIQ Input File'!$C$218,IF('CIQ Input File'!$R$218="Y",'CIQ Input File'!$C$218,""))</f>
        <v/>
      </c>
      <c r="W5" s="440" t="s">
        <v>1029</v>
      </c>
    </row>
    <row r="6" spans="1:23" s="93" customFormat="1">
      <c r="A6" s="94"/>
      <c r="B6" s="257" t="str">
        <f t="shared" si="0"/>
        <v/>
      </c>
      <c r="C6" s="257" t="str">
        <f>IF(V6="","",IF(V6="Base","",INDEX('CIQ Input File'!$J$207:$J$256,MATCH(V6,'CIQ Input File'!$C$207:$C$256,0))))</f>
        <v/>
      </c>
      <c r="D6" s="258" t="str">
        <f>IF(A6="base","",IF(B6="","",INDEX('CIQ Input File'!$C$81:$C$91,MATCH(B6,'CIQ Input File'!$D$81:$D$91,0))))</f>
        <v/>
      </c>
      <c r="E6" s="283" t="str">
        <f>IF(V6="","",'CIQ Input File'!$E$162)</f>
        <v/>
      </c>
      <c r="F6" s="283" t="str">
        <f>IF(V6="","",'CIQ Input File'!$E$163)</f>
        <v/>
      </c>
      <c r="G6" s="99"/>
      <c r="H6" s="99"/>
      <c r="I6" s="99"/>
      <c r="J6" s="257" t="str">
        <f>IF(K6="","",IF('CIQ Input File'!$E$184="bgp enable","bfd-enable",""))</f>
        <v/>
      </c>
      <c r="K6" s="258" t="str">
        <f>IF(V6="","",IF('CIQ Input File'!$E$178="","",'CIQ Input File'!$E$178))</f>
        <v/>
      </c>
      <c r="L6" s="282" t="str">
        <f>IF(V6="","",IF('CIQ Input File'!$E$164="","",'CIQ Input File'!$E$164))</f>
        <v/>
      </c>
      <c r="M6" s="282" t="str">
        <f>IF(V6="","",IF('CIQ Input File'!$E$165="","",'CIQ Input File'!$E$165))</f>
        <v/>
      </c>
      <c r="N6" s="282" t="str">
        <f>IF(V6="","",IF('CIQ Input File'!$E$166="","",'CIQ Input File'!$E$166))</f>
        <v/>
      </c>
      <c r="O6" s="282" t="str">
        <f>IF(V6="","",IF('CIQ Input File'!$E$167="","",'CIQ Input File'!$E$167))</f>
        <v/>
      </c>
      <c r="P6" s="258"/>
      <c r="Q6" s="257" t="str">
        <f>IF(V6="","",IF('CIQ Input File'!$E$177="","",'CIQ Input File'!$E$177))</f>
        <v/>
      </c>
      <c r="R6" s="94"/>
      <c r="S6" s="94"/>
      <c r="T6" s="94"/>
      <c r="U6" s="257" t="str">
        <f>IF(V6="","",IF('CIQ Input File'!$E$179="","",'CIQ Input File'!$E$179))</f>
        <v/>
      </c>
      <c r="V6" s="456" t="str">
        <f>IF('CIQ Input File'!$Q$223="Y",'CIQ Input File'!$C$223,IF('CIQ Input File'!$R$223="Y",'CIQ Input File'!$C$223,""))</f>
        <v/>
      </c>
      <c r="W6" s="440" t="s">
        <v>1029</v>
      </c>
    </row>
    <row r="7" spans="1:23" s="93" customFormat="1">
      <c r="A7" s="94"/>
      <c r="B7" s="257" t="str">
        <f t="shared" si="0"/>
        <v/>
      </c>
      <c r="C7" s="257" t="str">
        <f>IF(V7="","",IF(V7="Base","",INDEX('CIQ Input File'!$J$207:$J$256,MATCH(V7,'CIQ Input File'!$C$207:$C$256,0))))</f>
        <v/>
      </c>
      <c r="D7" s="258" t="str">
        <f>IF(A7="base","",IF(B7="","",INDEX('CIQ Input File'!$C$81:$C$91,MATCH(B7,'CIQ Input File'!$D$81:$D$91,0))))</f>
        <v/>
      </c>
      <c r="E7" s="283" t="str">
        <f>IF(V7="","",'CIQ Input File'!$E$162)</f>
        <v/>
      </c>
      <c r="F7" s="283" t="str">
        <f>IF(V7="","",'CIQ Input File'!$E$163)</f>
        <v/>
      </c>
      <c r="G7" s="99"/>
      <c r="H7" s="99"/>
      <c r="I7" s="99"/>
      <c r="J7" s="257" t="str">
        <f>IF(K7="","",IF('CIQ Input File'!$E$184="bgp enable","bfd-enable",""))</f>
        <v/>
      </c>
      <c r="K7" s="258" t="str">
        <f>IF(V7="","",IF('CIQ Input File'!$E$178="","",'CIQ Input File'!$E$178))</f>
        <v/>
      </c>
      <c r="L7" s="282" t="str">
        <f>IF(V7="","",IF('CIQ Input File'!$E$164="","",'CIQ Input File'!$E$164))</f>
        <v/>
      </c>
      <c r="M7" s="282" t="str">
        <f>IF(V7="","",IF('CIQ Input File'!$E$165="","",'CIQ Input File'!$E$165))</f>
        <v/>
      </c>
      <c r="N7" s="282" t="str">
        <f>IF(V7="","",IF('CIQ Input File'!$E$166="","",'CIQ Input File'!$E$166))</f>
        <v/>
      </c>
      <c r="O7" s="282" t="str">
        <f>IF(V7="","",IF('CIQ Input File'!$E$167="","",'CIQ Input File'!$E$167))</f>
        <v/>
      </c>
      <c r="P7" s="258"/>
      <c r="Q7" s="257" t="str">
        <f>IF(V7="","",IF('CIQ Input File'!$E$177="","",'CIQ Input File'!$E$177))</f>
        <v/>
      </c>
      <c r="R7" s="94"/>
      <c r="S7" s="94"/>
      <c r="T7" s="94"/>
      <c r="U7" s="257" t="str">
        <f>IF(V7="","",IF('CIQ Input File'!$E$179="","",'CIQ Input File'!$E$179))</f>
        <v/>
      </c>
      <c r="V7" s="456" t="str">
        <f>IF('CIQ Input File'!$Q$228="Y",'CIQ Input File'!$C$228,IF('CIQ Input File'!$R$228="Y",'CIQ Input File'!$C$228,""))</f>
        <v/>
      </c>
      <c r="W7" s="440" t="s">
        <v>1029</v>
      </c>
    </row>
    <row r="8" spans="1:23">
      <c r="A8" s="1"/>
      <c r="B8" s="257" t="str">
        <f t="shared" si="0"/>
        <v/>
      </c>
      <c r="C8" s="257" t="str">
        <f>IF(V8="","",IF(V8="Base","",INDEX('CIQ Input File'!$J$207:$J$256,MATCH(V8,'CIQ Input File'!$C$207:$C$256,0))))</f>
        <v/>
      </c>
      <c r="D8" s="258" t="str">
        <f>IF(A8="base","",IF(B8="","",INDEX('CIQ Input File'!$C$81:$C$91,MATCH(B8,'CIQ Input File'!$D$81:$D$91,0))))</f>
        <v/>
      </c>
      <c r="E8" s="283" t="str">
        <f>IF(V8="","",'CIQ Input File'!$E$162)</f>
        <v/>
      </c>
      <c r="F8" s="283" t="str">
        <f>IF(V8="","",'CIQ Input File'!$E$163)</f>
        <v/>
      </c>
      <c r="G8" s="100"/>
      <c r="H8" s="100"/>
      <c r="I8" s="100"/>
      <c r="J8" s="257" t="str">
        <f>IF(K8="","",IF('CIQ Input File'!$E$184="bgp enable","bfd-enable",""))</f>
        <v/>
      </c>
      <c r="K8" s="258" t="str">
        <f>IF(V8="","",IF('CIQ Input File'!$E$178="","",'CIQ Input File'!$E$178))</f>
        <v/>
      </c>
      <c r="L8" s="282" t="str">
        <f>IF(V8="","",IF('CIQ Input File'!$E$164="","",'CIQ Input File'!$E$164))</f>
        <v/>
      </c>
      <c r="M8" s="282" t="str">
        <f>IF(V8="","",IF('CIQ Input File'!$E$165="","",'CIQ Input File'!$E$165))</f>
        <v/>
      </c>
      <c r="N8" s="282" t="str">
        <f>IF(V8="","",IF('CIQ Input File'!$E$166="","",'CIQ Input File'!$E$166))</f>
        <v/>
      </c>
      <c r="O8" s="282" t="str">
        <f>IF(V8="","",IF('CIQ Input File'!$E$167="","",'CIQ Input File'!$E$167))</f>
        <v/>
      </c>
      <c r="P8" s="258"/>
      <c r="Q8" s="257" t="str">
        <f>IF(V8="","",IF('CIQ Input File'!$E$177="","",'CIQ Input File'!$E$177))</f>
        <v/>
      </c>
      <c r="R8" s="1"/>
      <c r="S8" s="1"/>
      <c r="T8" s="1"/>
      <c r="U8" s="257" t="str">
        <f>IF(V8="","",IF('CIQ Input File'!$E$179="","",'CIQ Input File'!$E$179))</f>
        <v/>
      </c>
      <c r="V8" s="456" t="str">
        <f>IF('CIQ Input File'!$Q$233="Y",'CIQ Input File'!$C$233,IF('CIQ Input File'!$R$233="Y",'CIQ Input File'!$C$233,""))</f>
        <v/>
      </c>
      <c r="W8" s="440" t="s">
        <v>1029</v>
      </c>
    </row>
    <row r="9" spans="1:23">
      <c r="A9" s="1"/>
      <c r="B9" s="257" t="str">
        <f t="shared" si="0"/>
        <v/>
      </c>
      <c r="C9" s="257" t="str">
        <f>IF(V9="","",IF(V9="Base","",INDEX('CIQ Input File'!$J$207:$J$256,MATCH(V9,'CIQ Input File'!$C$207:$C$256,0))))</f>
        <v/>
      </c>
      <c r="D9" s="258" t="str">
        <f>IF(A9="base","",IF(B9="","",INDEX('CIQ Input File'!$C$81:$C$91,MATCH(B9,'CIQ Input File'!$D$81:$D$91,0))))</f>
        <v/>
      </c>
      <c r="E9" s="283" t="str">
        <f>IF(V9="","",'CIQ Input File'!$E$162)</f>
        <v/>
      </c>
      <c r="F9" s="283" t="str">
        <f>IF(V9="","",'CIQ Input File'!$E$163)</f>
        <v/>
      </c>
      <c r="G9" s="100"/>
      <c r="H9" s="100"/>
      <c r="I9" s="100"/>
      <c r="J9" s="257" t="str">
        <f>IF(K9="","",IF('CIQ Input File'!$E$184="bgp enable","bfd-enable",""))</f>
        <v/>
      </c>
      <c r="K9" s="258" t="str">
        <f>IF(V9="","",IF('CIQ Input File'!$E$178="","",'CIQ Input File'!$E$178))</f>
        <v/>
      </c>
      <c r="L9" s="282" t="str">
        <f>IF(V9="","",IF('CIQ Input File'!$E$164="","",'CIQ Input File'!$E$164))</f>
        <v/>
      </c>
      <c r="M9" s="282" t="str">
        <f>IF(V9="","",IF('CIQ Input File'!$E$165="","",'CIQ Input File'!$E$165))</f>
        <v/>
      </c>
      <c r="N9" s="282" t="str">
        <f>IF(V9="","",IF('CIQ Input File'!$E$166="","",'CIQ Input File'!$E$166))</f>
        <v/>
      </c>
      <c r="O9" s="282" t="str">
        <f>IF(V9="","",IF('CIQ Input File'!$E$167="","",'CIQ Input File'!$E$167))</f>
        <v/>
      </c>
      <c r="P9" s="258"/>
      <c r="Q9" s="257" t="str">
        <f>IF(V9="","",IF('CIQ Input File'!$E$177="","",'CIQ Input File'!$E$177))</f>
        <v/>
      </c>
      <c r="R9" s="1"/>
      <c r="S9" s="1"/>
      <c r="T9" s="1"/>
      <c r="U9" s="257" t="str">
        <f>IF(V9="","",IF('CIQ Input File'!$E$179="","",'CIQ Input File'!$E$179))</f>
        <v/>
      </c>
      <c r="V9" s="456" t="str">
        <f>IF('CIQ Input File'!$Q$238="Y",'CIQ Input File'!$C$238,IF('CIQ Input File'!$R$238="Y",'CIQ Input File'!$C$238,""))</f>
        <v/>
      </c>
      <c r="W9" s="440" t="s">
        <v>1029</v>
      </c>
    </row>
    <row r="10" spans="1:23">
      <c r="A10" s="1"/>
      <c r="B10" s="257" t="str">
        <f t="shared" si="0"/>
        <v/>
      </c>
      <c r="C10" s="257" t="str">
        <f>IF(V10="","",IF(V10="Base","",INDEX('CIQ Input File'!$J$207:$J$256,MATCH(V10,'CIQ Input File'!$C$207:$C$256,0))))</f>
        <v/>
      </c>
      <c r="D10" s="258" t="str">
        <f>IF(A10="base","",IF(B10="","",INDEX('CIQ Input File'!$C$81:$C$91,MATCH(B10,'CIQ Input File'!$D$81:$D$91,0))))</f>
        <v/>
      </c>
      <c r="E10" s="283" t="str">
        <f>IF(V10="","",'CIQ Input File'!$E$162)</f>
        <v/>
      </c>
      <c r="F10" s="283" t="str">
        <f>IF(V10="","",'CIQ Input File'!$E$163)</f>
        <v/>
      </c>
      <c r="G10" s="1"/>
      <c r="H10" s="1"/>
      <c r="I10" s="1"/>
      <c r="J10" s="257" t="str">
        <f>IF(K10="","",IF('CIQ Input File'!$E$184="bgp enable","bfd-enable",""))</f>
        <v/>
      </c>
      <c r="K10" s="258" t="str">
        <f>IF(V10="","",IF('CIQ Input File'!$E$178="","",'CIQ Input File'!$E$178))</f>
        <v/>
      </c>
      <c r="L10" s="282" t="str">
        <f>IF(V10="","",IF('CIQ Input File'!$E$164="","",'CIQ Input File'!$E$164))</f>
        <v/>
      </c>
      <c r="M10" s="282" t="str">
        <f>IF(V10="","",IF('CIQ Input File'!$E$165="","",'CIQ Input File'!$E$165))</f>
        <v/>
      </c>
      <c r="N10" s="282" t="str">
        <f>IF(V10="","",IF('CIQ Input File'!$E$166="","",'CIQ Input File'!$E$166))</f>
        <v/>
      </c>
      <c r="O10" s="282" t="str">
        <f>IF(V10="","",IF('CIQ Input File'!$E$167="","",'CIQ Input File'!$E$167))</f>
        <v/>
      </c>
      <c r="P10" s="258"/>
      <c r="Q10" s="257" t="str">
        <f>IF(V10="","",IF('CIQ Input File'!$E$177="","",'CIQ Input File'!$E$177))</f>
        <v/>
      </c>
      <c r="R10" s="1"/>
      <c r="S10" s="1"/>
      <c r="T10" s="1"/>
      <c r="U10" s="257" t="str">
        <f>IF(V10="","",IF('CIQ Input File'!$E$179="","",'CIQ Input File'!$E$179))</f>
        <v/>
      </c>
      <c r="V10" s="456" t="str">
        <f>IF('CIQ Input File'!$Q$243="Y",'CIQ Input File'!$C$243,IF('CIQ Input File'!$R$243="Y",'CIQ Input File'!$C$243,""))</f>
        <v/>
      </c>
      <c r="W10" s="440" t="s">
        <v>1029</v>
      </c>
    </row>
    <row r="11" spans="1:23">
      <c r="A11" s="1"/>
      <c r="B11" s="257" t="str">
        <f t="shared" si="0"/>
        <v/>
      </c>
      <c r="C11" s="257" t="str">
        <f>IF(V11="","",IF(V11="Base","",INDEX('CIQ Input File'!$J$207:$J$256,MATCH(V11,'CIQ Input File'!$C$207:$C$256,0))))</f>
        <v/>
      </c>
      <c r="D11" s="258" t="str">
        <f>IF(A11="base","",IF(B11="","",INDEX('CIQ Input File'!$C$81:$C$91,MATCH(B11,'CIQ Input File'!$D$81:$D$91,0))))</f>
        <v/>
      </c>
      <c r="E11" s="283" t="str">
        <f>IF(V11="","",'CIQ Input File'!$E$162)</f>
        <v/>
      </c>
      <c r="F11" s="283" t="str">
        <f>IF(V11="","",'CIQ Input File'!$E$163)</f>
        <v/>
      </c>
      <c r="G11" s="1"/>
      <c r="H11" s="1"/>
      <c r="I11" s="1"/>
      <c r="J11" s="257" t="str">
        <f>IF(K11="","",IF('CIQ Input File'!$E$184="bgp enable","bfd-enable",""))</f>
        <v/>
      </c>
      <c r="K11" s="258" t="str">
        <f>IF(V11="","",IF('CIQ Input File'!$E$178="","",'CIQ Input File'!$E$178))</f>
        <v/>
      </c>
      <c r="L11" s="282" t="str">
        <f>IF(V11="","",IF('CIQ Input File'!$E$164="","",'CIQ Input File'!$E$164))</f>
        <v/>
      </c>
      <c r="M11" s="282" t="str">
        <f>IF(V11="","",IF('CIQ Input File'!$E$165="","",'CIQ Input File'!$E$165))</f>
        <v/>
      </c>
      <c r="N11" s="282" t="str">
        <f>IF(V11="","",IF('CIQ Input File'!$E$166="","",'CIQ Input File'!$E$166))</f>
        <v/>
      </c>
      <c r="O11" s="282" t="str">
        <f>IF(V11="","",IF('CIQ Input File'!$E$167="","",'CIQ Input File'!$E$167))</f>
        <v/>
      </c>
      <c r="P11" s="258"/>
      <c r="Q11" s="257" t="str">
        <f>IF(V11="","",IF('CIQ Input File'!$E$177="","",'CIQ Input File'!$E$177))</f>
        <v/>
      </c>
      <c r="R11" s="1"/>
      <c r="S11" s="1"/>
      <c r="T11" s="1"/>
      <c r="U11" s="257" t="str">
        <f>IF(V11="","",IF('CIQ Input File'!$E$179="","",'CIQ Input File'!$E$179))</f>
        <v/>
      </c>
      <c r="V11" s="456" t="str">
        <f>IF('CIQ Input File'!$Q$248="Y",'CIQ Input File'!$C$248,IF('CIQ Input File'!$R$248="Y",'CIQ Input File'!$C$248,""))</f>
        <v/>
      </c>
      <c r="W11" s="440" t="s">
        <v>1029</v>
      </c>
    </row>
    <row r="12" spans="1:23">
      <c r="A12" s="1"/>
      <c r="B12" s="257" t="str">
        <f t="shared" si="0"/>
        <v/>
      </c>
      <c r="C12" s="257" t="str">
        <f>IF(V12="","",IF(V12="Base","",INDEX('CIQ Input File'!$J$207:$J$256,MATCH(V12,'CIQ Input File'!$C$207:$C$256,0))))</f>
        <v/>
      </c>
      <c r="D12" s="258" t="str">
        <f>IF(A12="base","",IF(B12="","",INDEX('CIQ Input File'!$C$81:$C$91,MATCH(B12,'CIQ Input File'!$D$81:$D$91,0))))</f>
        <v/>
      </c>
      <c r="E12" s="283" t="str">
        <f>IF(V12="","",'CIQ Input File'!$E$162)</f>
        <v/>
      </c>
      <c r="F12" s="283" t="str">
        <f>IF(V12="","",'CIQ Input File'!$E$163)</f>
        <v/>
      </c>
      <c r="G12" s="1"/>
      <c r="H12" s="1"/>
      <c r="I12" s="1"/>
      <c r="J12" s="257" t="str">
        <f>IF(K12="","",IF('CIQ Input File'!$E$184="bgp enable","bfd-enable",""))</f>
        <v/>
      </c>
      <c r="K12" s="258" t="str">
        <f>IF(V12="","",IF('CIQ Input File'!$E$178="","",'CIQ Input File'!$E$178))</f>
        <v/>
      </c>
      <c r="L12" s="282" t="str">
        <f>IF(V12="","",IF('CIQ Input File'!$E$164="","",'CIQ Input File'!$E$164))</f>
        <v/>
      </c>
      <c r="M12" s="282" t="str">
        <f>IF(V12="","",IF('CIQ Input File'!$E$165="","",'CIQ Input File'!$E$165))</f>
        <v/>
      </c>
      <c r="N12" s="282" t="str">
        <f>IF(V12="","",IF('CIQ Input File'!$E$166="","",'CIQ Input File'!$E$166))</f>
        <v/>
      </c>
      <c r="O12" s="282" t="str">
        <f>IF(V12="","",IF('CIQ Input File'!$E$167="","",'CIQ Input File'!$E$167))</f>
        <v/>
      </c>
      <c r="P12" s="258"/>
      <c r="Q12" s="257" t="str">
        <f>IF(V12="","",IF('CIQ Input File'!$E$177="","",'CIQ Input File'!$E$177))</f>
        <v/>
      </c>
      <c r="R12" s="1"/>
      <c r="S12" s="1"/>
      <c r="T12" s="1"/>
      <c r="U12" s="257" t="str">
        <f>IF(V12="","",IF('CIQ Input File'!$E$179="","",'CIQ Input File'!$E$179))</f>
        <v/>
      </c>
      <c r="V12" s="456" t="str">
        <f>IF('CIQ Input File'!$Q$253="Y",'CIQ Input File'!$C$253,IF('CIQ Input File'!$R$253="Y",'CIQ Input File'!$C$253,""))</f>
        <v/>
      </c>
      <c r="W12" s="440" t="s">
        <v>1029</v>
      </c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>
      <c r="A14" s="257" t="str">
        <f>IF(V14="base",V14,"")</f>
        <v>Base</v>
      </c>
      <c r="B14" s="107" t="str">
        <f>IF(V14="Base","",V14)</f>
        <v/>
      </c>
      <c r="C14" s="257" t="str">
        <f>IF(V14="","",IF(V14="Base","",INDEX('CIQ Input File'!$J$207:$J$256,MATCH(V14,'CIQ Input File'!$C$207:$C$256,0))))</f>
        <v/>
      </c>
      <c r="D14" s="258" t="str">
        <f>IF(A14="base","",IF(B14="","",INDEX('CIQ Input File'!$C$81:$C$91,MATCH(B14,'CIQ Input File'!$D$81:$D$91,0))))</f>
        <v/>
      </c>
      <c r="E14" s="283">
        <f>IF(V14="","",'CIQ Input File'!$E$162)</f>
        <v>1</v>
      </c>
      <c r="F14" s="283">
        <f>IF(V14="","",'CIQ Input File'!$E$163)</f>
        <v>4</v>
      </c>
      <c r="G14" s="103"/>
      <c r="H14" s="100"/>
      <c r="I14" s="100"/>
      <c r="J14" s="257" t="str">
        <f>IF(K14="","",IF('CIQ Input File'!$E$184="bgp enable","bfd-enable",""))</f>
        <v/>
      </c>
      <c r="K14" s="258" t="str">
        <f>IF(V14="","",IF('CIQ Input File'!$E$178="","",'CIQ Input File'!$E$178))</f>
        <v>rapid-withdrawal</v>
      </c>
      <c r="L14" s="282" t="str">
        <f>IF(V14="","",IF('CIQ Input File'!$E$164="","",'CIQ Input File'!$E$164))</f>
        <v/>
      </c>
      <c r="M14" s="282" t="str">
        <f>IF(V14="","",IF('CIQ Input File'!$E$165="","",'CIQ Input File'!$E$165))</f>
        <v/>
      </c>
      <c r="N14" s="282" t="str">
        <f>IF(V14="","",IF('CIQ Input File'!$E$166="","",'CIQ Input File'!$E$166))</f>
        <v/>
      </c>
      <c r="O14" s="282">
        <f>IF(V14="","",IF('CIQ Input File'!$E$167="","",'CIQ Input File'!$E$167))</f>
        <v>2</v>
      </c>
      <c r="P14" s="1" t="s">
        <v>1400</v>
      </c>
      <c r="Q14" s="257" t="str">
        <f>IF(V14="","",IF('CIQ Input File'!$E$177="","",'CIQ Input File'!$E$177))</f>
        <v/>
      </c>
      <c r="R14" s="1"/>
      <c r="S14" s="1"/>
      <c r="T14" s="1"/>
      <c r="U14" s="257" t="str">
        <f>IF(V14="","",IF('CIQ Input File'!$E$179="","",'CIQ Input File'!$E$179))</f>
        <v/>
      </c>
      <c r="V14" s="456" t="str">
        <f>IF('CIQ Input File'!K273="Y",'CIQ Input File'!C273,IF('CIQ Input File'!L273="Y",'CIQ Input File'!C273,""))</f>
        <v>Base</v>
      </c>
      <c r="W14" s="440" t="s">
        <v>1030</v>
      </c>
    </row>
    <row r="15" spans="1:23">
      <c r="A15" s="1"/>
      <c r="B15" s="257">
        <f t="shared" ref="B15:B23" si="1">IF(V15="","",V15)</f>
        <v>100</v>
      </c>
      <c r="C15" s="257">
        <f>IF(V15="","",IF(V15="Base","",INDEX('CIQ Input File'!$J$207:$J$256,MATCH(V15,'CIQ Input File'!$C$207:$C$256,0))))</f>
        <v>100</v>
      </c>
      <c r="D15" s="258">
        <f>IF(A15="base","",IF(B15="","",INDEX('CIQ Input File'!$C$81:$C$91,MATCH(B15,'CIQ Input File'!$D$81:$D$91,0))))</f>
        <v>1</v>
      </c>
      <c r="E15" s="283">
        <f>IF(V15="","",'CIQ Input File'!$E$162)</f>
        <v>1</v>
      </c>
      <c r="F15" s="283">
        <f>IF(V15="","",'CIQ Input File'!$E$163)</f>
        <v>4</v>
      </c>
      <c r="G15" s="103"/>
      <c r="H15" s="100"/>
      <c r="I15" s="100"/>
      <c r="J15" s="257" t="str">
        <f>IF(K15="","",IF('CIQ Input File'!$E$184="bgp enable","bfd-enable",""))</f>
        <v/>
      </c>
      <c r="K15" s="258" t="str">
        <f>IF(V15="","",IF('CIQ Input File'!$E$178="","",'CIQ Input File'!$E$178))</f>
        <v>rapid-withdrawal</v>
      </c>
      <c r="L15" s="282" t="str">
        <f>IF(V15="","",IF('CIQ Input File'!$E$164="","",'CIQ Input File'!$E$164))</f>
        <v/>
      </c>
      <c r="M15" s="282" t="str">
        <f>IF(V15="","",IF('CIQ Input File'!$E$165="","",'CIQ Input File'!$E$165))</f>
        <v/>
      </c>
      <c r="N15" s="282" t="str">
        <f>IF(V15="","",IF('CIQ Input File'!$E$166="","",'CIQ Input File'!$E$166))</f>
        <v/>
      </c>
      <c r="O15" s="282">
        <f>IF(V15="","",IF('CIQ Input File'!$E$167="","",'CIQ Input File'!$E$167))</f>
        <v>2</v>
      </c>
      <c r="P15" s="1"/>
      <c r="Q15" s="257" t="str">
        <f>IF(V15="","",IF('CIQ Input File'!$E$177="","",'CIQ Input File'!$E$177))</f>
        <v/>
      </c>
      <c r="R15" s="1"/>
      <c r="S15" s="1"/>
      <c r="T15" s="1"/>
      <c r="U15" s="257" t="str">
        <f>IF(V15="","",IF('CIQ Input File'!$E$179="","",'CIQ Input File'!$E$179))</f>
        <v/>
      </c>
      <c r="V15" s="456">
        <f>IF('CIQ Input File'!K274="Y",'CIQ Input File'!C274,IF('CIQ Input File'!L274="Y",'CIQ Input File'!C274,""))</f>
        <v>100</v>
      </c>
      <c r="W15" s="440" t="s">
        <v>1030</v>
      </c>
    </row>
    <row r="16" spans="1:23">
      <c r="B16" s="257">
        <f t="shared" si="1"/>
        <v>200</v>
      </c>
      <c r="C16" s="257">
        <f>IF(V16="","",IF(V16="Base","",INDEX('CIQ Input File'!$J$207:$J$256,MATCH(V16,'CIQ Input File'!$C$207:$C$256,0))))</f>
        <v>200</v>
      </c>
      <c r="D16" s="258">
        <f>IF(A16="base","",IF(B16="","",INDEX('CIQ Input File'!$C$81:$C$91,MATCH(B16,'CIQ Input File'!$D$81:$D$91,0))))</f>
        <v>1</v>
      </c>
      <c r="E16" s="283">
        <f>IF(V16="","",'CIQ Input File'!$E$162)</f>
        <v>1</v>
      </c>
      <c r="F16" s="283">
        <f>IF(V16="","",'CIQ Input File'!$E$163)</f>
        <v>4</v>
      </c>
      <c r="G16" s="103"/>
      <c r="H16" s="100"/>
      <c r="I16" s="100"/>
      <c r="J16" s="257" t="str">
        <f>IF(K16="","",IF('CIQ Input File'!$E$184="bgp enable","bfd-enable",""))</f>
        <v/>
      </c>
      <c r="K16" s="258" t="str">
        <f>IF(V16="","",IF('CIQ Input File'!$E$178="","",'CIQ Input File'!$E$178))</f>
        <v>rapid-withdrawal</v>
      </c>
      <c r="L16" s="282" t="str">
        <f>IF(V16="","",IF('CIQ Input File'!$E$164="","",'CIQ Input File'!$E$164))</f>
        <v/>
      </c>
      <c r="M16" s="282" t="str">
        <f>IF(V16="","",IF('CIQ Input File'!$E$165="","",'CIQ Input File'!$E$165))</f>
        <v/>
      </c>
      <c r="N16" s="282" t="str">
        <f>IF(V16="","",IF('CIQ Input File'!$E$166="","",'CIQ Input File'!$E$166))</f>
        <v/>
      </c>
      <c r="O16" s="282">
        <f>IF(V16="","",IF('CIQ Input File'!$E$167="","",'CIQ Input File'!$E$167))</f>
        <v>2</v>
      </c>
      <c r="P16" s="1"/>
      <c r="Q16" s="257" t="str">
        <f>IF(V16="","",IF('CIQ Input File'!$E$177="","",'CIQ Input File'!$E$177))</f>
        <v/>
      </c>
      <c r="R16" s="1"/>
      <c r="S16" s="1"/>
      <c r="T16" s="1"/>
      <c r="U16" s="257" t="str">
        <f>IF(V16="","",IF('CIQ Input File'!$E$179="","",'CIQ Input File'!$E$179))</f>
        <v/>
      </c>
      <c r="V16" s="456">
        <f>IF('CIQ Input File'!K275="Y",'CIQ Input File'!C275,IF('CIQ Input File'!L275="Y",'CIQ Input File'!C275,""))</f>
        <v>200</v>
      </c>
      <c r="W16" s="440" t="s">
        <v>1030</v>
      </c>
    </row>
    <row r="17" spans="2:23">
      <c r="B17" s="257">
        <f t="shared" si="1"/>
        <v>400</v>
      </c>
      <c r="C17" s="257">
        <f>IF(V17="","",IF(V17="Base","",INDEX('CIQ Input File'!$J$207:$J$256,MATCH(V17,'CIQ Input File'!$C$207:$C$256,0))))</f>
        <v>400</v>
      </c>
      <c r="D17" s="258">
        <f>IF(A17="base","",IF(B17="","",INDEX('CIQ Input File'!$C$81:$C$91,MATCH(B17,'CIQ Input File'!$D$81:$D$91,0))))</f>
        <v>1</v>
      </c>
      <c r="E17" s="283">
        <f>IF(V17="","",'CIQ Input File'!$E$162)</f>
        <v>1</v>
      </c>
      <c r="F17" s="283">
        <f>IF(V17="","",'CIQ Input File'!$E$163)</f>
        <v>4</v>
      </c>
      <c r="G17" s="103"/>
      <c r="H17" s="100"/>
      <c r="I17" s="100"/>
      <c r="J17" s="257" t="str">
        <f>IF(K17="","",IF('CIQ Input File'!$E$184="bgp enable","bfd-enable",""))</f>
        <v/>
      </c>
      <c r="K17" s="258" t="str">
        <f>IF(V17="","",IF('CIQ Input File'!$E$178="","",'CIQ Input File'!$E$178))</f>
        <v>rapid-withdrawal</v>
      </c>
      <c r="L17" s="282" t="str">
        <f>IF(V17="","",IF('CIQ Input File'!$E$164="","",'CIQ Input File'!$E$164))</f>
        <v/>
      </c>
      <c r="M17" s="282" t="str">
        <f>IF(V17="","",IF('CIQ Input File'!$E$165="","",'CIQ Input File'!$E$165))</f>
        <v/>
      </c>
      <c r="N17" s="282" t="str">
        <f>IF(V17="","",IF('CIQ Input File'!$E$166="","",'CIQ Input File'!$E$166))</f>
        <v/>
      </c>
      <c r="O17" s="282">
        <f>IF(V17="","",IF('CIQ Input File'!$E$167="","",'CIQ Input File'!$E$167))</f>
        <v>2</v>
      </c>
      <c r="P17" s="1"/>
      <c r="Q17" s="257" t="str">
        <f>IF(V17="","",IF('CIQ Input File'!$E$177="","",'CIQ Input File'!$E$177))</f>
        <v/>
      </c>
      <c r="R17" s="1"/>
      <c r="S17" s="1"/>
      <c r="T17" s="1"/>
      <c r="U17" s="257" t="str">
        <f>IF(V17="","",IF('CIQ Input File'!$E$179="","",'CIQ Input File'!$E$179))</f>
        <v/>
      </c>
      <c r="V17" s="456">
        <f>IF('CIQ Input File'!K276="Y",'CIQ Input File'!C276,IF('CIQ Input File'!L276="Y",'CIQ Input File'!C276,""))</f>
        <v>400</v>
      </c>
      <c r="W17" s="440" t="s">
        <v>1030</v>
      </c>
    </row>
    <row r="18" spans="2:23">
      <c r="B18" s="257" t="str">
        <f t="shared" si="1"/>
        <v/>
      </c>
      <c r="C18" s="257" t="str">
        <f>IF(V18="","",IF(V18="Base","",INDEX('CIQ Input File'!$J$207:$J$256,MATCH(V18,'CIQ Input File'!$C$207:$C$256,0))))</f>
        <v/>
      </c>
      <c r="D18" s="258" t="str">
        <f>IF(A18="base","",IF(B18="","",INDEX('CIQ Input File'!$C$81:$C$91,MATCH(B18,'CIQ Input File'!$D$81:$D$91,0))))</f>
        <v/>
      </c>
      <c r="E18" s="283" t="str">
        <f>IF(V18="","",'CIQ Input File'!$E$162)</f>
        <v/>
      </c>
      <c r="F18" s="283" t="str">
        <f>IF(V18="","",'CIQ Input File'!$E$163)</f>
        <v/>
      </c>
      <c r="G18" s="103"/>
      <c r="H18" s="100"/>
      <c r="I18" s="100"/>
      <c r="J18" s="257" t="str">
        <f>IF(K18="","",IF('CIQ Input File'!$E$184="bgp enable","bfd-enable",""))</f>
        <v/>
      </c>
      <c r="K18" s="258" t="str">
        <f>IF(V18="","",IF('CIQ Input File'!$E$178="","",'CIQ Input File'!$E$178))</f>
        <v/>
      </c>
      <c r="L18" s="282" t="str">
        <f>IF(V18="","",IF('CIQ Input File'!$E$164="","",'CIQ Input File'!$E$164))</f>
        <v/>
      </c>
      <c r="M18" s="282" t="str">
        <f>IF(V18="","",IF('CIQ Input File'!$E$165="","",'CIQ Input File'!$E$165))</f>
        <v/>
      </c>
      <c r="N18" s="282" t="str">
        <f>IF(V18="","",IF('CIQ Input File'!$E$166="","",'CIQ Input File'!$E$166))</f>
        <v/>
      </c>
      <c r="O18" s="282" t="str">
        <f>IF(V18="","",IF('CIQ Input File'!$E$167="","",'CIQ Input File'!$E$167))</f>
        <v/>
      </c>
      <c r="P18" s="1"/>
      <c r="Q18" s="257" t="str">
        <f>IF(V18="","",IF('CIQ Input File'!$E$177="","",'CIQ Input File'!$E$177))</f>
        <v/>
      </c>
      <c r="R18" s="1"/>
      <c r="S18" s="1"/>
      <c r="T18" s="1"/>
      <c r="U18" s="257" t="str">
        <f>IF(V18="","",IF('CIQ Input File'!$E$179="","",'CIQ Input File'!$E$179))</f>
        <v/>
      </c>
      <c r="V18" s="456" t="str">
        <f>IF('CIQ Input File'!K277="Y",'CIQ Input File'!C277,IF('CIQ Input File'!L277="Y",'CIQ Input File'!C277,""))</f>
        <v/>
      </c>
      <c r="W18" s="440" t="s">
        <v>1030</v>
      </c>
    </row>
    <row r="19" spans="2:23">
      <c r="B19" s="257" t="str">
        <f t="shared" si="1"/>
        <v/>
      </c>
      <c r="C19" s="257" t="str">
        <f>IF(V19="","",IF(V19="Base","",INDEX('CIQ Input File'!$J$207:$J$256,MATCH(V19,'CIQ Input File'!$C$207:$C$256,0))))</f>
        <v/>
      </c>
      <c r="D19" s="258" t="str">
        <f>IF(A19="base","",IF(B19="","",INDEX('CIQ Input File'!$C$81:$C$91,MATCH(B19,'CIQ Input File'!$D$81:$D$91,0))))</f>
        <v/>
      </c>
      <c r="E19" s="283" t="str">
        <f>IF(V19="","",'CIQ Input File'!$E$162)</f>
        <v/>
      </c>
      <c r="F19" s="283" t="str">
        <f>IF(V19="","",'CIQ Input File'!$E$163)</f>
        <v/>
      </c>
      <c r="G19" s="103"/>
      <c r="H19" s="100"/>
      <c r="I19" s="100"/>
      <c r="J19" s="257" t="str">
        <f>IF(K19="","",IF('CIQ Input File'!$E$184="bgp enable","bfd-enable",""))</f>
        <v/>
      </c>
      <c r="K19" s="258" t="str">
        <f>IF(V19="","",IF('CIQ Input File'!$E$178="","",'CIQ Input File'!$E$178))</f>
        <v/>
      </c>
      <c r="L19" s="282" t="str">
        <f>IF(V19="","",IF('CIQ Input File'!$E$164="","",'CIQ Input File'!$E$164))</f>
        <v/>
      </c>
      <c r="M19" s="282" t="str">
        <f>IF(V19="","",IF('CIQ Input File'!$E$165="","",'CIQ Input File'!$E$165))</f>
        <v/>
      </c>
      <c r="N19" s="282" t="str">
        <f>IF(V19="","",IF('CIQ Input File'!$E$166="","",'CIQ Input File'!$E$166))</f>
        <v/>
      </c>
      <c r="O19" s="282" t="str">
        <f>IF(V19="","",IF('CIQ Input File'!$E$167="","",'CIQ Input File'!$E$167))</f>
        <v/>
      </c>
      <c r="P19" s="1"/>
      <c r="Q19" s="257" t="str">
        <f>IF(V19="","",IF('CIQ Input File'!$E$177="","",'CIQ Input File'!$E$177))</f>
        <v/>
      </c>
      <c r="R19" s="1"/>
      <c r="S19" s="1"/>
      <c r="T19" s="1"/>
      <c r="U19" s="257" t="str">
        <f>IF(V19="","",IF('CIQ Input File'!$E$179="","",'CIQ Input File'!$E$179))</f>
        <v/>
      </c>
      <c r="V19" s="456" t="str">
        <f>IF('CIQ Input File'!K278="Y",'CIQ Input File'!C278,IF('CIQ Input File'!L278="Y",'CIQ Input File'!C278,""))</f>
        <v/>
      </c>
      <c r="W19" s="440" t="s">
        <v>1030</v>
      </c>
    </row>
    <row r="20" spans="2:23">
      <c r="B20" s="257" t="str">
        <f t="shared" si="1"/>
        <v/>
      </c>
      <c r="C20" s="257" t="str">
        <f>IF(V20="","",IF(V20="Base","",INDEX('CIQ Input File'!$J$207:$J$256,MATCH(V20,'CIQ Input File'!$C$207:$C$256,0))))</f>
        <v/>
      </c>
      <c r="D20" s="258" t="str">
        <f>IF(A20="base","",IF(B20="","",INDEX('CIQ Input File'!$C$81:$C$91,MATCH(B20,'CIQ Input File'!$D$81:$D$91,0))))</f>
        <v/>
      </c>
      <c r="E20" s="283" t="str">
        <f>IF(V20="","",'CIQ Input File'!$E$162)</f>
        <v/>
      </c>
      <c r="F20" s="283" t="str">
        <f>IF(V20="","",'CIQ Input File'!$E$163)</f>
        <v/>
      </c>
      <c r="G20" s="103"/>
      <c r="H20" s="100"/>
      <c r="I20" s="100"/>
      <c r="J20" s="257" t="str">
        <f>IF(K20="","",IF('CIQ Input File'!$E$184="bgp enable","bfd-enable",""))</f>
        <v/>
      </c>
      <c r="K20" s="258" t="str">
        <f>IF(V20="","",IF('CIQ Input File'!$E$178="","",'CIQ Input File'!$E$178))</f>
        <v/>
      </c>
      <c r="L20" s="282" t="str">
        <f>IF(V20="","",IF('CIQ Input File'!$E$164="","",'CIQ Input File'!$E$164))</f>
        <v/>
      </c>
      <c r="M20" s="282" t="str">
        <f>IF(V20="","",IF('CIQ Input File'!$E$165="","",'CIQ Input File'!$E$165))</f>
        <v/>
      </c>
      <c r="N20" s="282" t="str">
        <f>IF(V20="","",IF('CIQ Input File'!$E$166="","",'CIQ Input File'!$E$166))</f>
        <v/>
      </c>
      <c r="O20" s="282" t="str">
        <f>IF(V20="","",IF('CIQ Input File'!$E$167="","",'CIQ Input File'!$E$167))</f>
        <v/>
      </c>
      <c r="P20" s="1"/>
      <c r="Q20" s="257" t="str">
        <f>IF(V20="","",IF('CIQ Input File'!$E$177="","",'CIQ Input File'!$E$177))</f>
        <v/>
      </c>
      <c r="R20" s="1"/>
      <c r="S20" s="1"/>
      <c r="T20" s="1"/>
      <c r="U20" s="257" t="str">
        <f>IF(V20="","",IF('CIQ Input File'!$E$179="","",'CIQ Input File'!$E$179))</f>
        <v/>
      </c>
      <c r="V20" s="456" t="str">
        <f>IF('CIQ Input File'!K279="Y",'CIQ Input File'!C279,IF('CIQ Input File'!L279="Y",'CIQ Input File'!C279,""))</f>
        <v/>
      </c>
      <c r="W20" s="440" t="s">
        <v>1030</v>
      </c>
    </row>
    <row r="21" spans="2:23">
      <c r="B21" s="257" t="str">
        <f t="shared" si="1"/>
        <v/>
      </c>
      <c r="C21" s="257" t="str">
        <f>IF(V21="","",IF(V21="Base","",INDEX('CIQ Input File'!$J$207:$J$256,MATCH(V21,'CIQ Input File'!$C$207:$C$256,0))))</f>
        <v/>
      </c>
      <c r="D21" s="258" t="str">
        <f>IF(A21="base","",IF(B21="","",INDEX('CIQ Input File'!$C$81:$C$91,MATCH(B21,'CIQ Input File'!$D$81:$D$91,0))))</f>
        <v/>
      </c>
      <c r="E21" s="283" t="str">
        <f>IF(V21="","",'CIQ Input File'!$E$162)</f>
        <v/>
      </c>
      <c r="F21" s="283" t="str">
        <f>IF(V21="","",'CIQ Input File'!$E$163)</f>
        <v/>
      </c>
      <c r="G21" s="103"/>
      <c r="H21" s="100"/>
      <c r="I21" s="100"/>
      <c r="J21" s="257" t="str">
        <f>IF(K21="","",IF('CIQ Input File'!$E$184="bgp enable","bfd-enable",""))</f>
        <v/>
      </c>
      <c r="K21" s="258" t="str">
        <f>IF(V21="","",IF('CIQ Input File'!$E$178="","",'CIQ Input File'!$E$178))</f>
        <v/>
      </c>
      <c r="L21" s="282" t="str">
        <f>IF(V21="","",IF('CIQ Input File'!$E$164="","",'CIQ Input File'!$E$164))</f>
        <v/>
      </c>
      <c r="M21" s="282" t="str">
        <f>IF(V21="","",IF('CIQ Input File'!$E$165="","",'CIQ Input File'!$E$165))</f>
        <v/>
      </c>
      <c r="N21" s="282" t="str">
        <f>IF(V21="","",IF('CIQ Input File'!$E$166="","",'CIQ Input File'!$E$166))</f>
        <v/>
      </c>
      <c r="O21" s="282" t="str">
        <f>IF(V21="","",IF('CIQ Input File'!$E$167="","",'CIQ Input File'!$E$167))</f>
        <v/>
      </c>
      <c r="P21" s="1"/>
      <c r="Q21" s="257" t="str">
        <f>IF(V21="","",IF('CIQ Input File'!$E$177="","",'CIQ Input File'!$E$177))</f>
        <v/>
      </c>
      <c r="R21" s="1"/>
      <c r="S21" s="1"/>
      <c r="T21" s="1"/>
      <c r="U21" s="257" t="str">
        <f>IF(V21="","",IF('CIQ Input File'!$E$179="","",'CIQ Input File'!$E$179))</f>
        <v/>
      </c>
      <c r="V21" s="456" t="str">
        <f>IF('CIQ Input File'!K280="Y",'CIQ Input File'!C280,IF('CIQ Input File'!L280="Y",'CIQ Input File'!C280,""))</f>
        <v/>
      </c>
      <c r="W21" s="440" t="s">
        <v>1030</v>
      </c>
    </row>
    <row r="22" spans="2:23">
      <c r="B22" s="257" t="str">
        <f t="shared" si="1"/>
        <v/>
      </c>
      <c r="C22" s="257" t="str">
        <f>IF(V22="","",IF(V22="Base","",INDEX('CIQ Input File'!$J$207:$J$256,MATCH(V22,'CIQ Input File'!$C$207:$C$256,0))))</f>
        <v/>
      </c>
      <c r="D22" s="258" t="str">
        <f>IF(A22="base","",IF(B22="","",INDEX('CIQ Input File'!$C$81:$C$91,MATCH(B22,'CIQ Input File'!$D$81:$D$91,0))))</f>
        <v/>
      </c>
      <c r="E22" s="283" t="str">
        <f>IF(V22="","",'CIQ Input File'!$E$162)</f>
        <v/>
      </c>
      <c r="F22" s="283" t="str">
        <f>IF(V22="","",'CIQ Input File'!$E$163)</f>
        <v/>
      </c>
      <c r="G22" s="103"/>
      <c r="H22" s="100"/>
      <c r="I22" s="100"/>
      <c r="J22" s="257" t="str">
        <f>IF(K22="","",IF('CIQ Input File'!$E$184="bgp enable","bfd-enable",""))</f>
        <v/>
      </c>
      <c r="K22" s="258" t="str">
        <f>IF(V22="","",IF('CIQ Input File'!$E$178="","",'CIQ Input File'!$E$178))</f>
        <v/>
      </c>
      <c r="L22" s="282" t="str">
        <f>IF(V22="","",IF('CIQ Input File'!$E$164="","",'CIQ Input File'!$E$164))</f>
        <v/>
      </c>
      <c r="M22" s="282" t="str">
        <f>IF(V22="","",IF('CIQ Input File'!$E$165="","",'CIQ Input File'!$E$165))</f>
        <v/>
      </c>
      <c r="N22" s="282" t="str">
        <f>IF(V22="","",IF('CIQ Input File'!$E$166="","",'CIQ Input File'!$E$166))</f>
        <v/>
      </c>
      <c r="O22" s="282" t="str">
        <f>IF(V22="","",IF('CIQ Input File'!$E$167="","",'CIQ Input File'!$E$167))</f>
        <v/>
      </c>
      <c r="P22" s="1"/>
      <c r="Q22" s="257" t="str">
        <f>IF(V22="","",IF('CIQ Input File'!$E$177="","",'CIQ Input File'!$E$177))</f>
        <v/>
      </c>
      <c r="R22" s="1"/>
      <c r="S22" s="1"/>
      <c r="T22" s="1"/>
      <c r="U22" s="257" t="str">
        <f>IF(V22="","",IF('CIQ Input File'!$E$179="","",'CIQ Input File'!$E$179))</f>
        <v/>
      </c>
      <c r="V22" s="456" t="str">
        <f>IF('CIQ Input File'!K281="Y",'CIQ Input File'!C281,IF('CIQ Input File'!L281="Y",'CIQ Input File'!C281,""))</f>
        <v/>
      </c>
      <c r="W22" s="440" t="s">
        <v>1030</v>
      </c>
    </row>
    <row r="23" spans="2:23">
      <c r="B23" s="257" t="str">
        <f t="shared" si="1"/>
        <v/>
      </c>
      <c r="C23" s="257" t="str">
        <f>IF(V23="","",IF(V23="Base","",INDEX('CIQ Input File'!$J$207:$J$256,MATCH(V23,'CIQ Input File'!$C$207:$C$256,0))))</f>
        <v/>
      </c>
      <c r="D23" s="258" t="str">
        <f>IF(A23="base","",IF(B23="","",INDEX('CIQ Input File'!$C$81:$C$91,MATCH(B23,'CIQ Input File'!$D$81:$D$91,0))))</f>
        <v/>
      </c>
      <c r="E23" s="283" t="str">
        <f>IF(V23="","",'CIQ Input File'!$E$162)</f>
        <v/>
      </c>
      <c r="F23" s="283" t="str">
        <f>IF(V23="","",'CIQ Input File'!$E$163)</f>
        <v/>
      </c>
      <c r="G23" s="103"/>
      <c r="H23" s="100"/>
      <c r="I23" s="100"/>
      <c r="J23" s="100"/>
      <c r="K23" s="258" t="str">
        <f>IF(V23="","",IF('CIQ Input File'!$E$178="","",'CIQ Input File'!$E$178))</f>
        <v/>
      </c>
      <c r="L23" s="282" t="str">
        <f>IF(V23="","",IF('CIQ Input File'!$E$164="","",'CIQ Input File'!$E$164))</f>
        <v/>
      </c>
      <c r="M23" s="282" t="str">
        <f>IF(V23="","",IF('CIQ Input File'!$E$165="","",'CIQ Input File'!$E$165))</f>
        <v/>
      </c>
      <c r="N23" s="282" t="str">
        <f>IF(V23="","",IF('CIQ Input File'!$E$166="","",'CIQ Input File'!$E$166))</f>
        <v/>
      </c>
      <c r="O23" s="282" t="str">
        <f>IF(V23="","",IF('CIQ Input File'!$E$167="","",'CIQ Input File'!$E$167))</f>
        <v/>
      </c>
      <c r="P23" s="1"/>
      <c r="Q23" s="257" t="str">
        <f>IF(V23="","",IF('CIQ Input File'!$E$177="","",'CIQ Input File'!$E$177))</f>
        <v/>
      </c>
      <c r="R23" s="1"/>
      <c r="S23" s="1"/>
      <c r="T23" s="1"/>
      <c r="U23" s="257" t="str">
        <f>IF(V23="","",IF('CIQ Input File'!$E$179="","",'CIQ Input File'!$E$179))</f>
        <v/>
      </c>
      <c r="V23" s="456" t="str">
        <f>IF('CIQ Input File'!K282="Y",'CIQ Input File'!C282,IF('CIQ Input File'!L282="Y",'CIQ Input File'!C282,""))</f>
        <v/>
      </c>
      <c r="W23" s="440" t="s">
        <v>1030</v>
      </c>
    </row>
    <row r="24" spans="2:23">
      <c r="B24" s="122"/>
      <c r="C24" s="122"/>
      <c r="D24" s="122"/>
      <c r="E24" s="122"/>
    </row>
    <row r="25" spans="2:23">
      <c r="B25" s="122"/>
      <c r="C25" s="122"/>
      <c r="D25" s="122"/>
      <c r="E25" s="122"/>
    </row>
    <row r="26" spans="2:23">
      <c r="B26" s="122"/>
      <c r="C26" s="122"/>
      <c r="D26" s="122"/>
      <c r="E26" s="122"/>
    </row>
    <row r="27" spans="2:23">
      <c r="B27" s="122"/>
      <c r="C27" s="122"/>
      <c r="D27" s="122"/>
      <c r="E27" s="122"/>
    </row>
    <row r="28" spans="2:23">
      <c r="B28" s="122"/>
      <c r="C28" s="122"/>
      <c r="D28" s="122"/>
      <c r="E28" s="122"/>
    </row>
    <row r="29" spans="2:23">
      <c r="B29" s="122"/>
      <c r="C29" s="122"/>
      <c r="D29" s="122"/>
      <c r="E29" s="122"/>
    </row>
    <row r="30" spans="2:23">
      <c r="B30" s="122"/>
      <c r="C30" s="122"/>
      <c r="D30" s="122"/>
      <c r="E30" s="122"/>
    </row>
    <row r="31" spans="2:23">
      <c r="B31" s="122"/>
      <c r="C31" s="122"/>
      <c r="D31" s="122"/>
      <c r="E31" s="122"/>
    </row>
    <row r="32" spans="2:23">
      <c r="B32" s="122"/>
      <c r="C32" s="122"/>
      <c r="D32" s="122"/>
      <c r="E32" s="122"/>
    </row>
  </sheetData>
  <mergeCells count="1">
    <mergeCell ref="Q1:S1"/>
  </mergeCells>
  <phoneticPr fontId="4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E928-4993-4001-B13D-A966165B9390}">
  <dimension ref="A1:L5"/>
  <sheetViews>
    <sheetView workbookViewId="0">
      <selection activeCell="I11" sqref="I11"/>
    </sheetView>
  </sheetViews>
  <sheetFormatPr defaultRowHeight="14.5"/>
  <cols>
    <col min="1" max="2" width="8.7265625" style="850"/>
    <col min="3" max="3" width="30.7265625" style="850" bestFit="1" customWidth="1"/>
    <col min="4" max="4" width="8.7265625" style="850"/>
    <col min="5" max="5" width="27.1796875" style="850" bestFit="1" customWidth="1"/>
    <col min="6" max="6" width="15.7265625" style="850" bestFit="1" customWidth="1"/>
    <col min="7" max="7" width="13.26953125" style="850" bestFit="1" customWidth="1"/>
    <col min="8" max="8" width="13.7265625" style="850" bestFit="1" customWidth="1"/>
    <col min="9" max="9" width="20.1796875" style="850" bestFit="1" customWidth="1"/>
    <col min="10" max="10" width="10.7265625" style="850" bestFit="1" customWidth="1"/>
    <col min="11" max="11" width="14.7265625" style="850" bestFit="1" customWidth="1"/>
    <col min="12" max="12" width="10.7265625" style="850" bestFit="1" customWidth="1"/>
    <col min="13" max="16384" width="8.7265625" style="850"/>
  </cols>
  <sheetData>
    <row r="1" spans="1:12">
      <c r="A1" s="1158" t="s">
        <v>300</v>
      </c>
      <c r="B1" s="1158"/>
      <c r="C1" s="850" t="s">
        <v>894</v>
      </c>
      <c r="E1" s="1165" t="s">
        <v>1367</v>
      </c>
      <c r="F1" s="1165"/>
      <c r="G1" s="1165"/>
      <c r="H1" s="1165"/>
      <c r="I1" s="1165"/>
      <c r="J1" s="1160" t="s">
        <v>1368</v>
      </c>
      <c r="K1" s="1160"/>
      <c r="L1" s="1160"/>
    </row>
    <row r="2" spans="1:12">
      <c r="A2" s="2" t="s">
        <v>166</v>
      </c>
      <c r="B2" s="2" t="s">
        <v>51</v>
      </c>
      <c r="C2" s="2" t="s">
        <v>0</v>
      </c>
      <c r="D2" s="2" t="s">
        <v>52</v>
      </c>
      <c r="E2" s="13" t="s">
        <v>1369</v>
      </c>
      <c r="F2" s="13" t="s">
        <v>1262</v>
      </c>
      <c r="G2" s="13" t="s">
        <v>77</v>
      </c>
      <c r="H2" s="13" t="s">
        <v>1370</v>
      </c>
      <c r="I2" s="13" t="s">
        <v>1264</v>
      </c>
      <c r="J2" s="13" t="s">
        <v>577</v>
      </c>
      <c r="K2" s="13" t="s">
        <v>578</v>
      </c>
      <c r="L2" s="13" t="s">
        <v>1371</v>
      </c>
    </row>
    <row r="3" spans="1:12">
      <c r="B3" s="850">
        <v>1301</v>
      </c>
      <c r="C3" s="850">
        <v>1301</v>
      </c>
      <c r="D3" s="850">
        <v>1</v>
      </c>
      <c r="F3" s="850" t="s">
        <v>1599</v>
      </c>
      <c r="G3" s="688"/>
      <c r="I3" s="850" t="s">
        <v>1507</v>
      </c>
      <c r="J3" s="688"/>
      <c r="K3" s="688"/>
      <c r="L3" s="688"/>
    </row>
    <row r="4" spans="1:12">
      <c r="G4" s="688"/>
      <c r="J4" s="688"/>
      <c r="K4" s="688"/>
      <c r="L4" s="688"/>
    </row>
    <row r="5" spans="1:12">
      <c r="G5" s="688"/>
      <c r="J5" s="688"/>
      <c r="K5" s="688"/>
      <c r="L5" s="688"/>
    </row>
  </sheetData>
  <mergeCells count="3">
    <mergeCell ref="A1:B1"/>
    <mergeCell ref="E1:I1"/>
    <mergeCell ref="J1:L1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0E52-9025-4449-B206-EB08C0B66C5E}">
  <sheetPr>
    <tabColor rgb="FF92D050"/>
  </sheetPr>
  <dimension ref="A1:Q45"/>
  <sheetViews>
    <sheetView topLeftCell="C1" workbookViewId="0">
      <pane ySplit="2" topLeftCell="A24" activePane="bottomLeft" state="frozen"/>
      <selection pane="bottomLeft" activeCell="C26" sqref="C26:C27"/>
    </sheetView>
  </sheetViews>
  <sheetFormatPr defaultRowHeight="14.5"/>
  <cols>
    <col min="2" max="2" width="6.26953125" bestFit="1" customWidth="1"/>
    <col min="3" max="3" width="25.26953125" bestFit="1" customWidth="1"/>
    <col min="4" max="4" width="8.6328125" bestFit="1" customWidth="1"/>
    <col min="5" max="5" width="25.54296875" customWidth="1"/>
    <col min="6" max="6" width="46.36328125" style="660" customWidth="1"/>
    <col min="7" max="7" width="10" style="12" bestFit="1" customWidth="1"/>
    <col min="8" max="8" width="21.81640625" style="70" customWidth="1"/>
    <col min="9" max="9" width="32.81640625" customWidth="1"/>
    <col min="10" max="10" width="32.54296875" style="78" customWidth="1"/>
    <col min="11" max="11" width="7.08984375" bestFit="1" customWidth="1"/>
    <col min="12" max="12" width="13.453125" customWidth="1"/>
    <col min="13" max="13" width="13.36328125" customWidth="1"/>
    <col min="14" max="14" width="8.7265625" style="9"/>
    <col min="16" max="16" width="14.453125" customWidth="1"/>
  </cols>
  <sheetData>
    <row r="1" spans="1:16">
      <c r="A1" s="1158" t="s">
        <v>300</v>
      </c>
      <c r="B1" s="1158"/>
      <c r="G1"/>
      <c r="H1" s="69"/>
    </row>
    <row r="2" spans="1:16" ht="27.5" customHeight="1">
      <c r="A2" s="2" t="s">
        <v>166</v>
      </c>
      <c r="B2" s="18" t="s">
        <v>51</v>
      </c>
      <c r="C2" s="18" t="s">
        <v>50</v>
      </c>
      <c r="D2" s="18" t="s">
        <v>52</v>
      </c>
      <c r="E2" s="18" t="s">
        <v>70</v>
      </c>
      <c r="F2" s="18" t="s">
        <v>1378</v>
      </c>
      <c r="G2" s="18" t="s">
        <v>71</v>
      </c>
      <c r="H2" s="18" t="s">
        <v>664</v>
      </c>
      <c r="I2" s="18" t="s">
        <v>72</v>
      </c>
      <c r="J2" s="18" t="s">
        <v>683</v>
      </c>
      <c r="K2" s="18" t="s">
        <v>73</v>
      </c>
      <c r="L2" s="18" t="s">
        <v>74</v>
      </c>
      <c r="M2" s="18" t="s">
        <v>61</v>
      </c>
      <c r="N2" s="13" t="s">
        <v>908</v>
      </c>
      <c r="O2" s="13" t="s">
        <v>909</v>
      </c>
    </row>
    <row r="3" spans="1:16" s="93" customFormat="1">
      <c r="A3" s="257" t="str">
        <f>IF(N3="Base",N3,"")</f>
        <v/>
      </c>
      <c r="B3" s="257" t="str">
        <f>IF(N3="Base","",N3)</f>
        <v/>
      </c>
      <c r="C3" s="257" t="str">
        <f>IF(N3="","",IF(N3="Base","",INDEX('CIQ Input File'!$J$207:$J$256,MATCH(N3,'CIQ Input File'!$C$207:$C$256,0))))</f>
        <v/>
      </c>
      <c r="D3" s="257" t="str">
        <f>IF(A3="base","",IF(B3="","",INDEX('CIQ Input File'!$C$81:$C$91,MATCH(B3,'CIQ Input File'!$D$81:$D$91,0))))</f>
        <v/>
      </c>
      <c r="E3" s="257" t="str">
        <f>IF(N3="","",CONCATENATE("v",N3,"-grp-",O3))</f>
        <v/>
      </c>
      <c r="F3" s="257" t="str">
        <f>IF('CIQ Input File'!Q208="Y",'CIQ Input File'!Z208,"")</f>
        <v/>
      </c>
      <c r="G3" s="257" t="str">
        <f>IF(E3="","","external")</f>
        <v/>
      </c>
      <c r="H3" s="257" t="str">
        <f>IF(N3="","","ipv4")</f>
        <v/>
      </c>
      <c r="I3" s="260" t="str">
        <f>IF(N3="","",INDEX('CIQ Input File'!$V$207:$V$256,MATCH(N3,'CIQ Input File'!$C$207:$C$256,0)))</f>
        <v/>
      </c>
      <c r="J3" s="257" t="str">
        <f>IF(N3="","",(IF('CIQ Input File'!$E$175="Y",CONCATENATE("bgp-import-default-from Router-",O3),"")))</f>
        <v/>
      </c>
      <c r="K3" s="257" t="str">
        <f>IF('CIQ Input File'!$E$170="Y",IF(E3="","",'CIQ Input File'!$E$168),"")</f>
        <v/>
      </c>
      <c r="L3" s="257" t="str">
        <f>IF(E3="","",'CIQ Input File'!$E$169)</f>
        <v/>
      </c>
      <c r="M3" s="257" t="str">
        <f>IF(N3="","",IF('CIQ Input File'!$E$184="group enable","bfd-enable",""))</f>
        <v/>
      </c>
      <c r="N3" s="291" t="str">
        <f>IF('CIQ Input File'!$Q$208="Y",'CIQ Input File'!$C$208,"")</f>
        <v/>
      </c>
      <c r="O3" s="457" t="s">
        <v>727</v>
      </c>
      <c r="P3" s="93" t="s">
        <v>1138</v>
      </c>
    </row>
    <row r="4" spans="1:16" s="64" customFormat="1">
      <c r="A4" s="1"/>
      <c r="B4" s="257" t="str">
        <f>IF(N4="","",N4)</f>
        <v/>
      </c>
      <c r="C4" s="257" t="str">
        <f>IF(N4="","",IF(N4="Base","",INDEX('CIQ Input File'!$J$207:$J$256,MATCH(N4,'CIQ Input File'!$C$207:$C$256,0))))</f>
        <v/>
      </c>
      <c r="D4" s="257" t="str">
        <f>IF(A4="base","",IF(B4="","",INDEX('CIQ Input File'!$C$81:$C$91,MATCH(B4,'CIQ Input File'!$D$81:$D$91,0))))</f>
        <v/>
      </c>
      <c r="E4" s="257" t="str">
        <f>IF(N4="","",CONCATENATE("v",N4,"-grp-",O4))</f>
        <v/>
      </c>
      <c r="F4" s="257" t="str">
        <f>IF('CIQ Input File'!Q213="Y",'CIQ Input File'!Z213,"")</f>
        <v/>
      </c>
      <c r="G4" s="257" t="str">
        <f>IF(E4="","","external")</f>
        <v/>
      </c>
      <c r="H4" s="257" t="str">
        <f>IF(N4="","",O4)</f>
        <v/>
      </c>
      <c r="I4" s="260" t="str">
        <f>IF(N4="","",INDEX('CIQ Input File'!$V$207:$V$256,MATCH(N4,'CIQ Input File'!$C$207:$C$256,0)))</f>
        <v/>
      </c>
      <c r="J4" s="257" t="str">
        <f>IF(N4="","",(IF('CIQ Input File'!$E$175="Y",CONCATENATE("bgp-import-default-from Router-",O4),"")))</f>
        <v/>
      </c>
      <c r="K4" s="257" t="str">
        <f>IF('CIQ Input File'!$E$170="Y",IF(E4="","",'CIQ Input File'!$E$168),"")</f>
        <v/>
      </c>
      <c r="L4" s="257" t="str">
        <f>IF(E4="","",'CIQ Input File'!$E$169)</f>
        <v/>
      </c>
      <c r="M4" s="257" t="str">
        <f>IF(N4="","",IF('CIQ Input File'!$E$184="group enable","bfd-enable",""))</f>
        <v/>
      </c>
      <c r="N4" s="456" t="str">
        <f>IF('CIQ Input File'!$Q$213="Y",'CIQ Input File'!$C$213,"")</f>
        <v/>
      </c>
      <c r="O4" s="457" t="s">
        <v>727</v>
      </c>
      <c r="P4" s="534" t="s">
        <v>1138</v>
      </c>
    </row>
    <row r="5" spans="1:16" s="278" customFormat="1">
      <c r="A5" s="1"/>
      <c r="B5" s="257" t="str">
        <f t="shared" ref="B5:B14" si="0">IF(N5="","",N5)</f>
        <v/>
      </c>
      <c r="C5" s="257" t="str">
        <f>IF(N5="","",IF(N5="Base","",INDEX('CIQ Input File'!$J$207:$J$256,MATCH(N5,'CIQ Input File'!$C$207:$C$256,0))))</f>
        <v/>
      </c>
      <c r="D5" s="257" t="str">
        <f>IF(A5="base","",IF(B5="","",INDEX('CIQ Input File'!$C$81:$C$91,MATCH(B5,'CIQ Input File'!$D$81:$D$91,0))))</f>
        <v/>
      </c>
      <c r="E5" s="257" t="str">
        <f t="shared" ref="E5:E12" si="1">IF(N5="","",CONCATENATE("v",N5,"-grp-",O5))</f>
        <v/>
      </c>
      <c r="F5" s="257" t="str">
        <f>IF('CIQ Input File'!Q218="Y",'CIQ Input File'!Z218,"")</f>
        <v/>
      </c>
      <c r="G5" s="257" t="str">
        <f t="shared" ref="G5:G13" si="2">IF(E5="","","external")</f>
        <v/>
      </c>
      <c r="H5" s="257" t="str">
        <f t="shared" ref="H5:H12" si="3">IF(N5="","",O5)</f>
        <v/>
      </c>
      <c r="I5" s="260" t="str">
        <f>IF(N5="","",INDEX('CIQ Input File'!$V$207:$V$256,MATCH(N5,'CIQ Input File'!$C$207:$C$256,0)))</f>
        <v/>
      </c>
      <c r="J5" s="257" t="str">
        <f>IF(N5="","",(IF('CIQ Input File'!$E$175="Y",CONCATENATE("bgp-import-default-from Router-",O5),"")))</f>
        <v/>
      </c>
      <c r="K5" s="257" t="str">
        <f>IF('CIQ Input File'!$E$170="Y",IF(E5="","",'CIQ Input File'!$E$168),"")</f>
        <v/>
      </c>
      <c r="L5" s="257" t="str">
        <f>IF(E5="","",'CIQ Input File'!$E$169)</f>
        <v/>
      </c>
      <c r="M5" s="257" t="str">
        <f>IF(N5="","",IF('CIQ Input File'!$E$184="group enable","bfd-enable",""))</f>
        <v/>
      </c>
      <c r="N5" s="456" t="str">
        <f>IF('CIQ Input File'!$Q$218="Y",'CIQ Input File'!$C$218,"")</f>
        <v/>
      </c>
      <c r="O5" s="457" t="s">
        <v>727</v>
      </c>
      <c r="P5" s="534" t="s">
        <v>1138</v>
      </c>
    </row>
    <row r="6" spans="1:16">
      <c r="A6" s="1"/>
      <c r="B6" s="257" t="str">
        <f t="shared" si="0"/>
        <v/>
      </c>
      <c r="C6" s="257" t="str">
        <f>IF(N6="","",IF(N6="Base","",INDEX('CIQ Input File'!$J$207:$J$256,MATCH(N6,'CIQ Input File'!$C$207:$C$256,0))))</f>
        <v/>
      </c>
      <c r="D6" s="257" t="str">
        <f>IF(A6="base","",IF(B6="","",INDEX('CIQ Input File'!$C$81:$C$91,MATCH(B6,'CIQ Input File'!$D$81:$D$91,0))))</f>
        <v/>
      </c>
      <c r="E6" s="257" t="str">
        <f t="shared" si="1"/>
        <v/>
      </c>
      <c r="F6" s="257" t="str">
        <f>IF('CIQ Input File'!Q223="Y",'CIQ Input File'!Z223,"")</f>
        <v/>
      </c>
      <c r="G6" s="257" t="str">
        <f>IF(E6="","","external")</f>
        <v/>
      </c>
      <c r="H6" s="257" t="str">
        <f t="shared" si="3"/>
        <v/>
      </c>
      <c r="I6" s="260" t="str">
        <f>IF(N6="","",INDEX('CIQ Input File'!$V$207:$V$256,MATCH(N6,'CIQ Input File'!$C$207:$C$256,0)))</f>
        <v/>
      </c>
      <c r="J6" s="257" t="str">
        <f>IF(N6="","",(IF('CIQ Input File'!$E$175="Y",CONCATENATE("bgp-import-default-from Router-",O6),"")))</f>
        <v/>
      </c>
      <c r="K6" s="257" t="str">
        <f>IF('CIQ Input File'!$E$170="Y",IF(E6="","",'CIQ Input File'!$E$168),"")</f>
        <v/>
      </c>
      <c r="L6" s="257" t="str">
        <f>IF(E6="","",'CIQ Input File'!$E$169)</f>
        <v/>
      </c>
      <c r="M6" s="257" t="str">
        <f>IF(N6="","",IF('CIQ Input File'!$E$184="group enable","bfd-enable",""))</f>
        <v/>
      </c>
      <c r="N6" s="456" t="str">
        <f>IF('CIQ Input File'!$Q$223="Y",'CIQ Input File'!$C$223,"")</f>
        <v/>
      </c>
      <c r="O6" s="457" t="s">
        <v>727</v>
      </c>
      <c r="P6" s="534" t="s">
        <v>1138</v>
      </c>
    </row>
    <row r="7" spans="1:16" s="118" customFormat="1">
      <c r="A7" s="1"/>
      <c r="B7" s="257" t="str">
        <f t="shared" si="0"/>
        <v/>
      </c>
      <c r="C7" s="257" t="str">
        <f>IF(N7="","",IF(N7="Base","",INDEX('CIQ Input File'!$J$207:$J$256,MATCH(N7,'CIQ Input File'!$C$207:$C$256,0))))</f>
        <v/>
      </c>
      <c r="D7" s="257" t="str">
        <f>IF(A7="base","",IF(B7="","",INDEX('CIQ Input File'!$C$81:$C$91,MATCH(B7,'CIQ Input File'!$D$81:$D$91,0))))</f>
        <v/>
      </c>
      <c r="E7" s="257" t="str">
        <f t="shared" si="1"/>
        <v/>
      </c>
      <c r="F7" s="257" t="str">
        <f>IF('CIQ Input File'!Q228="Y",'CIQ Input File'!Z228,"")</f>
        <v/>
      </c>
      <c r="G7" s="257" t="str">
        <f t="shared" si="2"/>
        <v/>
      </c>
      <c r="H7" s="257" t="str">
        <f t="shared" si="3"/>
        <v/>
      </c>
      <c r="I7" s="260" t="str">
        <f>IF(N7="","",INDEX('CIQ Input File'!$V$207:$V$256,MATCH(N7,'CIQ Input File'!$C$207:$C$256,0)))</f>
        <v/>
      </c>
      <c r="J7" s="257" t="str">
        <f>IF(N7="","",(IF('CIQ Input File'!$E$175="Y",CONCATENATE("bgp-import-default-from Router-",O7),"")))</f>
        <v/>
      </c>
      <c r="K7" s="257" t="str">
        <f>IF('CIQ Input File'!$E$170="Y",IF(E7="","",'CIQ Input File'!$E$168),"")</f>
        <v/>
      </c>
      <c r="L7" s="257" t="str">
        <f>IF(E7="","",'CIQ Input File'!$E$169)</f>
        <v/>
      </c>
      <c r="M7" s="257" t="str">
        <f>IF(N7="","",IF('CIQ Input File'!$E$184="group enable","bfd-enable",""))</f>
        <v/>
      </c>
      <c r="N7" s="456" t="str">
        <f>IF('CIQ Input File'!$Q$228="Y",'CIQ Input File'!$C$228,"")</f>
        <v/>
      </c>
      <c r="O7" s="457" t="s">
        <v>727</v>
      </c>
      <c r="P7" s="534" t="s">
        <v>1138</v>
      </c>
    </row>
    <row r="8" spans="1:16">
      <c r="A8" s="1"/>
      <c r="B8" s="257" t="str">
        <f t="shared" si="0"/>
        <v/>
      </c>
      <c r="C8" s="257" t="str">
        <f>IF(N8="","",IF(N8="Base","",INDEX('CIQ Input File'!$J$207:$J$256,MATCH(N8,'CIQ Input File'!$C$207:$C$256,0))))</f>
        <v/>
      </c>
      <c r="D8" s="257" t="str">
        <f>IF(A8="base","",IF(B8="","",INDEX('CIQ Input File'!$C$81:$C$91,MATCH(B8,'CIQ Input File'!$D$81:$D$91,0))))</f>
        <v/>
      </c>
      <c r="E8" s="257" t="str">
        <f t="shared" si="1"/>
        <v/>
      </c>
      <c r="F8" s="257" t="str">
        <f>IF('CIQ Input File'!Q233="Y",'CIQ Input File'!Z233,"")</f>
        <v/>
      </c>
      <c r="G8" s="257" t="str">
        <f>IF(E8="","","external")</f>
        <v/>
      </c>
      <c r="H8" s="257" t="str">
        <f t="shared" si="3"/>
        <v/>
      </c>
      <c r="I8" s="260" t="str">
        <f>IF(N8="","",INDEX('CIQ Input File'!$V$207:$V$256,MATCH(N8,'CIQ Input File'!$C$207:$C$256,0)))</f>
        <v/>
      </c>
      <c r="J8" s="257" t="str">
        <f>IF(N8="","",(IF('CIQ Input File'!$E$175="Y",CONCATENATE("bgp-import-default-from Router-",O8),"")))</f>
        <v/>
      </c>
      <c r="K8" s="257" t="str">
        <f>IF('CIQ Input File'!$E$170="Y",IF(E8="","",'CIQ Input File'!$E$168),"")</f>
        <v/>
      </c>
      <c r="L8" s="257" t="str">
        <f>IF(E8="","",'CIQ Input File'!$E$169)</f>
        <v/>
      </c>
      <c r="M8" s="257" t="str">
        <f>IF(N8="","",IF('CIQ Input File'!$E$184="group enable","bfd-enable",""))</f>
        <v/>
      </c>
      <c r="N8" s="456" t="str">
        <f>IF('CIQ Input File'!$Q$233="Y",'CIQ Input File'!$C$233,"")</f>
        <v/>
      </c>
      <c r="O8" s="457" t="s">
        <v>727</v>
      </c>
      <c r="P8" s="534" t="s">
        <v>1138</v>
      </c>
    </row>
    <row r="9" spans="1:16" s="278" customFormat="1">
      <c r="A9" s="1"/>
      <c r="B9" s="257" t="str">
        <f t="shared" si="0"/>
        <v/>
      </c>
      <c r="C9" s="257" t="str">
        <f>IF(N9="","",IF(N9="Base","",INDEX('CIQ Input File'!$J$207:$J$256,MATCH(N9,'CIQ Input File'!$C$207:$C$256,0))))</f>
        <v/>
      </c>
      <c r="D9" s="257" t="str">
        <f>IF(A9="base","",IF(B9="","",INDEX('CIQ Input File'!$C$81:$C$91,MATCH(B9,'CIQ Input File'!$D$81:$D$91,0))))</f>
        <v/>
      </c>
      <c r="E9" s="257" t="str">
        <f t="shared" si="1"/>
        <v/>
      </c>
      <c r="F9" s="257" t="str">
        <f>IF('CIQ Input File'!Q238="Y",'CIQ Input File'!Z238,"")</f>
        <v/>
      </c>
      <c r="G9" s="257" t="str">
        <f t="shared" si="2"/>
        <v/>
      </c>
      <c r="H9" s="257" t="str">
        <f>IF(N9="","",O9)</f>
        <v/>
      </c>
      <c r="I9" s="260" t="str">
        <f>IF(N9="","",INDEX('CIQ Input File'!$V$207:$V$256,MATCH(N9,'CIQ Input File'!$C$207:$C$256,0)))</f>
        <v/>
      </c>
      <c r="J9" s="257" t="str">
        <f>IF(N9="","",(IF('CIQ Input File'!$E$175="Y",CONCATENATE("bgp-import-default-from Router-",O9),"")))</f>
        <v/>
      </c>
      <c r="K9" s="257" t="str">
        <f>IF('CIQ Input File'!$E$170="Y",IF(E9="","",'CIQ Input File'!$E$168),"")</f>
        <v/>
      </c>
      <c r="L9" s="257" t="str">
        <f>IF(E9="","",'CIQ Input File'!$E$169)</f>
        <v/>
      </c>
      <c r="M9" s="257" t="str">
        <f>IF(N9="","",IF('CIQ Input File'!$E$184="group enable","bfd-enable",""))</f>
        <v/>
      </c>
      <c r="N9" s="456" t="str">
        <f>IF('CIQ Input File'!$Q$238="Y",'CIQ Input File'!$C$238,"")</f>
        <v/>
      </c>
      <c r="O9" s="457" t="s">
        <v>727</v>
      </c>
      <c r="P9" s="534" t="s">
        <v>1138</v>
      </c>
    </row>
    <row r="10" spans="1:16">
      <c r="A10" s="1"/>
      <c r="B10" s="257" t="str">
        <f t="shared" si="0"/>
        <v/>
      </c>
      <c r="C10" s="257" t="str">
        <f>IF(N10="","",IF(N10="Base","",INDEX('CIQ Input File'!$J$207:$J$256,MATCH(N10,'CIQ Input File'!$C$207:$C$256,0))))</f>
        <v/>
      </c>
      <c r="D10" s="257" t="str">
        <f>IF(A10="base","",IF(B10="","",INDEX('CIQ Input File'!$C$81:$C$91,MATCH(B10,'CIQ Input File'!$D$81:$D$91,0))))</f>
        <v/>
      </c>
      <c r="E10" s="257" t="str">
        <f t="shared" si="1"/>
        <v/>
      </c>
      <c r="F10" s="257" t="str">
        <f>IF('CIQ Input File'!Q243="Y",'CIQ Input File'!Z243,"")</f>
        <v/>
      </c>
      <c r="G10" s="257" t="str">
        <f>IF(E10="","","external")</f>
        <v/>
      </c>
      <c r="H10" s="257" t="str">
        <f t="shared" si="3"/>
        <v/>
      </c>
      <c r="I10" s="260" t="str">
        <f>IF(N10="","",INDEX('CIQ Input File'!$V$207:$V$256,MATCH(N10,'CIQ Input File'!$C$207:$C$256,0)))</f>
        <v/>
      </c>
      <c r="J10" s="257" t="str">
        <f>IF(N10="","",(IF('CIQ Input File'!$E$175="Y",CONCATENATE("bgp-import-default-from Router-",O10),"")))</f>
        <v/>
      </c>
      <c r="K10" s="257" t="str">
        <f>IF('CIQ Input File'!$E$170="Y",IF(E10="","",'CIQ Input File'!$E$168),"")</f>
        <v/>
      </c>
      <c r="L10" s="257" t="str">
        <f>IF(E10="","",'CIQ Input File'!$E$169)</f>
        <v/>
      </c>
      <c r="M10" s="257" t="str">
        <f>IF(N10="","",IF('CIQ Input File'!$E$184="group enable","bfd-enable",""))</f>
        <v/>
      </c>
      <c r="N10" s="456" t="str">
        <f>IF('CIQ Input File'!$Q$243="Y",'CIQ Input File'!$C$243,"")</f>
        <v/>
      </c>
      <c r="O10" s="457" t="s">
        <v>727</v>
      </c>
      <c r="P10" s="534" t="s">
        <v>1138</v>
      </c>
    </row>
    <row r="11" spans="1:16" s="118" customFormat="1">
      <c r="A11" s="1"/>
      <c r="B11" s="257" t="str">
        <f t="shared" si="0"/>
        <v/>
      </c>
      <c r="C11" s="257" t="str">
        <f>IF(N11="","",IF(N11="Base","",INDEX('CIQ Input File'!$J$207:$J$256,MATCH(N11,'CIQ Input File'!$C$207:$C$256,0))))</f>
        <v/>
      </c>
      <c r="D11" s="257" t="str">
        <f>IF(A11="base","",IF(B11="","",INDEX('CIQ Input File'!$C$81:$C$91,MATCH(B11,'CIQ Input File'!$D$81:$D$91,0))))</f>
        <v/>
      </c>
      <c r="E11" s="257" t="str">
        <f t="shared" si="1"/>
        <v/>
      </c>
      <c r="F11" s="257" t="str">
        <f>IF('CIQ Input File'!Q248="Y",'CIQ Input File'!Z248,"")</f>
        <v/>
      </c>
      <c r="G11" s="257" t="str">
        <f t="shared" si="2"/>
        <v/>
      </c>
      <c r="H11" s="257" t="str">
        <f t="shared" si="3"/>
        <v/>
      </c>
      <c r="I11" s="260" t="str">
        <f>IF(N11="","",INDEX('CIQ Input File'!$V$207:$V$256,MATCH(N11,'CIQ Input File'!$C$207:$C$256,0)))</f>
        <v/>
      </c>
      <c r="J11" s="257" t="str">
        <f>IF(N11="","",(IF('CIQ Input File'!$E$175="Y",CONCATENATE("bgp-import-default-from Router-",O11),"")))</f>
        <v/>
      </c>
      <c r="K11" s="257" t="str">
        <f>IF('CIQ Input File'!$E$170="Y",IF(E11="","",'CIQ Input File'!$E$168),"")</f>
        <v/>
      </c>
      <c r="L11" s="257" t="str">
        <f>IF(E11="","",'CIQ Input File'!$E$169)</f>
        <v/>
      </c>
      <c r="M11" s="257" t="str">
        <f>IF(N11="","",IF('CIQ Input File'!$E$184="group enable","bfd-enable",""))</f>
        <v/>
      </c>
      <c r="N11" s="456" t="str">
        <f>IF('CIQ Input File'!$Q$248="Y",'CIQ Input File'!$C$248,"")</f>
        <v/>
      </c>
      <c r="O11" s="457" t="s">
        <v>727</v>
      </c>
      <c r="P11" s="534" t="s">
        <v>1138</v>
      </c>
    </row>
    <row r="12" spans="1:16">
      <c r="A12" s="1"/>
      <c r="B12" s="257" t="str">
        <f t="shared" si="0"/>
        <v/>
      </c>
      <c r="C12" s="257" t="str">
        <f>IF(N12="","",IF(N12="Base","",INDEX('CIQ Input File'!$J$207:$J$256,MATCH(N12,'CIQ Input File'!$C$207:$C$256,0))))</f>
        <v/>
      </c>
      <c r="D12" s="257" t="str">
        <f>IF(A12="base","",IF(B12="","",INDEX('CIQ Input File'!$C$81:$C$91,MATCH(B12,'CIQ Input File'!$D$81:$D$91,0))))</f>
        <v/>
      </c>
      <c r="E12" s="257" t="str">
        <f t="shared" si="1"/>
        <v/>
      </c>
      <c r="F12" s="257" t="str">
        <f>IF('CIQ Input File'!Q253="Y",'CIQ Input File'!Z253,"")</f>
        <v/>
      </c>
      <c r="G12" s="257" t="str">
        <f>IF(E12="","","external")</f>
        <v/>
      </c>
      <c r="H12" s="257" t="str">
        <f t="shared" si="3"/>
        <v/>
      </c>
      <c r="I12" s="260" t="str">
        <f>IF(N12="","",INDEX('CIQ Input File'!$V$207:$V$256,MATCH(N12,'CIQ Input File'!$C$207:$C$256,0)))</f>
        <v/>
      </c>
      <c r="J12" s="257" t="str">
        <f>IF(N12="","",(IF('CIQ Input File'!$E$175="Y",CONCATENATE("bgp-import-default-from Router-",O12),"")))</f>
        <v/>
      </c>
      <c r="K12" s="257" t="str">
        <f>IF('CIQ Input File'!$E$170="Y",IF(E12="","",'CIQ Input File'!$E$168),"")</f>
        <v/>
      </c>
      <c r="L12" s="257" t="str">
        <f>IF(E12="","",'CIQ Input File'!$E$169)</f>
        <v/>
      </c>
      <c r="M12" s="257" t="str">
        <f>IF(N12="","",IF('CIQ Input File'!$E$184="group enable","bfd-enable",""))</f>
        <v/>
      </c>
      <c r="N12" s="456" t="str">
        <f>IF('CIQ Input File'!$Q$253="Y",'CIQ Input File'!$C$253,"")</f>
        <v/>
      </c>
      <c r="O12" s="457" t="s">
        <v>727</v>
      </c>
      <c r="P12" s="534" t="s">
        <v>1138</v>
      </c>
    </row>
    <row r="13" spans="1:16" s="278" customFormat="1">
      <c r="A13" s="1"/>
      <c r="B13" s="98" t="str">
        <f t="shared" si="0"/>
        <v/>
      </c>
      <c r="C13" s="98" t="str">
        <f>IF(B13="","",VLOOKUP(B13,'CIQ Input File'!C216:I312,7,FALSE))</f>
        <v/>
      </c>
      <c r="D13" s="98" t="str">
        <f>IF(A13="base","",IF(B13="","",INDEX('CIQ Input File'!$C$81:$C$91,MATCH(B13,'CIQ Input File'!$D$81:$D$91,0))))</f>
        <v/>
      </c>
      <c r="E13" s="98" t="str">
        <f>IF(N13="","",CONCATENATE("v",N13,"-grp-",O13))</f>
        <v/>
      </c>
      <c r="F13" s="98"/>
      <c r="G13" s="98" t="str">
        <f t="shared" si="2"/>
        <v/>
      </c>
      <c r="H13" s="98" t="str">
        <f>IF(O13="","",O13)</f>
        <v/>
      </c>
      <c r="I13" s="458" t="str">
        <f>IF(N13="","",CONCATENATE("bgp-export-",N13,"-",O13))</f>
        <v/>
      </c>
      <c r="J13" s="98" t="str">
        <f>IF(N13="","",CONCATENATE("bgp-import-default-",O13))</f>
        <v/>
      </c>
      <c r="K13" s="98" t="str">
        <f>IF(E13="","",'CIQ Input File'!$E$168)</f>
        <v/>
      </c>
      <c r="L13" s="98" t="str">
        <f>IF(E13="","",'CIQ Input File'!$E$169)</f>
        <v/>
      </c>
      <c r="M13" s="98" t="str">
        <f>IF(B13="","","bfd-enable")</f>
        <v/>
      </c>
      <c r="N13" s="459"/>
      <c r="O13" s="460"/>
    </row>
    <row r="14" spans="1:16">
      <c r="A14" s="257" t="str">
        <f>IF(N14="Base",N14,"")</f>
        <v/>
      </c>
      <c r="B14" s="257" t="str">
        <f t="shared" si="0"/>
        <v/>
      </c>
      <c r="C14" s="257" t="str">
        <f>IF(N14="","",IF(N14="Base","",INDEX('CIQ Input File'!$J$207:$J$256,MATCH(N14,'CIQ Input File'!$C$207:$C$256,0))))</f>
        <v/>
      </c>
      <c r="D14" s="257" t="str">
        <f>IF(A14="base","",IF(B14="","",INDEX('CIQ Input File'!$C$81:$C$91,MATCH(B14,'CIQ Input File'!$D$81:$D$91,0))))</f>
        <v/>
      </c>
      <c r="E14" s="257" t="str">
        <f>IF(N14="","",CONCATENATE("v",N14,"-grp-",O14))</f>
        <v/>
      </c>
      <c r="F14" s="257" t="str">
        <f>IF('CIQ Input File'!R208="Y",'CIQ Input File'!AA208,"")</f>
        <v/>
      </c>
      <c r="G14" s="257" t="str">
        <f>IF(E14="","","external")</f>
        <v/>
      </c>
      <c r="H14" s="257" t="str">
        <f>IF(N14="","",O14)</f>
        <v/>
      </c>
      <c r="I14" s="260" t="str">
        <f>IF(N14="","",INDEX('CIQ Input File'!$W$207:$W$256,MATCH(N14,'CIQ Input File'!$C$207:$C$256,0)))</f>
        <v/>
      </c>
      <c r="J14" s="257" t="str">
        <f>IF(N14="","",(IF('CIQ Input File'!$E$176="Y",CONCATENATE("bgp-import-default-",O14),"")))</f>
        <v/>
      </c>
      <c r="K14" s="257" t="str">
        <f>IF('CIQ Input File'!$E$170="Y",IF(E14="","",'CIQ Input File'!$E$168),"")</f>
        <v/>
      </c>
      <c r="L14" s="257" t="str">
        <f>IF(E14="","",'CIQ Input File'!$E$169)</f>
        <v/>
      </c>
      <c r="M14" s="257" t="str">
        <f>IF(N14="","",IF('CIQ Input File'!$E$184="group enable","bfd-enable",""))</f>
        <v/>
      </c>
      <c r="N14" s="291" t="str">
        <f>IF('CIQ Input File'!$R$208="Y",'CIQ Input File'!$C$208,"")</f>
        <v/>
      </c>
      <c r="O14" s="457" t="s">
        <v>728</v>
      </c>
      <c r="P14" s="534" t="s">
        <v>1138</v>
      </c>
    </row>
    <row r="15" spans="1:16">
      <c r="A15" s="1"/>
      <c r="B15" s="257" t="str">
        <f t="shared" ref="B15:B21" si="4">IF(N15="","",N15)</f>
        <v/>
      </c>
      <c r="C15" s="257" t="str">
        <f>IF(N15="","",IF(N15="Base","",INDEX('CIQ Input File'!$J$207:$J$256,MATCH(N15,'CIQ Input File'!$C$207:$C$256,0))))</f>
        <v/>
      </c>
      <c r="D15" s="257" t="str">
        <f>IF(A15="base","",IF(B15="","",INDEX('CIQ Input File'!$C$81:$C$91,MATCH(B15,'CIQ Input File'!$D$81:$D$91,0))))</f>
        <v/>
      </c>
      <c r="E15" s="257" t="str">
        <f t="shared" ref="E15:E21" si="5">IF(N15="","",CONCATENATE("v",N15,"-grp-",O15))</f>
        <v/>
      </c>
      <c r="F15" s="257" t="str">
        <f>IF('CIQ Input File'!R213="Y",'CIQ Input File'!R274,"")</f>
        <v/>
      </c>
      <c r="G15" s="257" t="str">
        <f t="shared" ref="G15:G23" si="6">IF(E15="","","external")</f>
        <v/>
      </c>
      <c r="H15" s="257" t="str">
        <f t="shared" ref="H15:H23" si="7">IF(N15="","",O15)</f>
        <v/>
      </c>
      <c r="I15" s="260" t="str">
        <f>IF(N15="","",INDEX('CIQ Input File'!$W$207:$W$256,MATCH(N15,'CIQ Input File'!$C$207:$C$256,0)))</f>
        <v/>
      </c>
      <c r="J15" s="257" t="str">
        <f>IF(N15="","",(IF('CIQ Input File'!$E$176="Y",CONCATENATE("bgp-import-default-",O15),"")))</f>
        <v/>
      </c>
      <c r="K15" s="257" t="str">
        <f>IF('CIQ Input File'!$E$170="Y",IF(E15="","",'CIQ Input File'!$E$168),"")</f>
        <v/>
      </c>
      <c r="L15" s="257" t="str">
        <f>IF(E15="","",'CIQ Input File'!$E$169)</f>
        <v/>
      </c>
      <c r="M15" s="257" t="str">
        <f>IF(N15="","",IF('CIQ Input File'!$E$184="group enable","bfd-enable",""))</f>
        <v/>
      </c>
      <c r="N15" s="456" t="str">
        <f>IF('CIQ Input File'!$R$213="Y",'CIQ Input File'!$C$213,"")</f>
        <v/>
      </c>
      <c r="O15" s="457" t="s">
        <v>728</v>
      </c>
      <c r="P15" s="534" t="s">
        <v>1138</v>
      </c>
    </row>
    <row r="16" spans="1:16">
      <c r="A16" s="1"/>
      <c r="B16" s="257" t="str">
        <f t="shared" si="4"/>
        <v/>
      </c>
      <c r="C16" s="257" t="str">
        <f>IF(N16="","",IF(N16="Base","",INDEX('CIQ Input File'!$J$207:$J$256,MATCH(N16,'CIQ Input File'!$C$207:$C$256,0))))</f>
        <v/>
      </c>
      <c r="D16" s="257" t="str">
        <f>IF(A16="base","",IF(B16="","",INDEX('CIQ Input File'!$C$81:$C$91,MATCH(B16,'CIQ Input File'!$D$81:$D$91,0))))</f>
        <v/>
      </c>
      <c r="E16" s="257" t="str">
        <f t="shared" si="5"/>
        <v/>
      </c>
      <c r="F16" s="257" t="str">
        <f>IF('CIQ Input File'!R218="Y",'CIQ Input File'!AA218,"")</f>
        <v/>
      </c>
      <c r="G16" s="257" t="str">
        <f t="shared" si="6"/>
        <v/>
      </c>
      <c r="H16" s="257" t="str">
        <f t="shared" si="7"/>
        <v/>
      </c>
      <c r="I16" s="260" t="str">
        <f>IF(N16="","",INDEX('CIQ Input File'!$W$207:$W$256,MATCH(N16,'CIQ Input File'!$C$207:$C$256,0)))</f>
        <v/>
      </c>
      <c r="J16" s="257" t="str">
        <f>IF(N16="","",(IF('CIQ Input File'!$E$176="Y",CONCATENATE("bgp-import-default-",O16),"")))</f>
        <v/>
      </c>
      <c r="K16" s="257" t="str">
        <f>IF('CIQ Input File'!$E$170="Y",IF(E16="","",'CIQ Input File'!$E$168),"")</f>
        <v/>
      </c>
      <c r="L16" s="257" t="str">
        <f>IF(E16="","",'CIQ Input File'!$E$169)</f>
        <v/>
      </c>
      <c r="M16" s="257" t="str">
        <f>IF(N16="","",IF('CIQ Input File'!$E$184="group enable","bfd-enable",""))</f>
        <v/>
      </c>
      <c r="N16" s="456" t="str">
        <f>IF('CIQ Input File'!$R$218="Y",'CIQ Input File'!$C$218,"")</f>
        <v/>
      </c>
      <c r="O16" s="457" t="s">
        <v>728</v>
      </c>
      <c r="P16" s="534" t="s">
        <v>1138</v>
      </c>
    </row>
    <row r="17" spans="1:17">
      <c r="A17" s="1"/>
      <c r="B17" s="257" t="str">
        <f t="shared" si="4"/>
        <v/>
      </c>
      <c r="C17" s="257" t="str">
        <f>IF(N17="","",IF(N17="Base","",INDEX('CIQ Input File'!$J$207:$J$256,MATCH(N17,'CIQ Input File'!$C$207:$C$256,0))))</f>
        <v/>
      </c>
      <c r="D17" s="257" t="str">
        <f>IF(A17="base","",IF(B17="","",INDEX('CIQ Input File'!$C$81:$C$91,MATCH(B17,'CIQ Input File'!$D$81:$D$91,0))))</f>
        <v/>
      </c>
      <c r="E17" s="257" t="str">
        <f t="shared" si="5"/>
        <v/>
      </c>
      <c r="F17" s="257" t="str">
        <f>IF('CIQ Input File'!R223="Y",'CIQ Input File'!AA223,"")</f>
        <v/>
      </c>
      <c r="G17" s="257" t="str">
        <f t="shared" si="6"/>
        <v/>
      </c>
      <c r="H17" s="257" t="str">
        <f t="shared" si="7"/>
        <v/>
      </c>
      <c r="I17" s="260" t="str">
        <f>IF(N17="","",INDEX('CIQ Input File'!$W$207:$W$256,MATCH(N17,'CIQ Input File'!$C$207:$C$256,0)))</f>
        <v/>
      </c>
      <c r="J17" s="257" t="str">
        <f>IF(N17="","",(IF('CIQ Input File'!$E$176="Y",CONCATENATE("bgp-import-default-",O17),"")))</f>
        <v/>
      </c>
      <c r="K17" s="257" t="str">
        <f>IF('CIQ Input File'!$E$170="Y",IF(E17="","",'CIQ Input File'!$E$168),"")</f>
        <v/>
      </c>
      <c r="L17" s="257" t="str">
        <f>IF(E17="","",'CIQ Input File'!$E$169)</f>
        <v/>
      </c>
      <c r="M17" s="257" t="str">
        <f>IF(N17="","",IF('CIQ Input File'!$E$184="group enable","bfd-enable",""))</f>
        <v/>
      </c>
      <c r="N17" s="456" t="str">
        <f>IF('CIQ Input File'!$R$223="Y",'CIQ Input File'!$C$223,"")</f>
        <v/>
      </c>
      <c r="O17" s="457" t="s">
        <v>728</v>
      </c>
      <c r="P17" s="534" t="s">
        <v>1138</v>
      </c>
    </row>
    <row r="18" spans="1:17">
      <c r="A18" s="1"/>
      <c r="B18" s="257" t="str">
        <f t="shared" si="4"/>
        <v/>
      </c>
      <c r="C18" s="257" t="str">
        <f>IF(N18="","",IF(N18="Base","",INDEX('CIQ Input File'!$J$207:$J$256,MATCH(N18,'CIQ Input File'!$C$207:$C$256,0))))</f>
        <v/>
      </c>
      <c r="D18" s="257" t="str">
        <f>IF(A18="base","",IF(B18="","",INDEX('CIQ Input File'!$C$81:$C$91,MATCH(B18,'CIQ Input File'!$D$81:$D$91,0))))</f>
        <v/>
      </c>
      <c r="E18" s="257" t="str">
        <f t="shared" si="5"/>
        <v/>
      </c>
      <c r="F18" s="257" t="str">
        <f>IF('CIQ Input File'!R228="Y",'CIQ Input File'!AA228,"")</f>
        <v/>
      </c>
      <c r="G18" s="257" t="str">
        <f t="shared" si="6"/>
        <v/>
      </c>
      <c r="H18" s="257" t="str">
        <f t="shared" si="7"/>
        <v/>
      </c>
      <c r="I18" s="260" t="str">
        <f>IF(N18="","",INDEX('CIQ Input File'!$W$207:$W$256,MATCH(N18,'CIQ Input File'!$C$207:$C$256,0)))</f>
        <v/>
      </c>
      <c r="J18" s="257" t="str">
        <f>IF(N18="","",(IF('CIQ Input File'!$E$176="Y",CONCATENATE("bgp-import-default-",O18),"")))</f>
        <v/>
      </c>
      <c r="K18" s="257" t="str">
        <f>IF('CIQ Input File'!$E$170="Y",IF(E18="","",'CIQ Input File'!$E$168),"")</f>
        <v/>
      </c>
      <c r="L18" s="257" t="str">
        <f>IF(E18="","",'CIQ Input File'!$E$169)</f>
        <v/>
      </c>
      <c r="M18" s="257" t="str">
        <f>IF(N18="","",IF('CIQ Input File'!$E$184="group enable","bfd-enable",""))</f>
        <v/>
      </c>
      <c r="N18" s="456" t="str">
        <f>IF('CIQ Input File'!$R$228="Y",'CIQ Input File'!$C$228,"")</f>
        <v/>
      </c>
      <c r="O18" s="457" t="s">
        <v>728</v>
      </c>
      <c r="P18" s="534" t="s">
        <v>1138</v>
      </c>
    </row>
    <row r="19" spans="1:17">
      <c r="A19" s="1"/>
      <c r="B19" s="257" t="str">
        <f t="shared" si="4"/>
        <v/>
      </c>
      <c r="C19" s="257" t="str">
        <f>IF(N19="","",IF(N19="Base","",INDEX('CIQ Input File'!$J$207:$J$256,MATCH(N19,'CIQ Input File'!$C$207:$C$256,0))))</f>
        <v/>
      </c>
      <c r="D19" s="257" t="str">
        <f>IF(A19="base","",IF(B19="","",INDEX('CIQ Input File'!$C$81:$C$91,MATCH(B19,'CIQ Input File'!$D$81:$D$91,0))))</f>
        <v/>
      </c>
      <c r="E19" s="257" t="str">
        <f t="shared" si="5"/>
        <v/>
      </c>
      <c r="F19" s="257" t="str">
        <f>IF('CIQ Input File'!R233="Y",'CIQ Input File'!AA233,"")</f>
        <v/>
      </c>
      <c r="G19" s="257" t="str">
        <f t="shared" si="6"/>
        <v/>
      </c>
      <c r="H19" s="257" t="str">
        <f t="shared" si="7"/>
        <v/>
      </c>
      <c r="I19" s="260" t="str">
        <f>IF(N19="","",INDEX('CIQ Input File'!$W$207:$W$256,MATCH(N19,'CIQ Input File'!$C$207:$C$256,0)))</f>
        <v/>
      </c>
      <c r="J19" s="257" t="str">
        <f>IF(N19="","",(IF('CIQ Input File'!$E$176="Y",CONCATENATE("bgp-import-default-",O19),"")))</f>
        <v/>
      </c>
      <c r="K19" s="257" t="str">
        <f>IF('CIQ Input File'!$E$170="Y",IF(E19="","",'CIQ Input File'!$E$168),"")</f>
        <v/>
      </c>
      <c r="L19" s="257" t="str">
        <f>IF(E19="","",'CIQ Input File'!$E$169)</f>
        <v/>
      </c>
      <c r="M19" s="257" t="str">
        <f>IF(N19="","",IF('CIQ Input File'!$E$184="group enable","bfd-enable",""))</f>
        <v/>
      </c>
      <c r="N19" s="456" t="str">
        <f>IF('CIQ Input File'!$R$233="Y",'CIQ Input File'!$C$233,"")</f>
        <v/>
      </c>
      <c r="O19" s="457" t="s">
        <v>728</v>
      </c>
      <c r="P19" s="534" t="s">
        <v>1138</v>
      </c>
    </row>
    <row r="20" spans="1:17">
      <c r="A20" s="1"/>
      <c r="B20" s="257" t="str">
        <f t="shared" si="4"/>
        <v/>
      </c>
      <c r="C20" s="257" t="str">
        <f>IF(N20="","",IF(N20="Base","",INDEX('CIQ Input File'!$J$207:$J$256,MATCH(N20,'CIQ Input File'!$C$207:$C$256,0))))</f>
        <v/>
      </c>
      <c r="D20" s="257" t="str">
        <f>IF(A20="base","",IF(B20="","",INDEX('CIQ Input File'!$C$81:$C$91,MATCH(B20,'CIQ Input File'!$D$81:$D$91,0))))</f>
        <v/>
      </c>
      <c r="E20" s="257" t="str">
        <f t="shared" si="5"/>
        <v/>
      </c>
      <c r="F20" s="257" t="str">
        <f>IF('CIQ Input File'!R238="Y",'CIQ Input File'!AA238,"")</f>
        <v/>
      </c>
      <c r="G20" s="257" t="str">
        <f t="shared" si="6"/>
        <v/>
      </c>
      <c r="H20" s="257" t="str">
        <f t="shared" si="7"/>
        <v/>
      </c>
      <c r="I20" s="260" t="str">
        <f>IF(N20="","",INDEX('CIQ Input File'!$W$207:$W$256,MATCH(N20,'CIQ Input File'!$C$207:$C$256,0)))</f>
        <v/>
      </c>
      <c r="J20" s="257" t="str">
        <f>IF(N20="","",(IF('CIQ Input File'!$E$176="Y",CONCATENATE("bgp-import-default-",O20),"")))</f>
        <v/>
      </c>
      <c r="K20" s="257" t="str">
        <f>IF('CIQ Input File'!$E$170="Y",IF(E20="","",'CIQ Input File'!$E$168),"")</f>
        <v/>
      </c>
      <c r="L20" s="257" t="str">
        <f>IF(E20="","",'CIQ Input File'!$E$169)</f>
        <v/>
      </c>
      <c r="M20" s="257" t="str">
        <f>IF(N20="","",IF('CIQ Input File'!$E$184="group enable","bfd-enable",""))</f>
        <v/>
      </c>
      <c r="N20" s="456" t="str">
        <f>IF('CIQ Input File'!$R$238="Y",'CIQ Input File'!$C$238,"")</f>
        <v/>
      </c>
      <c r="O20" s="457" t="s">
        <v>728</v>
      </c>
      <c r="P20" s="534" t="s">
        <v>1138</v>
      </c>
    </row>
    <row r="21" spans="1:17">
      <c r="A21" s="1"/>
      <c r="B21" s="257" t="str">
        <f t="shared" si="4"/>
        <v/>
      </c>
      <c r="C21" s="257" t="str">
        <f>IF(N21="","",IF(N21="Base","",INDEX('CIQ Input File'!$J$207:$J$256,MATCH(N21,'CIQ Input File'!$C$207:$C$256,0))))</f>
        <v/>
      </c>
      <c r="D21" s="257" t="str">
        <f>IF(A21="base","",IF(B21="","",INDEX('CIQ Input File'!$C$81:$C$91,MATCH(B21,'CIQ Input File'!$D$81:$D$91,0))))</f>
        <v/>
      </c>
      <c r="E21" s="257" t="str">
        <f t="shared" si="5"/>
        <v/>
      </c>
      <c r="F21" s="257" t="str">
        <f>IF('CIQ Input File'!R243="Y",'CIQ Input File'!AA243,"")</f>
        <v/>
      </c>
      <c r="G21" s="257" t="str">
        <f t="shared" si="6"/>
        <v/>
      </c>
      <c r="H21" s="257" t="str">
        <f t="shared" si="7"/>
        <v/>
      </c>
      <c r="I21" s="260" t="str">
        <f>IF(N21="","",INDEX('CIQ Input File'!$W$207:$W$256,MATCH(N21,'CIQ Input File'!$C$207:$C$256,0)))</f>
        <v/>
      </c>
      <c r="J21" s="257" t="str">
        <f>IF(N21="","",(IF('CIQ Input File'!$E$176="Y",CONCATENATE("bgp-import-default-",O21),"")))</f>
        <v/>
      </c>
      <c r="K21" s="257" t="str">
        <f>IF('CIQ Input File'!$E$170="Y",IF(E21="","",'CIQ Input File'!$E$168),"")</f>
        <v/>
      </c>
      <c r="L21" s="257" t="str">
        <f>IF(E21="","",'CIQ Input File'!$E$169)</f>
        <v/>
      </c>
      <c r="M21" s="257" t="str">
        <f>IF(N21="","",IF('CIQ Input File'!$E$184="group enable","bfd-enable",""))</f>
        <v/>
      </c>
      <c r="N21" s="456" t="str">
        <f>IF('CIQ Input File'!$R$243="Y",'CIQ Input File'!$C$243,"")</f>
        <v/>
      </c>
      <c r="O21" s="457" t="s">
        <v>728</v>
      </c>
      <c r="P21" s="534" t="s">
        <v>1138</v>
      </c>
    </row>
    <row r="22" spans="1:17">
      <c r="A22" s="1"/>
      <c r="B22" s="257" t="str">
        <f>IF(N22="","",N22)</f>
        <v/>
      </c>
      <c r="C22" s="257" t="str">
        <f>IF(N22="","",IF(N22="Base","",INDEX('CIQ Input File'!$J$207:$J$256,MATCH(N22,'CIQ Input File'!$C$207:$C$256,0))))</f>
        <v/>
      </c>
      <c r="D22" s="257" t="str">
        <f>IF(A22="base","",IF(B22="","",INDEX('CIQ Input File'!$C$81:$C$91,MATCH(B22,'CIQ Input File'!$D$81:$D$91,0))))</f>
        <v/>
      </c>
      <c r="E22" s="257" t="str">
        <f>IF(N22="","",CONCATENATE("v",N22,"-grp-",O22))</f>
        <v/>
      </c>
      <c r="F22" s="257" t="str">
        <f>IF('CIQ Input File'!R248="Y",'CIQ Input File'!AA248,"")</f>
        <v/>
      </c>
      <c r="G22" s="257" t="str">
        <f t="shared" si="6"/>
        <v/>
      </c>
      <c r="H22" s="257" t="str">
        <f t="shared" si="7"/>
        <v/>
      </c>
      <c r="I22" s="260" t="str">
        <f>IF(N22="","",INDEX('CIQ Input File'!$W$207:$W$256,MATCH(N22,'CIQ Input File'!$C$207:$C$256,0)))</f>
        <v/>
      </c>
      <c r="J22" s="257" t="str">
        <f>IF(N22="","",(IF('CIQ Input File'!$E$176="Y",CONCATENATE("bgp-import-default-",O22),"")))</f>
        <v/>
      </c>
      <c r="K22" s="257" t="str">
        <f>IF('CIQ Input File'!$E$170="Y",IF(E22="","",'CIQ Input File'!$E$168),"")</f>
        <v/>
      </c>
      <c r="L22" s="257" t="str">
        <f>IF(E22="","",'CIQ Input File'!$E$169)</f>
        <v/>
      </c>
      <c r="M22" s="257" t="str">
        <f>IF(N22="","",IF('CIQ Input File'!$E$184="group enable","bfd-enable",""))</f>
        <v/>
      </c>
      <c r="N22" s="456" t="str">
        <f>IF('CIQ Input File'!$R$248="Y",'CIQ Input File'!$C$248,"")</f>
        <v/>
      </c>
      <c r="O22" s="457" t="s">
        <v>728</v>
      </c>
      <c r="P22" s="534" t="s">
        <v>1138</v>
      </c>
    </row>
    <row r="23" spans="1:17">
      <c r="A23" s="1"/>
      <c r="B23" s="257" t="str">
        <f>IF(N23="","",N23)</f>
        <v/>
      </c>
      <c r="C23" s="257" t="str">
        <f>IF(N23="","",IF(N23="Base","",INDEX('CIQ Input File'!$J$207:$J$256,MATCH(N23,'CIQ Input File'!$C$207:$C$256,0))))</f>
        <v/>
      </c>
      <c r="D23" s="257" t="str">
        <f>IF(A23="base","",IF(B23="","",INDEX('CIQ Input File'!$C$81:$C$91,MATCH(B23,'CIQ Input File'!$D$81:$D$91,0))))</f>
        <v/>
      </c>
      <c r="E23" s="257" t="str">
        <f>IF(N23="","",CONCATENATE("v",N23,"-grp-",O23))</f>
        <v/>
      </c>
      <c r="F23" s="257" t="str">
        <f>IF('CIQ Input File'!R253="Y",'CIQ Input File'!AA253,"")</f>
        <v/>
      </c>
      <c r="G23" s="257" t="str">
        <f t="shared" si="6"/>
        <v/>
      </c>
      <c r="H23" s="257" t="str">
        <f t="shared" si="7"/>
        <v/>
      </c>
      <c r="I23" s="260" t="str">
        <f>IF(N23="","",INDEX('CIQ Input File'!$W$207:$W$256,MATCH(N23,'CIQ Input File'!$C$207:$C$256,0)))</f>
        <v/>
      </c>
      <c r="J23" s="257" t="str">
        <f>IF(N23="","",(IF('CIQ Input File'!$E$176="Y",CONCATENATE("bgp-import-default-",O23),"")))</f>
        <v/>
      </c>
      <c r="K23" s="257" t="str">
        <f>IF('CIQ Input File'!$E$170="Y",IF(E23="","",'CIQ Input File'!$E$168),"")</f>
        <v/>
      </c>
      <c r="L23" s="257" t="str">
        <f>IF(E23="","",'CIQ Input File'!$E$169)</f>
        <v/>
      </c>
      <c r="M23" s="257" t="str">
        <f>IF(N23="","",IF('CIQ Input File'!$E$184="group enable","bfd-enable",""))</f>
        <v/>
      </c>
      <c r="N23" s="456" t="str">
        <f>IF('CIQ Input File'!$R$253="Y",'CIQ Input File'!$C$253,"")</f>
        <v/>
      </c>
      <c r="O23" s="457" t="s">
        <v>728</v>
      </c>
      <c r="P23" s="534" t="s">
        <v>1138</v>
      </c>
    </row>
    <row r="25" spans="1:17">
      <c r="A25" s="257" t="str">
        <f>IF(N25="Base",N25,"")</f>
        <v>Base</v>
      </c>
      <c r="B25" s="257" t="str">
        <f>IF(N25="Base","",N25)</f>
        <v/>
      </c>
      <c r="C25" s="257" t="str">
        <f>IF(N25="","",IF(N25="Base","",INDEX('CIQ Input File'!$J$207:$J$256,MATCH(N25,'CIQ Input File'!$C$207:$C$256,0))))</f>
        <v/>
      </c>
      <c r="D25" s="257" t="str">
        <f>IF(A25="base","",IF(B25="","",INDEX('CIQ Input File'!$C$81:$C$91,MATCH(B25,'CIQ Input File'!$D$81:$D$91,0))))</f>
        <v/>
      </c>
      <c r="E25" s="257" t="str">
        <f>IF('CIQ Input File'!S273="","",'CIQ Input File'!S273)</f>
        <v>eBGP-base-v4</v>
      </c>
      <c r="F25" s="257" t="str">
        <f>IF('CIQ Input File'!Q273="","",'CIQ Input File'!Q273)</f>
        <v>N0k1AE@5GDISH</v>
      </c>
      <c r="G25" s="257" t="str">
        <f>IF(E25="","",IF('CIQ Input File'!$E$183="","",'CIQ Input File'!$E$183))</f>
        <v/>
      </c>
      <c r="H25" s="257" t="str">
        <f t="shared" ref="H25:H30" si="8">CONCATENATE("ip", RIGHT(E25,2))</f>
        <v>ipv4</v>
      </c>
      <c r="I25" s="260" t="str">
        <f>IF(N25="","",INDEX('CIQ Input File'!$N$273:$N$283,MATCH(N25,'CIQ Input File'!$C$273:$C$283,0)))</f>
        <v>to-Leaf-Router-base-v4</v>
      </c>
      <c r="J25" s="257" t="str">
        <f>IF(N25="","",(IF('CIQ Input File'!$E$175="Y",CONCATENATE("bgp-import-default-from Router-",O25),"")))</f>
        <v/>
      </c>
      <c r="K25" s="257" t="str">
        <f>IF('CIQ Input File'!$E$170="Y",IF(E25="","",'CIQ Input File'!$E$168),"")</f>
        <v/>
      </c>
      <c r="L25" s="257">
        <f>IF(E25="","",'CIQ Input File'!$E$169)</f>
        <v>398378</v>
      </c>
      <c r="M25" s="257" t="str">
        <f>IF(N25="","",IF('CIQ Input File'!$E$184="group enable","bfd-enable",""))</f>
        <v/>
      </c>
      <c r="N25" s="456" t="str">
        <f>IF('CIQ Input File'!K273="Y",'CIQ Input File'!C273,"")</f>
        <v>Base</v>
      </c>
      <c r="O25" s="457" t="s">
        <v>727</v>
      </c>
      <c r="P25" t="s">
        <v>1030</v>
      </c>
      <c r="Q25" t="s">
        <v>1139</v>
      </c>
    </row>
    <row r="26" spans="1:17">
      <c r="A26" s="1"/>
      <c r="B26" s="257">
        <f>IF(N26="","",N26)</f>
        <v>100</v>
      </c>
      <c r="C26" s="257">
        <f>IF(N26="","",IF(N26="Base","",INDEX('CIQ Input File'!$J$207:$J$256,MATCH(N26,'CIQ Input File'!$C$207:$C$256,0))))</f>
        <v>100</v>
      </c>
      <c r="D26" s="257">
        <f>IF(A26="base","",IF(B26="","",INDEX('CIQ Input File'!$C$81:$C$91,MATCH(B26,'CIQ Input File'!$D$81:$D$91,0))))</f>
        <v>1</v>
      </c>
      <c r="E26" s="257" t="str">
        <f>IF('CIQ Input File'!S274="","",'CIQ Input File'!S274)</f>
        <v>eBGP-Signaling-v4</v>
      </c>
      <c r="F26" s="257" t="str">
        <f>IF('CIQ Input File'!Q274="","",'CIQ Input File'!Q274)</f>
        <v>N0k1AE@5GDISH</v>
      </c>
      <c r="G26" s="257" t="str">
        <f>IF(E26="","",IF('CIQ Input File'!$E$183="","",'CIQ Input File'!$E$183))</f>
        <v/>
      </c>
      <c r="H26" s="257" t="str">
        <f t="shared" si="8"/>
        <v>ipv4</v>
      </c>
      <c r="I26" s="260" t="str">
        <f>IF(N26="","",INDEX('CIQ Input File'!$N$273:$N$283,MATCH(N26,'CIQ Input File'!$C$273:$C$283,0)))</f>
        <v>to-Leaf-Router-Signaling-v4</v>
      </c>
      <c r="J26" s="257" t="str">
        <f>IF(N26="","",(IF('CIQ Input File'!$E$175="Y",CONCATENATE("bgp-import-default-from Router-",O26),"")))</f>
        <v/>
      </c>
      <c r="K26" s="257" t="str">
        <f>IF('CIQ Input File'!$E$170="Y",IF(E26="","",'CIQ Input File'!$E$168),"")</f>
        <v/>
      </c>
      <c r="L26" s="257">
        <f>IF(E26="","",'CIQ Input File'!$E$169)</f>
        <v>398378</v>
      </c>
      <c r="M26" s="257" t="str">
        <f>IF(N26="","",IF('CIQ Input File'!$E$184="group enable","bfd-enable",""))</f>
        <v/>
      </c>
      <c r="N26" s="456">
        <f>IF('CIQ Input File'!K274="Y",'CIQ Input File'!C274,"")</f>
        <v>100</v>
      </c>
      <c r="O26" s="457" t="s">
        <v>727</v>
      </c>
      <c r="P26" s="534" t="s">
        <v>1030</v>
      </c>
      <c r="Q26" s="534" t="s">
        <v>1139</v>
      </c>
    </row>
    <row r="27" spans="1:17">
      <c r="A27" s="1"/>
      <c r="B27" s="257">
        <f t="shared" ref="B27:B34" si="9">IF(N27="","",N27)</f>
        <v>200</v>
      </c>
      <c r="C27" s="257">
        <f>IF(N27="","",IF(N27="Base","",INDEX('CIQ Input File'!$J$207:$J$256,MATCH(N27,'CIQ Input File'!$C$207:$C$256,0))))</f>
        <v>200</v>
      </c>
      <c r="D27" s="257">
        <f>IF(A27="base","",IF(B27="","",INDEX('CIQ Input File'!$C$81:$C$91,MATCH(B27,'CIQ Input File'!$D$81:$D$91,0))))</f>
        <v>1</v>
      </c>
      <c r="E27" s="257" t="str">
        <f>IF('CIQ Input File'!S275="","",'CIQ Input File'!S275)</f>
        <v>eBGP-dmz-v4</v>
      </c>
      <c r="F27" s="257" t="str">
        <f>IF('CIQ Input File'!Q275="","",'CIQ Input File'!Q275)</f>
        <v>N0k1AE@5GDISH</v>
      </c>
      <c r="G27" s="257" t="str">
        <f>IF(E27="","",IF('CIQ Input File'!$E$183="","",'CIQ Input File'!$E$183))</f>
        <v/>
      </c>
      <c r="H27" s="257" t="str">
        <f t="shared" si="8"/>
        <v>ipv4</v>
      </c>
      <c r="I27" s="260" t="str">
        <f>IF(N27="","",INDEX('CIQ Input File'!$N$273:$N$283,MATCH(N27,'CIQ Input File'!$C$273:$C$283,0)))</f>
        <v>to-Leaf-Router-dmz-v4</v>
      </c>
      <c r="J27" s="257" t="str">
        <f>IF(N27="","",(IF('CIQ Input File'!$E$175="Y",CONCATENATE("bgp-import-default-from Router-",O27),"")))</f>
        <v/>
      </c>
      <c r="K27" s="257" t="str">
        <f>IF('CIQ Input File'!$E$170="Y",IF(E27="","",'CIQ Input File'!$E$168),"")</f>
        <v/>
      </c>
      <c r="L27" s="257">
        <f>IF(E27="","",'CIQ Input File'!$E$169)</f>
        <v>398378</v>
      </c>
      <c r="M27" s="257" t="str">
        <f>IF(N27="","",IF('CIQ Input File'!$E$184="group enable","bfd-enable",""))</f>
        <v/>
      </c>
      <c r="N27" s="456">
        <f>IF('CIQ Input File'!K275="Y",'CIQ Input File'!C275,"")</f>
        <v>200</v>
      </c>
      <c r="O27" s="457" t="s">
        <v>727</v>
      </c>
      <c r="P27" s="534" t="s">
        <v>1030</v>
      </c>
      <c r="Q27" s="534" t="s">
        <v>1139</v>
      </c>
    </row>
    <row r="28" spans="1:17">
      <c r="A28" s="1"/>
      <c r="B28" s="257">
        <f t="shared" si="9"/>
        <v>400</v>
      </c>
      <c r="C28" s="257">
        <f>IF(N28="","",IF(N28="Base","",INDEX('CIQ Input File'!$J$207:$J$256,MATCH(N28,'CIQ Input File'!$C$207:$C$256,0))))</f>
        <v>400</v>
      </c>
      <c r="D28" s="257">
        <f>IF(A28="base","",IF(B28="","",INDEX('CIQ Input File'!$C$81:$C$91,MATCH(B28,'CIQ Input File'!$D$81:$D$91,0))))</f>
        <v>1</v>
      </c>
      <c r="E28" s="257" t="str">
        <f>IF('CIQ Input File'!S276="","",'CIQ Input File'!S276)</f>
        <v>eBGP-EPC-v4</v>
      </c>
      <c r="F28" s="257" t="str">
        <f>IF('CIQ Input File'!Q276="","",'CIQ Input File'!Q276)</f>
        <v>N0k1AE@5GDISH</v>
      </c>
      <c r="G28" s="257" t="str">
        <f>IF(E28="","",IF('CIQ Input File'!$E$183="","",'CIQ Input File'!$E$183))</f>
        <v/>
      </c>
      <c r="H28" s="257" t="str">
        <f t="shared" si="8"/>
        <v>ipv4</v>
      </c>
      <c r="I28" s="260" t="str">
        <f>IF(N28="","",INDEX('CIQ Input File'!$N$273:$N$283,MATCH(N28,'CIQ Input File'!$C$273:$C$283,0)))</f>
        <v>to-Leaf-Router-EPC-v4</v>
      </c>
      <c r="J28" s="257" t="str">
        <f>IF(N28="","",(IF('CIQ Input File'!$E$175="Y",CONCATENATE("bgp-import-default-from Router-",O28),"")))</f>
        <v/>
      </c>
      <c r="K28" s="257" t="str">
        <f>IF('CIQ Input File'!$E$170="Y",IF(E28="","",'CIQ Input File'!$E$168),"")</f>
        <v/>
      </c>
      <c r="L28" s="257">
        <f>IF(E28="","",'CIQ Input File'!$E$169)</f>
        <v>398378</v>
      </c>
      <c r="M28" s="257" t="str">
        <f>IF(N28="","",IF('CIQ Input File'!$E$184="group enable","bfd-enable",""))</f>
        <v/>
      </c>
      <c r="N28" s="456">
        <f>IF('CIQ Input File'!K276="Y",'CIQ Input File'!C276,"")</f>
        <v>400</v>
      </c>
      <c r="O28" s="457" t="s">
        <v>727</v>
      </c>
      <c r="P28" s="534" t="s">
        <v>1030</v>
      </c>
      <c r="Q28" s="534" t="s">
        <v>1139</v>
      </c>
    </row>
    <row r="29" spans="1:17">
      <c r="A29" s="1"/>
      <c r="B29" s="257" t="str">
        <f t="shared" si="9"/>
        <v/>
      </c>
      <c r="C29" s="257" t="str">
        <f>IF(N29="","",IF(N29="Base","",INDEX('CIQ Input File'!$J$207:$J$256,MATCH(N29,'CIQ Input File'!$C$207:$C$256,0))))</f>
        <v/>
      </c>
      <c r="D29" s="257" t="str">
        <f>IF(A29="base","",IF(B29="","",INDEX('CIQ Input File'!$C$81:$C$91,MATCH(B29,'CIQ Input File'!$D$81:$D$91,0))))</f>
        <v/>
      </c>
      <c r="E29" s="257" t="str">
        <f>IF('CIQ Input File'!S277="","",'CIQ Input File'!S277)</f>
        <v/>
      </c>
      <c r="F29" s="257" t="str">
        <f>IF('CIQ Input File'!Q277="","",'CIQ Input File'!Q277)</f>
        <v/>
      </c>
      <c r="G29" s="257" t="str">
        <f>IF(E29="","",IF('CIQ Input File'!$E$183="","",'CIQ Input File'!$E$183))</f>
        <v/>
      </c>
      <c r="H29" s="257" t="str">
        <f t="shared" si="8"/>
        <v>ip</v>
      </c>
      <c r="I29" s="260" t="str">
        <f>IF(N29="","",INDEX('CIQ Input File'!$N$273:$N$283,MATCH(N29,'CIQ Input File'!$C$273:$C$283,0)))</f>
        <v/>
      </c>
      <c r="J29" s="257" t="str">
        <f>IF(N29="","",(IF('CIQ Input File'!$E$175="Y",CONCATENATE("bgp-import-default-from Router-",O29),"")))</f>
        <v/>
      </c>
      <c r="K29" s="257" t="str">
        <f>IF('CIQ Input File'!$E$170="Y",IF(E29="","",'CIQ Input File'!$E$168),"")</f>
        <v/>
      </c>
      <c r="L29" s="257" t="str">
        <f>IF(E29="","",'CIQ Input File'!$E$169)</f>
        <v/>
      </c>
      <c r="M29" s="257" t="str">
        <f>IF(N29="","",IF('CIQ Input File'!$E$184="group enable","bfd-enable",""))</f>
        <v/>
      </c>
      <c r="N29" s="456" t="str">
        <f>IF('CIQ Input File'!K277="Y",'CIQ Input File'!C277,"")</f>
        <v/>
      </c>
      <c r="O29" s="457" t="s">
        <v>727</v>
      </c>
      <c r="P29" s="534" t="s">
        <v>1030</v>
      </c>
      <c r="Q29" s="534" t="s">
        <v>1139</v>
      </c>
    </row>
    <row r="30" spans="1:17">
      <c r="A30" s="1"/>
      <c r="B30" s="257" t="str">
        <f t="shared" si="9"/>
        <v/>
      </c>
      <c r="C30" s="257" t="str">
        <f>IF(N30="","",IF(N30="Base","",INDEX('CIQ Input File'!$J$207:$J$256,MATCH(N30,'CIQ Input File'!$C$207:$C$256,0))))</f>
        <v/>
      </c>
      <c r="D30" s="257" t="str">
        <f>IF(A30="base","",IF(B30="","",INDEX('CIQ Input File'!$C$81:$C$91,MATCH(B30,'CIQ Input File'!$D$81:$D$91,0))))</f>
        <v/>
      </c>
      <c r="E30" s="257" t="str">
        <f>IF('CIQ Input File'!S278="","",'CIQ Input File'!S278)</f>
        <v/>
      </c>
      <c r="F30" s="257" t="str">
        <f>IF('CIQ Input File'!Q278="","",'CIQ Input File'!Q278)</f>
        <v/>
      </c>
      <c r="G30" s="257" t="str">
        <f>IF(E30="","",IF('CIQ Input File'!$E$183="","",'CIQ Input File'!$E$183))</f>
        <v/>
      </c>
      <c r="H30" s="257" t="str">
        <f t="shared" si="8"/>
        <v>ip</v>
      </c>
      <c r="I30" s="260" t="str">
        <f>IF(N30="","",INDEX('CIQ Input File'!$N$273:$N$283,MATCH(N30,'CIQ Input File'!$C$273:$C$283,0)))</f>
        <v/>
      </c>
      <c r="J30" s="257" t="str">
        <f>IF(N30="","",(IF('CIQ Input File'!$E$175="Y",CONCATENATE("bgp-import-default-from Router-",O30),"")))</f>
        <v/>
      </c>
      <c r="K30" s="257" t="str">
        <f>IF('CIQ Input File'!$E$170="Y",IF(E30="","",'CIQ Input File'!$E$168),"")</f>
        <v/>
      </c>
      <c r="L30" s="257" t="str">
        <f>IF(E30="","",'CIQ Input File'!$E$169)</f>
        <v/>
      </c>
      <c r="M30" s="257" t="str">
        <f>IF(N30="","",IF('CIQ Input File'!$E$184="group enable","bfd-enable",""))</f>
        <v/>
      </c>
      <c r="N30" s="456" t="str">
        <f>IF('CIQ Input File'!K278="Y",'CIQ Input File'!C278,"")</f>
        <v/>
      </c>
      <c r="O30" s="457" t="s">
        <v>727</v>
      </c>
      <c r="P30" s="534" t="s">
        <v>1030</v>
      </c>
      <c r="Q30" s="534" t="s">
        <v>1139</v>
      </c>
    </row>
    <row r="31" spans="1:17">
      <c r="A31" s="1"/>
      <c r="B31" s="257" t="str">
        <f t="shared" si="9"/>
        <v/>
      </c>
      <c r="C31" s="257" t="str">
        <f>IF(N31="","",IF(N31="Base","",INDEX('CIQ Input File'!$J$207:$J$256,MATCH(N31,'CIQ Input File'!$C$207:$C$256,0))))</f>
        <v/>
      </c>
      <c r="D31" s="257" t="str">
        <f>IF(A31="base","",IF(B31="","",INDEX('CIQ Input File'!$C$81:$C$91,MATCH(B31,'CIQ Input File'!$D$81:$D$91,0))))</f>
        <v/>
      </c>
      <c r="E31" s="257" t="str">
        <f>IF('CIQ Input File'!S279="","",'CIQ Input File'!S279)</f>
        <v/>
      </c>
      <c r="F31" s="257" t="str">
        <f>IF('CIQ Input File'!Q279="","",'CIQ Input File'!Q279)</f>
        <v/>
      </c>
      <c r="G31" s="257" t="str">
        <f>IF(E31="","",IF('CIQ Input File'!$E$183="","",'CIQ Input File'!$E$183))</f>
        <v/>
      </c>
      <c r="H31" s="257" t="str">
        <f>IF(N31="","",IF('CIQ Input File'!$E$181="","",'CIQ Input File'!$E$181))</f>
        <v/>
      </c>
      <c r="I31" s="260" t="str">
        <f>IF(N31="","",INDEX('CIQ Input File'!$N$273:$N$283,MATCH(N31,'CIQ Input File'!$C$273:$C$283,0)))</f>
        <v/>
      </c>
      <c r="J31" s="257" t="str">
        <f>IF(N31="","",(IF('CIQ Input File'!$E$175="Y",CONCATENATE("bgp-import-default-from Router-",O31),"")))</f>
        <v/>
      </c>
      <c r="K31" s="257" t="str">
        <f>IF('CIQ Input File'!$E$170="Y",IF(E31="","",'CIQ Input File'!$E$168),"")</f>
        <v/>
      </c>
      <c r="L31" s="257" t="str">
        <f>IF(E31="","",'CIQ Input File'!$E$169)</f>
        <v/>
      </c>
      <c r="M31" s="257" t="str">
        <f>IF(N31="","",IF('CIQ Input File'!$E$184="group enable","bfd-enable",""))</f>
        <v/>
      </c>
      <c r="N31" s="456" t="str">
        <f>IF('CIQ Input File'!K279="Y",'CIQ Input File'!C279,"")</f>
        <v/>
      </c>
      <c r="O31" s="457" t="s">
        <v>727</v>
      </c>
      <c r="P31" s="534" t="s">
        <v>1030</v>
      </c>
      <c r="Q31" s="534" t="s">
        <v>1139</v>
      </c>
    </row>
    <row r="32" spans="1:17">
      <c r="A32" s="1"/>
      <c r="B32" s="257" t="str">
        <f t="shared" si="9"/>
        <v/>
      </c>
      <c r="C32" s="257" t="str">
        <f>IF(N32="","",IF(N32="Base","",INDEX('CIQ Input File'!$J$207:$J$256,MATCH(N32,'CIQ Input File'!$C$207:$C$256,0))))</f>
        <v/>
      </c>
      <c r="D32" s="257" t="str">
        <f>IF(A32="base","",IF(B32="","",INDEX('CIQ Input File'!$C$81:$C$91,MATCH(B32,'CIQ Input File'!$D$81:$D$91,0))))</f>
        <v/>
      </c>
      <c r="E32" s="257" t="str">
        <f>IF('CIQ Input File'!S280="","",'CIQ Input File'!S280)</f>
        <v/>
      </c>
      <c r="F32" s="257" t="str">
        <f>IF('CIQ Input File'!Q280="","",'CIQ Input File'!Q280)</f>
        <v/>
      </c>
      <c r="G32" s="257" t="str">
        <f>IF(E32="","",IF('CIQ Input File'!$E$183="","",'CIQ Input File'!$E$183))</f>
        <v/>
      </c>
      <c r="H32" s="257" t="str">
        <f>IF(N32="","",IF('CIQ Input File'!$E$181="","",'CIQ Input File'!$E$181))</f>
        <v/>
      </c>
      <c r="I32" s="260" t="str">
        <f>IF(N32="","",INDEX('CIQ Input File'!$N$273:$N$283,MATCH(N32,'CIQ Input File'!$C$273:$C$283,0)))</f>
        <v/>
      </c>
      <c r="J32" s="257" t="str">
        <f>IF(N32="","",(IF('CIQ Input File'!$E$175="Y",CONCATENATE("bgp-import-default-from Router-",O32),"")))</f>
        <v/>
      </c>
      <c r="K32" s="257" t="str">
        <f>IF('CIQ Input File'!$E$170="Y",IF(E32="","",'CIQ Input File'!$E$168),"")</f>
        <v/>
      </c>
      <c r="L32" s="257" t="str">
        <f>IF(E32="","",'CIQ Input File'!$E$169)</f>
        <v/>
      </c>
      <c r="M32" s="257" t="str">
        <f>IF(N32="","",IF('CIQ Input File'!$E$184="group enable","bfd-enable",""))</f>
        <v/>
      </c>
      <c r="N32" s="456" t="str">
        <f>IF('CIQ Input File'!K280="Y",'CIQ Input File'!C280,"")</f>
        <v/>
      </c>
      <c r="O32" s="457" t="s">
        <v>727</v>
      </c>
      <c r="P32" s="534" t="s">
        <v>1030</v>
      </c>
      <c r="Q32" s="534" t="s">
        <v>1139</v>
      </c>
    </row>
    <row r="33" spans="1:17">
      <c r="A33" s="1"/>
      <c r="B33" s="257" t="str">
        <f t="shared" si="9"/>
        <v/>
      </c>
      <c r="C33" s="257" t="str">
        <f>IF(N33="","",IF(N33="Base","",INDEX('CIQ Input File'!$J$207:$J$256,MATCH(N33,'CIQ Input File'!$C$207:$C$256,0))))</f>
        <v/>
      </c>
      <c r="D33" s="257" t="str">
        <f>IF(A33="base","",IF(B33="","",INDEX('CIQ Input File'!$C$81:$C$91,MATCH(B33,'CIQ Input File'!$D$81:$D$91,0))))</f>
        <v/>
      </c>
      <c r="E33" s="257" t="str">
        <f>IF('CIQ Input File'!S281="","",'CIQ Input File'!S281)</f>
        <v/>
      </c>
      <c r="F33" s="257" t="str">
        <f>IF('CIQ Input File'!Q281="","",'CIQ Input File'!Q281)</f>
        <v/>
      </c>
      <c r="G33" s="257" t="str">
        <f>IF(E33="","",IF('CIQ Input File'!$E$183="","",'CIQ Input File'!$E$183))</f>
        <v/>
      </c>
      <c r="H33" s="257" t="str">
        <f>IF(N33="","",IF('CIQ Input File'!$E$181="","",'CIQ Input File'!$E$181))</f>
        <v/>
      </c>
      <c r="I33" s="260" t="str">
        <f>IF(N33="","",INDEX('CIQ Input File'!$N$273:$N$283,MATCH(N33,'CIQ Input File'!$C$273:$C$283,0)))</f>
        <v/>
      </c>
      <c r="J33" s="257" t="str">
        <f>IF(N33="","",(IF('CIQ Input File'!$E$175="Y",CONCATENATE("bgp-import-default-from Router-",O33),"")))</f>
        <v/>
      </c>
      <c r="K33" s="257" t="str">
        <f>IF('CIQ Input File'!$E$170="Y",IF(E33="","",'CIQ Input File'!$E$168),"")</f>
        <v/>
      </c>
      <c r="L33" s="257" t="str">
        <f>IF(E33="","",'CIQ Input File'!$E$169)</f>
        <v/>
      </c>
      <c r="M33" s="257" t="str">
        <f>IF(N33="","",IF('CIQ Input File'!$E$184="group enable","bfd-enable",""))</f>
        <v/>
      </c>
      <c r="N33" s="456" t="str">
        <f>IF('CIQ Input File'!K281="Y",'CIQ Input File'!C281,"")</f>
        <v/>
      </c>
      <c r="O33" s="457" t="s">
        <v>727</v>
      </c>
      <c r="P33" s="534" t="s">
        <v>1030</v>
      </c>
      <c r="Q33" s="534" t="s">
        <v>1139</v>
      </c>
    </row>
    <row r="34" spans="1:17">
      <c r="A34" s="1"/>
      <c r="B34" s="257" t="str">
        <f t="shared" si="9"/>
        <v/>
      </c>
      <c r="C34" s="257" t="str">
        <f>IF(B34="","",VLOOKUP(B34,'CIQ Input File'!C237:I319,7,FALSE))</f>
        <v/>
      </c>
      <c r="D34" s="257" t="str">
        <f>IF(A34="base","",IF(B34="","",INDEX('CIQ Input File'!$C$81:$C$91,MATCH(B34,'CIQ Input File'!$D$81:$D$91,0))))</f>
        <v/>
      </c>
      <c r="E34" s="257" t="str">
        <f>IF('CIQ Input File'!S282="","",'CIQ Input File'!S282)</f>
        <v/>
      </c>
      <c r="F34" s="257" t="str">
        <f>IF('CIQ Input File'!Q282="","",'CIQ Input File'!Q282)</f>
        <v/>
      </c>
      <c r="G34" s="257" t="str">
        <f>IF(E34="","",IF('CIQ Input File'!$E$183="","",'CIQ Input File'!$E$183))</f>
        <v/>
      </c>
      <c r="H34" s="257" t="str">
        <f>IF(N34="","",IF('CIQ Input File'!$E$181="","",'CIQ Input File'!$E$181))</f>
        <v/>
      </c>
      <c r="I34" s="260" t="str">
        <f>IF(N34="","",INDEX('CIQ Input File'!$N$273:$N$283,MATCH(N34,'CIQ Input File'!$C$273:$C$283,0)))</f>
        <v/>
      </c>
      <c r="J34" s="257" t="str">
        <f>IF(N34="","",(IF('CIQ Input File'!$E$175="Y",CONCATENATE("bgp-import-default-from Router-",O34),"")))</f>
        <v/>
      </c>
      <c r="K34" s="257" t="str">
        <f>IF('CIQ Input File'!$E$170="Y",IF(E34="","",'CIQ Input File'!$E$168),"")</f>
        <v/>
      </c>
      <c r="L34" s="257" t="str">
        <f>IF(E34="","",'CIQ Input File'!$E$169)</f>
        <v/>
      </c>
      <c r="M34" s="257" t="str">
        <f>IF(N34="","",IF('CIQ Input File'!$E$184="group enable","bfd-enable",""))</f>
        <v/>
      </c>
      <c r="N34" s="456" t="str">
        <f>IF('CIQ Input File'!K282="Y",'CIQ Input File'!C282,"")</f>
        <v/>
      </c>
      <c r="O34" s="457" t="s">
        <v>727</v>
      </c>
      <c r="P34" s="534" t="s">
        <v>1030</v>
      </c>
      <c r="Q34" s="534" t="s">
        <v>1139</v>
      </c>
    </row>
    <row r="35" spans="1:17">
      <c r="A35" s="122"/>
      <c r="B35" s="122"/>
      <c r="C35" s="122"/>
      <c r="D35" s="122"/>
      <c r="E35" s="122"/>
      <c r="Q35" s="534"/>
    </row>
    <row r="36" spans="1:17" s="449" customFormat="1">
      <c r="A36" s="257" t="str">
        <f>IF(N36="Base",N36,"")</f>
        <v/>
      </c>
      <c r="B36" s="257" t="str">
        <f>IF(N36="Base","",N36)</f>
        <v/>
      </c>
      <c r="C36" s="257" t="str">
        <f>IF(N36="","",IF(N36="Base","",INDEX('CIQ Input File'!$J$207:$J$256,MATCH(N36,'CIQ Input File'!$C$207:$C$256,0))))</f>
        <v/>
      </c>
      <c r="D36" s="257" t="str">
        <f>IF(A36="base","",IF(B36="","",INDEX('CIQ Input File'!$C$81:$C$91,MATCH(B36,'CIQ Input File'!$D$81:$D$91,0))))</f>
        <v/>
      </c>
      <c r="E36" s="257" t="str">
        <f>IF('CIQ Input File'!T273="","",'CIQ Input File'!T273)</f>
        <v/>
      </c>
      <c r="F36" s="257" t="str">
        <f>IF('CIQ Input File'!R273="","",'CIQ Input File'!R273)</f>
        <v/>
      </c>
      <c r="G36" s="257" t="str">
        <f>IF(E36="","",IF('CIQ Input File'!$E$183="","",'CIQ Input File'!$E$183))</f>
        <v/>
      </c>
      <c r="H36" s="257" t="str">
        <f>CONCATENATE("ip", RIGHT(E36,2))</f>
        <v>ip</v>
      </c>
      <c r="I36" s="260" t="str">
        <f>IF(N36="","",INDEX('CIQ Input File'!$P$273:$P$283,MATCH(N36,'CIQ Input File'!$C$273:$C$283,0)))</f>
        <v/>
      </c>
      <c r="J36" s="257" t="str">
        <f>IF(N36="","",(IF('CIQ Input File'!$E$176="Y",CONCATENATE("bgp-import-default-",O36),"")))</f>
        <v/>
      </c>
      <c r="K36" s="257" t="str">
        <f>IF('CIQ Input File'!$E$170="Y",IF(E36="","",'CIQ Input File'!$E$168),"")</f>
        <v/>
      </c>
      <c r="L36" s="257" t="str">
        <f>IF(E36="","",'CIQ Input File'!$E$169)</f>
        <v/>
      </c>
      <c r="M36" s="257" t="str">
        <f>IF(N36="","",IF('CIQ Input File'!$E$184="group enable","bfd-enable",""))</f>
        <v/>
      </c>
      <c r="N36" s="456" t="str">
        <f>IF('CIQ Input File'!L273="Y",'CIQ Input File'!C273,"")</f>
        <v/>
      </c>
      <c r="O36" s="457" t="s">
        <v>728</v>
      </c>
      <c r="P36" s="534" t="s">
        <v>1030</v>
      </c>
      <c r="Q36" s="534" t="s">
        <v>1139</v>
      </c>
    </row>
    <row r="37" spans="1:17" s="449" customFormat="1">
      <c r="A37" s="1"/>
      <c r="B37" s="257" t="str">
        <f>IF(N37="","",N37)</f>
        <v/>
      </c>
      <c r="C37" s="257" t="str">
        <f>IF(N37="","",IF(N37="Base","",INDEX('CIQ Input File'!$J$207:$J$256,MATCH(N37,'CIQ Input File'!$C$207:$C$256,0))))</f>
        <v/>
      </c>
      <c r="D37" s="257" t="str">
        <f>IF(A37="base","",IF(B37="","",INDEX('CIQ Input File'!$C$81:$C$91,MATCH(B37,'CIQ Input File'!$D$81:$D$91,0))))</f>
        <v/>
      </c>
      <c r="E37" s="257" t="str">
        <f>IF('CIQ Input File'!T274="","",'CIQ Input File'!T274)</f>
        <v/>
      </c>
      <c r="F37" s="257" t="str">
        <f>IF('CIQ Input File'!R274="","",'CIQ Input File'!R274)</f>
        <v/>
      </c>
      <c r="G37" s="257" t="str">
        <f>IF(E37="","",IF('CIQ Input File'!$E$183="","",'CIQ Input File'!$E$183))</f>
        <v/>
      </c>
      <c r="H37" s="257" t="str">
        <f>CONCATENATE("ip", RIGHT(E37,2))</f>
        <v>ip</v>
      </c>
      <c r="I37" s="260" t="str">
        <f>IF(N37="","",INDEX('CIQ Input File'!$P$273:$P$283,MATCH(N37,'CIQ Input File'!$C$273:$C$283,0)))</f>
        <v/>
      </c>
      <c r="J37" s="257" t="str">
        <f>IF(N37="","",(IF('CIQ Input File'!$E$176="Y",CONCATENATE("bgp-import-default-",O37),"")))</f>
        <v/>
      </c>
      <c r="K37" s="257" t="str">
        <f>IF('CIQ Input File'!$E$170="Y",IF(E37="","",'CIQ Input File'!$E$168),"")</f>
        <v/>
      </c>
      <c r="L37" s="257" t="str">
        <f>IF(E37="","",'CIQ Input File'!$E$169)</f>
        <v/>
      </c>
      <c r="M37" s="257" t="str">
        <f>IF(N37="","",IF('CIQ Input File'!$E$184="group enable","bfd-enable",""))</f>
        <v/>
      </c>
      <c r="N37" s="456" t="str">
        <f>IF('CIQ Input File'!L274="Y",'CIQ Input File'!C274,"")</f>
        <v/>
      </c>
      <c r="O37" s="457" t="s">
        <v>728</v>
      </c>
      <c r="P37" s="534" t="s">
        <v>1030</v>
      </c>
      <c r="Q37" s="534" t="s">
        <v>1139</v>
      </c>
    </row>
    <row r="38" spans="1:17" s="449" customFormat="1">
      <c r="A38" s="1"/>
      <c r="B38" s="257" t="str">
        <f t="shared" ref="B38:B45" si="10">IF(N38="","",N38)</f>
        <v/>
      </c>
      <c r="C38" s="257" t="str">
        <f>IF(N38="","",IF(N38="Base","",INDEX('CIQ Input File'!$J$207:$J$256,MATCH(N38,'CIQ Input File'!$C$207:$C$256,0))))</f>
        <v/>
      </c>
      <c r="D38" s="257" t="str">
        <f>IF(A38="base","",IF(B38="","",INDEX('CIQ Input File'!$C$81:$C$91,MATCH(B38,'CIQ Input File'!$D$81:$D$91,0))))</f>
        <v/>
      </c>
      <c r="E38" s="257" t="str">
        <f>IF('CIQ Input File'!T275="","",'CIQ Input File'!T275)</f>
        <v/>
      </c>
      <c r="F38" s="257" t="str">
        <f>IF('CIQ Input File'!R275="","",'CIQ Input File'!R275)</f>
        <v/>
      </c>
      <c r="G38" s="257" t="str">
        <f>IF(E38="","",IF('CIQ Input File'!$E$183="","",'CIQ Input File'!$E$183))</f>
        <v/>
      </c>
      <c r="H38" s="257"/>
      <c r="I38" s="260" t="str">
        <f>IF(N38="","",INDEX('CIQ Input File'!$P$273:$P$283,MATCH(N38,'CIQ Input File'!$C$273:$C$283,0)))</f>
        <v/>
      </c>
      <c r="J38" s="257" t="str">
        <f>IF(N38="","",(IF('CIQ Input File'!$E$176="Y",CONCATENATE("bgp-import-default-",O38),"")))</f>
        <v/>
      </c>
      <c r="K38" s="257" t="str">
        <f>IF('CIQ Input File'!$E$170="Y",IF(E38="","",'CIQ Input File'!$E$168),"")</f>
        <v/>
      </c>
      <c r="L38" s="257" t="str">
        <f>IF(E38="","",'CIQ Input File'!$E$169)</f>
        <v/>
      </c>
      <c r="M38" s="257" t="str">
        <f>IF(N38="","",IF('CIQ Input File'!$E$184="group enable","bfd-enable",""))</f>
        <v/>
      </c>
      <c r="N38" s="456" t="str">
        <f>IF('CIQ Input File'!L275="Y",'CIQ Input File'!C275,"")</f>
        <v/>
      </c>
      <c r="O38" s="457" t="s">
        <v>728</v>
      </c>
      <c r="P38" s="534" t="s">
        <v>1030</v>
      </c>
      <c r="Q38" s="534" t="s">
        <v>1139</v>
      </c>
    </row>
    <row r="39" spans="1:17" s="449" customFormat="1">
      <c r="A39" s="1"/>
      <c r="B39" s="257" t="str">
        <f t="shared" si="10"/>
        <v/>
      </c>
      <c r="C39" s="257" t="str">
        <f>IF(N39="","",IF(N39="Base","",INDEX('CIQ Input File'!$J$207:$J$256,MATCH(N39,'CIQ Input File'!$C$207:$C$256,0))))</f>
        <v/>
      </c>
      <c r="D39" s="257" t="str">
        <f>IF(A39="base","",IF(B39="","",INDEX('CIQ Input File'!$C$81:$C$91,MATCH(B39,'CIQ Input File'!$D$81:$D$91,0))))</f>
        <v/>
      </c>
      <c r="E39" s="257" t="str">
        <f>IF('CIQ Input File'!T276="","",'CIQ Input File'!T276)</f>
        <v/>
      </c>
      <c r="F39" s="257" t="str">
        <f>IF('CIQ Input File'!R276="","",'CIQ Input File'!R276)</f>
        <v/>
      </c>
      <c r="G39" s="257" t="str">
        <f>IF(E39="","",IF('CIQ Input File'!$E$183="","",'CIQ Input File'!$E$183))</f>
        <v/>
      </c>
      <c r="H39" s="257" t="str">
        <f>CONCATENATE("ip", RIGHT(E39,2))</f>
        <v>ip</v>
      </c>
      <c r="I39" s="260" t="str">
        <f>IF(N39="","",INDEX('CIQ Input File'!$P$273:$P$283,MATCH(N39,'CIQ Input File'!$C$273:$C$283,0)))</f>
        <v/>
      </c>
      <c r="J39" s="257" t="str">
        <f>IF(N39="","",(IF('CIQ Input File'!$E$176="Y",CONCATENATE("bgp-import-default-",O39),"")))</f>
        <v/>
      </c>
      <c r="K39" s="257" t="str">
        <f>IF('CIQ Input File'!$E$170="Y",IF(E39="","",'CIQ Input File'!$E$168),"")</f>
        <v/>
      </c>
      <c r="L39" s="257" t="str">
        <f>IF(E39="","",'CIQ Input File'!$E$169)</f>
        <v/>
      </c>
      <c r="M39" s="257" t="str">
        <f>IF(N39="","",IF('CIQ Input File'!$E$184="group enable","bfd-enable",""))</f>
        <v/>
      </c>
      <c r="N39" s="456" t="str">
        <f>IF('CIQ Input File'!L276="Y",'CIQ Input File'!C276,"")</f>
        <v/>
      </c>
      <c r="O39" s="457" t="s">
        <v>728</v>
      </c>
      <c r="P39" s="534" t="s">
        <v>1030</v>
      </c>
      <c r="Q39" s="534" t="s">
        <v>1139</v>
      </c>
    </row>
    <row r="40" spans="1:17" s="449" customFormat="1">
      <c r="A40" s="1"/>
      <c r="B40" s="257" t="str">
        <f t="shared" si="10"/>
        <v/>
      </c>
      <c r="C40" s="257" t="str">
        <f>IF(N40="","",IF(N40="Base","",INDEX('CIQ Input File'!$J$207:$J$256,MATCH(N40,'CIQ Input File'!$C$207:$C$256,0))))</f>
        <v/>
      </c>
      <c r="D40" s="257" t="str">
        <f>IF(A40="base","",IF(B40="","",INDEX('CIQ Input File'!$C$81:$C$91,MATCH(B40,'CIQ Input File'!$D$81:$D$91,0))))</f>
        <v/>
      </c>
      <c r="E40" s="257" t="str">
        <f>IF('CIQ Input File'!T277="","",'CIQ Input File'!T277)</f>
        <v/>
      </c>
      <c r="F40" s="257" t="str">
        <f>IF('CIQ Input File'!R277="","",'CIQ Input File'!R277)</f>
        <v/>
      </c>
      <c r="G40" s="257" t="str">
        <f>IF(E40="","",IF('CIQ Input File'!$E$183="","",'CIQ Input File'!$E$183))</f>
        <v/>
      </c>
      <c r="H40" s="257" t="str">
        <f>CONCATENATE("ip", RIGHT(E40,2))</f>
        <v>ip</v>
      </c>
      <c r="I40" s="260" t="str">
        <f>IF(N40="","",INDEX('CIQ Input File'!$P$273:$P$283,MATCH(N40,'CIQ Input File'!$C$273:$C$283,0)))</f>
        <v/>
      </c>
      <c r="J40" s="257" t="str">
        <f>IF(N40="","",(IF('CIQ Input File'!$E$176="Y",CONCATENATE("bgp-import-default-",O40),"")))</f>
        <v/>
      </c>
      <c r="K40" s="257" t="str">
        <f>IF('CIQ Input File'!$E$170="Y",IF(E40="","",'CIQ Input File'!$E$168),"")</f>
        <v/>
      </c>
      <c r="L40" s="257" t="str">
        <f>IF(E40="","",'CIQ Input File'!$E$169)</f>
        <v/>
      </c>
      <c r="M40" s="257" t="str">
        <f>IF(N40="","",IF('CIQ Input File'!$E$184="group enable","bfd-enable",""))</f>
        <v/>
      </c>
      <c r="N40" s="456" t="str">
        <f>IF('CIQ Input File'!L277="Y",'CIQ Input File'!C277,"")</f>
        <v/>
      </c>
      <c r="O40" s="457" t="s">
        <v>728</v>
      </c>
      <c r="P40" s="534" t="s">
        <v>1030</v>
      </c>
      <c r="Q40" s="534" t="s">
        <v>1139</v>
      </c>
    </row>
    <row r="41" spans="1:17" s="449" customFormat="1">
      <c r="A41" s="1"/>
      <c r="B41" s="257" t="str">
        <f t="shared" si="10"/>
        <v/>
      </c>
      <c r="C41" s="257" t="str">
        <f>IF(N41="","",IF(N41="Base","",INDEX('CIQ Input File'!$J$207:$J$256,MATCH(N41,'CIQ Input File'!$C$207:$C$256,0))))</f>
        <v/>
      </c>
      <c r="D41" s="257" t="str">
        <f>IF(A41="base","",IF(B41="","",INDEX('CIQ Input File'!$C$81:$C$91,MATCH(B41,'CIQ Input File'!$D$81:$D$91,0))))</f>
        <v/>
      </c>
      <c r="E41" s="257" t="str">
        <f>IF('CIQ Input File'!T278="","",'CIQ Input File'!T278)</f>
        <v/>
      </c>
      <c r="F41" s="257" t="str">
        <f>IF('CIQ Input File'!R278="","",'CIQ Input File'!R278)</f>
        <v/>
      </c>
      <c r="G41" s="257" t="str">
        <f>IF(E41="","",IF('CIQ Input File'!$E$183="","",'CIQ Input File'!$E$183))</f>
        <v/>
      </c>
      <c r="H41" s="257" t="str">
        <f>IF(N41="","",IF('CIQ Input File'!$E$182="","",'CIQ Input File'!$E$182))</f>
        <v/>
      </c>
      <c r="I41" s="260" t="str">
        <f>IF(N41="","",INDEX('CIQ Input File'!$P$273:$P$283,MATCH(N41,'CIQ Input File'!$C$273:$C$283,0)))</f>
        <v/>
      </c>
      <c r="J41" s="257" t="str">
        <f>IF(N41="","",(IF('CIQ Input File'!$E$176="Y",CONCATENATE("bgp-import-default-",O41),"")))</f>
        <v/>
      </c>
      <c r="K41" s="257" t="str">
        <f>IF('CIQ Input File'!$E$170="Y",IF(E41="","",'CIQ Input File'!$E$168),"")</f>
        <v/>
      </c>
      <c r="L41" s="257" t="str">
        <f>IF(E41="","",'CIQ Input File'!$E$169)</f>
        <v/>
      </c>
      <c r="M41" s="257" t="str">
        <f>IF(N41="","",IF('CIQ Input File'!$E$184="group enable","bfd-enable",""))</f>
        <v/>
      </c>
      <c r="N41" s="456" t="str">
        <f>IF('CIQ Input File'!L278="Y",'CIQ Input File'!C278,"")</f>
        <v/>
      </c>
      <c r="O41" s="457" t="s">
        <v>728</v>
      </c>
      <c r="P41" s="534" t="s">
        <v>1030</v>
      </c>
      <c r="Q41" s="534" t="s">
        <v>1139</v>
      </c>
    </row>
    <row r="42" spans="1:17" s="449" customFormat="1">
      <c r="A42" s="1"/>
      <c r="B42" s="257" t="str">
        <f t="shared" si="10"/>
        <v/>
      </c>
      <c r="C42" s="257" t="str">
        <f>IF(N42="","",IF(N42="Base","",INDEX('CIQ Input File'!$J$207:$J$256,MATCH(N42,'CIQ Input File'!$C$207:$C$256,0))))</f>
        <v/>
      </c>
      <c r="D42" s="257" t="str">
        <f>IF(A42="base","",IF(B42="","",INDEX('CIQ Input File'!$C$81:$C$91,MATCH(B42,'CIQ Input File'!$D$81:$D$91,0))))</f>
        <v/>
      </c>
      <c r="E42" s="257" t="str">
        <f>IF('CIQ Input File'!T279="","",'CIQ Input File'!T279)</f>
        <v/>
      </c>
      <c r="F42" s="257" t="str">
        <f>IF('CIQ Input File'!R279="","",'CIQ Input File'!R279)</f>
        <v/>
      </c>
      <c r="G42" s="257" t="str">
        <f>IF(E42="","",IF('CIQ Input File'!$E$183="","",'CIQ Input File'!$E$183))</f>
        <v/>
      </c>
      <c r="H42" s="257" t="str">
        <f>IF(N42="","",IF('CIQ Input File'!$E$182="","",'CIQ Input File'!$E$182))</f>
        <v/>
      </c>
      <c r="I42" s="260" t="str">
        <f>IF(N42="","",INDEX('CIQ Input File'!$P$273:$P$283,MATCH(N42,'CIQ Input File'!$C$273:$C$283,0)))</f>
        <v/>
      </c>
      <c r="J42" s="257" t="str">
        <f>IF(N42="","",(IF('CIQ Input File'!$E$176="Y",CONCATENATE("bgp-import-default-",O42),"")))</f>
        <v/>
      </c>
      <c r="K42" s="257" t="str">
        <f>IF('CIQ Input File'!$E$170="Y",IF(E42="","",'CIQ Input File'!$E$168),"")</f>
        <v/>
      </c>
      <c r="L42" s="257" t="str">
        <f>IF(E42="","",'CIQ Input File'!$E$169)</f>
        <v/>
      </c>
      <c r="M42" s="257" t="str">
        <f>IF(N42="","",IF('CIQ Input File'!$E$184="group enable","bfd-enable",""))</f>
        <v/>
      </c>
      <c r="N42" s="456" t="str">
        <f>IF('CIQ Input File'!L279="Y",'CIQ Input File'!C279,"")</f>
        <v/>
      </c>
      <c r="O42" s="457" t="s">
        <v>728</v>
      </c>
      <c r="P42" s="534" t="s">
        <v>1030</v>
      </c>
      <c r="Q42" s="534" t="s">
        <v>1139</v>
      </c>
    </row>
    <row r="43" spans="1:17" s="449" customFormat="1">
      <c r="A43" s="1"/>
      <c r="B43" s="257" t="str">
        <f t="shared" si="10"/>
        <v/>
      </c>
      <c r="C43" s="257" t="str">
        <f>IF(N43="","",IF(N43="Base","",INDEX('CIQ Input File'!$J$207:$J$256,MATCH(N43,'CIQ Input File'!$C$207:$C$256,0))))</f>
        <v/>
      </c>
      <c r="D43" s="257" t="str">
        <f>IF(A43="base","",IF(B43="","",INDEX('CIQ Input File'!$C$81:$C$91,MATCH(B43,'CIQ Input File'!$D$81:$D$91,0))))</f>
        <v/>
      </c>
      <c r="E43" s="257" t="str">
        <f>IF('CIQ Input File'!T280="","",'CIQ Input File'!T280)</f>
        <v/>
      </c>
      <c r="F43" s="257" t="str">
        <f>IF('CIQ Input File'!R280="","",'CIQ Input File'!R280)</f>
        <v/>
      </c>
      <c r="G43" s="257" t="str">
        <f>IF(E43="","",IF('CIQ Input File'!$E$183="","",'CIQ Input File'!$E$183))</f>
        <v/>
      </c>
      <c r="H43" s="257" t="str">
        <f>IF(N43="","",IF('CIQ Input File'!$E$182="","",'CIQ Input File'!$E$182))</f>
        <v/>
      </c>
      <c r="I43" s="260" t="str">
        <f>IF(N43="","",INDEX('CIQ Input File'!$P$273:$P$283,MATCH(N43,'CIQ Input File'!$C$273:$C$283,0)))</f>
        <v/>
      </c>
      <c r="J43" s="257" t="str">
        <f>IF(N43="","",(IF('CIQ Input File'!$E$176="Y",CONCATENATE("bgp-import-default-",O43),"")))</f>
        <v/>
      </c>
      <c r="K43" s="257" t="str">
        <f>IF('CIQ Input File'!$E$170="Y",IF(E43="","",'CIQ Input File'!$E$168),"")</f>
        <v/>
      </c>
      <c r="L43" s="257" t="str">
        <f>IF(E43="","",'CIQ Input File'!$E$169)</f>
        <v/>
      </c>
      <c r="M43" s="257" t="str">
        <f>IF(N43="","",IF('CIQ Input File'!$E$184="group enable","bfd-enable",""))</f>
        <v/>
      </c>
      <c r="N43" s="456" t="str">
        <f>IF('CIQ Input File'!L280="Y",'CIQ Input File'!C280,"")</f>
        <v/>
      </c>
      <c r="O43" s="457" t="s">
        <v>728</v>
      </c>
      <c r="P43" s="534" t="s">
        <v>1030</v>
      </c>
      <c r="Q43" s="534" t="s">
        <v>1139</v>
      </c>
    </row>
    <row r="44" spans="1:17" s="449" customFormat="1">
      <c r="A44" s="1"/>
      <c r="B44" s="257" t="str">
        <f t="shared" si="10"/>
        <v/>
      </c>
      <c r="C44" s="257" t="str">
        <f>IF(N44="","",IF(N44="Base","",INDEX('CIQ Input File'!$J$207:$J$256,MATCH(N44,'CIQ Input File'!$C$207:$C$256,0))))</f>
        <v/>
      </c>
      <c r="D44" s="257" t="str">
        <f>IF(A44="base","",IF(B44="","",INDEX('CIQ Input File'!$C$81:$C$91,MATCH(B44,'CIQ Input File'!$D$81:$D$91,0))))</f>
        <v/>
      </c>
      <c r="E44" s="257" t="str">
        <f>IF('CIQ Input File'!T281="","",'CIQ Input File'!T281)</f>
        <v/>
      </c>
      <c r="F44" s="257" t="str">
        <f>IF('CIQ Input File'!R281="","",'CIQ Input File'!R281)</f>
        <v/>
      </c>
      <c r="G44" s="257" t="str">
        <f>IF(E44="","",IF('CIQ Input File'!$E$183="","",'CIQ Input File'!$E$183))</f>
        <v/>
      </c>
      <c r="H44" s="257" t="str">
        <f>IF(N44="","",IF('CIQ Input File'!$E$182="","",'CIQ Input File'!$E$182))</f>
        <v/>
      </c>
      <c r="I44" s="260" t="str">
        <f>IF(N44="","",INDEX('CIQ Input File'!$P$273:$P$283,MATCH(N44,'CIQ Input File'!$C$273:$C$283,0)))</f>
        <v/>
      </c>
      <c r="J44" s="257" t="str">
        <f>IF(N44="","",(IF('CIQ Input File'!$E$176="Y",CONCATENATE("bgp-import-default-",O44),"")))</f>
        <v/>
      </c>
      <c r="K44" s="257" t="str">
        <f>IF('CIQ Input File'!$E$170="Y",IF(E44="","",'CIQ Input File'!$E$168),"")</f>
        <v/>
      </c>
      <c r="L44" s="257" t="str">
        <f>IF(E44="","",'CIQ Input File'!$E$169)</f>
        <v/>
      </c>
      <c r="M44" s="257" t="str">
        <f>IF(N44="","",IF('CIQ Input File'!$E$184="group enable","bfd-enable",""))</f>
        <v/>
      </c>
      <c r="N44" s="456" t="str">
        <f>IF('CIQ Input File'!L281="Y",'CIQ Input File'!C281,"")</f>
        <v/>
      </c>
      <c r="O44" s="457" t="s">
        <v>728</v>
      </c>
      <c r="P44" s="534" t="s">
        <v>1030</v>
      </c>
      <c r="Q44" s="534" t="s">
        <v>1139</v>
      </c>
    </row>
    <row r="45" spans="1:17" s="449" customFormat="1">
      <c r="A45" s="1"/>
      <c r="B45" s="257" t="str">
        <f t="shared" si="10"/>
        <v/>
      </c>
      <c r="C45" s="257" t="str">
        <f>IF(N45="","",IF(N45="Base","",INDEX('CIQ Input File'!$J$207:$J$256,MATCH(N45,'CIQ Input File'!$C$207:$C$256,0))))</f>
        <v/>
      </c>
      <c r="D45" s="257" t="str">
        <f>IF(A45="base","",IF(B45="","",INDEX('CIQ Input File'!$C$81:$C$91,MATCH(B45,'CIQ Input File'!$D$81:$D$91,0))))</f>
        <v/>
      </c>
      <c r="E45" s="257" t="str">
        <f>IF('CIQ Input File'!T282="","",'CIQ Input File'!T282)</f>
        <v/>
      </c>
      <c r="F45" s="257" t="str">
        <f>IF('CIQ Input File'!R282="","",'CIQ Input File'!R282)</f>
        <v/>
      </c>
      <c r="G45" s="257" t="str">
        <f>IF(E45="","",IF('CIQ Input File'!$E$183="","",'CIQ Input File'!$E$183))</f>
        <v/>
      </c>
      <c r="H45" s="257" t="str">
        <f>IF(N45="","",IF('CIQ Input File'!$E$182="","",'CIQ Input File'!$E$182))</f>
        <v/>
      </c>
      <c r="I45" s="260" t="str">
        <f>IF(N45="","",INDEX('CIQ Input File'!$P$273:$P$283,MATCH(N45,'CIQ Input File'!$C$273:$C$283,0)))</f>
        <v/>
      </c>
      <c r="J45" s="257" t="str">
        <f>IF(N45="","",(IF('CIQ Input File'!$E$176="Y",CONCATENATE("bgp-import-default-",O45),"")))</f>
        <v/>
      </c>
      <c r="K45" s="257" t="str">
        <f>IF('CIQ Input File'!$E$170="Y",IF(E45="","",'CIQ Input File'!$E$168),"")</f>
        <v/>
      </c>
      <c r="L45" s="257" t="str">
        <f>IF(E45="","",'CIQ Input File'!$E$169)</f>
        <v/>
      </c>
      <c r="M45" s="257" t="str">
        <f>IF(N45="","",IF('CIQ Input File'!$E$184="group enable","bfd-enable",""))</f>
        <v/>
      </c>
      <c r="N45" s="456" t="str">
        <f>IF('CIQ Input File'!L282="Y",'CIQ Input File'!C282,"")</f>
        <v/>
      </c>
      <c r="O45" s="457" t="s">
        <v>728</v>
      </c>
      <c r="P45" s="534" t="s">
        <v>1030</v>
      </c>
      <c r="Q45" s="534" t="s">
        <v>1139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C5F9-061E-4C28-B7A9-36ADD1666A9B}">
  <sheetPr>
    <tabColor theme="0" tint="-0.499984740745262"/>
  </sheetPr>
  <dimension ref="A2:G3"/>
  <sheetViews>
    <sheetView workbookViewId="0">
      <selection activeCell="C16" sqref="C16"/>
    </sheetView>
  </sheetViews>
  <sheetFormatPr defaultRowHeight="14.5"/>
  <cols>
    <col min="1" max="1" width="6.26953125" style="59" bestFit="1" customWidth="1"/>
    <col min="2" max="2" width="9.54296875" style="59" bestFit="1" customWidth="1"/>
    <col min="3" max="3" width="8.6328125" style="59" bestFit="1" customWidth="1"/>
    <col min="4" max="4" width="9" style="59" bestFit="1" customWidth="1"/>
    <col min="5" max="5" width="7.54296875" style="59" bestFit="1" customWidth="1"/>
    <col min="6" max="6" width="12.7265625" style="59" bestFit="1" customWidth="1"/>
    <col min="7" max="7" width="14.1796875" style="59" bestFit="1" customWidth="1"/>
    <col min="8" max="16384" width="8.7265625" style="59"/>
  </cols>
  <sheetData>
    <row r="2" spans="1:7">
      <c r="A2" s="2" t="s">
        <v>51</v>
      </c>
      <c r="B2" s="2" t="s">
        <v>50</v>
      </c>
      <c r="C2" s="2" t="s">
        <v>52</v>
      </c>
      <c r="D2" s="2" t="s">
        <v>637</v>
      </c>
      <c r="E2" s="2" t="s">
        <v>638</v>
      </c>
      <c r="F2" s="2" t="s">
        <v>639</v>
      </c>
      <c r="G2" s="2" t="s">
        <v>640</v>
      </c>
    </row>
    <row r="3" spans="1:7">
      <c r="A3" s="60"/>
      <c r="B3" s="60"/>
      <c r="C3" s="60"/>
      <c r="D3" s="60"/>
      <c r="E3" s="60"/>
      <c r="F3" s="60"/>
      <c r="G3" s="60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3DA4-09B5-42C4-8D7C-5ED952F1DF1E}">
  <sheetPr>
    <tabColor rgb="FF92D050"/>
  </sheetPr>
  <dimension ref="A1:X68"/>
  <sheetViews>
    <sheetView topLeftCell="A8" zoomScale="89" zoomScaleNormal="89" workbookViewId="0">
      <selection activeCell="L34" sqref="L34"/>
    </sheetView>
  </sheetViews>
  <sheetFormatPr defaultRowHeight="14.5"/>
  <cols>
    <col min="3" max="3" width="9.90625" bestFit="1" customWidth="1"/>
    <col min="4" max="4" width="6.08984375" bestFit="1" customWidth="1"/>
    <col min="5" max="5" width="25.26953125" bestFit="1" customWidth="1"/>
    <col min="6" max="6" width="8.6328125" bestFit="1" customWidth="1"/>
    <col min="7" max="7" width="31.54296875" bestFit="1" customWidth="1"/>
    <col min="8" max="8" width="20.81640625" customWidth="1"/>
    <col min="9" max="9" width="22.81640625" customWidth="1"/>
    <col min="10" max="10" width="33.26953125" customWidth="1"/>
    <col min="11" max="11" width="35.26953125" customWidth="1"/>
    <col min="12" max="12" width="46.54296875" customWidth="1"/>
    <col min="13" max="13" width="48.1796875" customWidth="1"/>
    <col min="14" max="14" width="14.7265625" customWidth="1"/>
    <col min="15" max="16" width="13.81640625" customWidth="1"/>
    <col min="17" max="19" width="9.6328125" customWidth="1"/>
    <col min="20" max="20" width="10.36328125" customWidth="1"/>
    <col min="21" max="21" width="12.54296875" customWidth="1"/>
    <col min="22" max="22" width="11" bestFit="1" customWidth="1"/>
    <col min="23" max="23" width="15.453125" bestFit="1" customWidth="1"/>
    <col min="24" max="24" width="12.1796875" bestFit="1" customWidth="1"/>
  </cols>
  <sheetData>
    <row r="1" spans="1:24">
      <c r="A1" s="1158" t="s">
        <v>304</v>
      </c>
      <c r="B1" s="1158"/>
      <c r="C1" s="1158"/>
      <c r="D1" s="1158"/>
      <c r="P1" s="1166" t="s">
        <v>316</v>
      </c>
      <c r="Q1" s="1166"/>
      <c r="R1" s="1166" t="s">
        <v>257</v>
      </c>
      <c r="S1" s="1166"/>
    </row>
    <row r="2" spans="1:24">
      <c r="A2" s="2" t="s">
        <v>166</v>
      </c>
      <c r="B2" s="2" t="s">
        <v>165</v>
      </c>
      <c r="C2" s="2" t="s">
        <v>193</v>
      </c>
      <c r="D2" s="2" t="s">
        <v>51</v>
      </c>
      <c r="E2" s="2" t="s">
        <v>0</v>
      </c>
      <c r="F2" s="2" t="s">
        <v>52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319</v>
      </c>
      <c r="L2" s="2" t="s">
        <v>61</v>
      </c>
      <c r="M2" s="2" t="s">
        <v>320</v>
      </c>
      <c r="N2" s="2" t="s">
        <v>62</v>
      </c>
      <c r="O2" s="2" t="s">
        <v>85</v>
      </c>
      <c r="P2" s="23" t="s">
        <v>317</v>
      </c>
      <c r="Q2" s="23" t="s">
        <v>318</v>
      </c>
      <c r="R2" s="23" t="s">
        <v>358</v>
      </c>
      <c r="S2" s="23" t="s">
        <v>359</v>
      </c>
      <c r="T2" s="2" t="s">
        <v>194</v>
      </c>
      <c r="U2" s="2" t="s">
        <v>315</v>
      </c>
      <c r="V2" s="2" t="s">
        <v>66</v>
      </c>
      <c r="W2" s="2" t="s">
        <v>67</v>
      </c>
      <c r="X2" s="2" t="s">
        <v>163</v>
      </c>
    </row>
    <row r="3" spans="1:24" s="64" customFormat="1">
      <c r="A3" s="275" t="str">
        <f>'CIQ Input File'!$C$208</f>
        <v>Base</v>
      </c>
      <c r="B3" s="104"/>
      <c r="C3" s="104"/>
      <c r="D3" s="104"/>
      <c r="E3" s="104"/>
      <c r="F3" s="104"/>
      <c r="G3" s="275" t="str">
        <f>IF('CIQ Input File'!E207="","",IF(A3='CIQ Input File'!$C$208,'CIQ Input File'!E207))</f>
        <v>Base-LB17-XVR1-EPG01</v>
      </c>
      <c r="H3" s="381"/>
      <c r="I3" s="275" t="str">
        <f>IF('CIQ Input File'!P207="","",'CIQ Input File'!P207)</f>
        <v>enable-ingress-stats</v>
      </c>
      <c r="J3" s="275" t="str">
        <f>IF(interfaces!G3="","",(CONCATENATE(INDEX('CIQ Input File'!$G$207:$G$256,MATCH(G3,'CIQ Input File'!$E$207:$E$256,0)),RIGHT('CIQ Input File'!$G$206,3))))</f>
        <v>10.222.72.217/27</v>
      </c>
      <c r="K3" s="275" t="str">
        <f>IF(interfaces!G3="","",(CONCATENATE(INDEX('CIQ Input File'!$L$207:$L$256,MATCH(G3,'CIQ Input File'!$E$207:$E$256,0)),RIGHT('CIQ Input File'!$L$206,4))))</f>
        <v/>
      </c>
      <c r="L3" s="275" t="str">
        <f>IF(J3="","",CONCATENATE('CIQ Input File'!$E$171," receive ",'CIQ Input File'!$E$172," multiplier ",'CIQ Input File'!$E$173," "))</f>
        <v xml:space="preserve">100 receive 100 multiplier 3 </v>
      </c>
      <c r="M3" s="275" t="str">
        <f>IF(K3="","",CONCATENATE('CIQ Input File'!$E$171," receive ",'CIQ Input File'!$E$172," multiplier ",'CIQ Input File'!$E$173," ",'CIQ Input File'!$C$174," ",'CIQ Input File'!$E$174))</f>
        <v/>
      </c>
      <c r="N3" s="104"/>
      <c r="O3" s="275" t="str">
        <f>IF(G3="","",CONCATENATE(INDEX('CIQ Input File'!$D$207:$D$256,MATCH(G3,'CIQ Input File'!$E$207:$E$256,0)),":",'CIQ Input File'!F207))</f>
        <v>17/1/1:0</v>
      </c>
      <c r="P3" s="24"/>
      <c r="Q3" s="24"/>
      <c r="R3" s="24"/>
      <c r="S3" s="24"/>
      <c r="T3" s="24"/>
      <c r="U3" s="24"/>
      <c r="V3" s="1"/>
      <c r="W3" s="1"/>
      <c r="X3" s="1"/>
    </row>
    <row r="4" spans="1:24" s="64" customFormat="1">
      <c r="A4" s="275" t="str">
        <f>IF('CIQ Input File'!E208="","",A3)</f>
        <v>Base</v>
      </c>
      <c r="B4" s="104"/>
      <c r="C4" s="104"/>
      <c r="D4" s="104"/>
      <c r="E4" s="104"/>
      <c r="F4" s="104"/>
      <c r="G4" s="275" t="str">
        <f>IF('CIQ Input File'!E208="","",IF(A4='CIQ Input File'!$C$208,'CIQ Input File'!E208))</f>
        <v>Base-LB17-XVR2-EPG01</v>
      </c>
      <c r="H4" s="381"/>
      <c r="I4" s="275" t="str">
        <f>IF('CIQ Input File'!P208="","",'CIQ Input File'!P208)</f>
        <v>enable-ingress-stats</v>
      </c>
      <c r="J4" s="275" t="str">
        <f>IF(interfaces!G4="","",(CONCATENATE(INDEX('CIQ Input File'!$G$207:$G$256,MATCH(G4,'CIQ Input File'!$E$207:$E$256,0)),RIGHT('CIQ Input File'!$G$206,3))))</f>
        <v>10.222.72.249/27</v>
      </c>
      <c r="K4" s="275" t="str">
        <f>IF(interfaces!G4="","",(CONCATENATE(INDEX('CIQ Input File'!$L$207:$L$256,MATCH(G4,'CIQ Input File'!$E$207:$E$256,0)),RIGHT('CIQ Input File'!$L$206,4))))</f>
        <v/>
      </c>
      <c r="L4" s="275" t="str">
        <f>IF(J4="","",CONCATENATE('CIQ Input File'!$E$171," receive ",'CIQ Input File'!$E$172," multiplier ",'CIQ Input File'!$E$173," "))</f>
        <v xml:space="preserve">100 receive 100 multiplier 3 </v>
      </c>
      <c r="M4" s="275" t="str">
        <f>IF(K4="","",CONCATENATE('CIQ Input File'!$E$171," receive ",'CIQ Input File'!$E$172," multiplier ",'CIQ Input File'!$E$173," ",'CIQ Input File'!$C$174," ",'CIQ Input File'!$E$174))</f>
        <v/>
      </c>
      <c r="N4" s="104"/>
      <c r="O4" s="275" t="str">
        <f>IF(G4="","",CONCATENATE(INDEX('CIQ Input File'!$D$207:$D$256,MATCH(G4,'CIQ Input File'!$E$207:$E$256,0)),":",'CIQ Input File'!F208))</f>
        <v>17/1/2:0</v>
      </c>
      <c r="P4" s="24"/>
      <c r="Q4" s="24"/>
      <c r="R4" s="24"/>
      <c r="S4" s="24"/>
      <c r="T4" s="24"/>
      <c r="U4" s="24"/>
      <c r="V4" s="1"/>
      <c r="W4" s="1"/>
      <c r="X4" s="1"/>
    </row>
    <row r="5" spans="1:24" s="64" customFormat="1">
      <c r="A5" s="275" t="str">
        <f>IF('CIQ Input File'!E209="","",A4)</f>
        <v>Base</v>
      </c>
      <c r="B5" s="104"/>
      <c r="C5" s="104"/>
      <c r="D5" s="104"/>
      <c r="E5" s="104"/>
      <c r="F5" s="104"/>
      <c r="G5" s="275" t="str">
        <f>IF('CIQ Input File'!E209="","",IF(A5='CIQ Input File'!$C$208,'CIQ Input File'!E209))</f>
        <v>Base-LB18-XVR1-EPG01</v>
      </c>
      <c r="H5" s="381"/>
      <c r="I5" s="275" t="str">
        <f>IF('CIQ Input File'!P209="","",'CIQ Input File'!P209)</f>
        <v>enable-ingress-stats</v>
      </c>
      <c r="J5" s="275" t="str">
        <f>IF(interfaces!G5="","",(CONCATENATE(INDEX('CIQ Input File'!$G$207:$G$256,MATCH(G5,'CIQ Input File'!$E$207:$E$256,0)),RIGHT('CIQ Input File'!$G$206,3))))</f>
        <v>10.222.74.153/27</v>
      </c>
      <c r="K5" s="275" t="str">
        <f>IF(interfaces!G5="","",(CONCATENATE(INDEX('CIQ Input File'!$L$207:$L$256,MATCH(G5,'CIQ Input File'!$E$207:$E$256,0)),RIGHT('CIQ Input File'!$L$206,4))))</f>
        <v/>
      </c>
      <c r="L5" s="275" t="str">
        <f>IF(J5="","",CONCATENATE('CIQ Input File'!$E$171," receive ",'CIQ Input File'!$E$172," multiplier ",'CIQ Input File'!$E$173," "))</f>
        <v xml:space="preserve">100 receive 100 multiplier 3 </v>
      </c>
      <c r="M5" s="275" t="str">
        <f>IF(K5="","",CONCATENATE('CIQ Input File'!$E$171," receive ",'CIQ Input File'!$E$172," multiplier ",'CIQ Input File'!$E$173," ",'CIQ Input File'!$C$174," ",'CIQ Input File'!$E$174))</f>
        <v/>
      </c>
      <c r="N5" s="104"/>
      <c r="O5" s="275" t="str">
        <f>IF(G5="","",CONCATENATE(INDEX('CIQ Input File'!$D$207:$D$256,MATCH(G5,'CIQ Input File'!$E$207:$E$256,0)),":",'CIQ Input File'!F209))</f>
        <v>18/1/1:0</v>
      </c>
      <c r="P5" s="24"/>
      <c r="Q5" s="24"/>
      <c r="R5" s="24"/>
      <c r="S5" s="24"/>
      <c r="T5" s="24"/>
      <c r="U5" s="24"/>
      <c r="V5" s="1"/>
      <c r="W5" s="1"/>
      <c r="X5" s="1"/>
    </row>
    <row r="6" spans="1:24" s="64" customFormat="1">
      <c r="A6" s="275" t="str">
        <f>IF('CIQ Input File'!E210="","",A5)</f>
        <v>Base</v>
      </c>
      <c r="B6" s="104"/>
      <c r="C6" s="104"/>
      <c r="D6" s="104"/>
      <c r="E6" s="104"/>
      <c r="F6" s="104"/>
      <c r="G6" s="275" t="str">
        <f>IF('CIQ Input File'!E210="","",IF(A6='CIQ Input File'!$C$208,'CIQ Input File'!E210))</f>
        <v>Base-LB18-XVR2-EPG01</v>
      </c>
      <c r="H6" s="381"/>
      <c r="I6" s="275" t="str">
        <f>IF('CIQ Input File'!P210="","",'CIQ Input File'!P210)</f>
        <v>enable-ingress-stats</v>
      </c>
      <c r="J6" s="275" t="str">
        <f>IF(interfaces!G6="","",(CONCATENATE(INDEX('CIQ Input File'!$G$207:$G$256,MATCH(G6,'CIQ Input File'!$E$207:$E$256,0)),RIGHT('CIQ Input File'!$G$206,3))))</f>
        <v>10.222.74.185/27</v>
      </c>
      <c r="K6" s="275" t="str">
        <f>IF(interfaces!G6="","",(CONCATENATE(INDEX('CIQ Input File'!$L$207:$L$256,MATCH(G6,'CIQ Input File'!$E$207:$E$256,0)),RIGHT('CIQ Input File'!$L$206,4))))</f>
        <v/>
      </c>
      <c r="L6" s="275" t="str">
        <f>IF(J6="","",CONCATENATE('CIQ Input File'!$E$171," receive ",'CIQ Input File'!$E$172," multiplier ",'CIQ Input File'!$E$173," "))</f>
        <v xml:space="preserve">100 receive 100 multiplier 3 </v>
      </c>
      <c r="M6" s="275" t="str">
        <f>IF(K6="","",CONCATENATE('CIQ Input File'!$E$171," receive ",'CIQ Input File'!$E$172," multiplier ",'CIQ Input File'!$E$173," ",'CIQ Input File'!$C$174," ",'CIQ Input File'!$E$174))</f>
        <v/>
      </c>
      <c r="N6" s="104"/>
      <c r="O6" s="275" t="str">
        <f>IF(G6="","",CONCATENATE(INDEX('CIQ Input File'!$D$207:$D$256,MATCH(G6,'CIQ Input File'!$E$207:$E$256,0)),":",'CIQ Input File'!F210))</f>
        <v>18/1/2:0</v>
      </c>
      <c r="P6" s="24"/>
      <c r="Q6" s="24"/>
      <c r="R6" s="24"/>
      <c r="S6" s="24"/>
      <c r="T6" s="24"/>
      <c r="U6" s="24"/>
      <c r="V6" s="1"/>
      <c r="W6" s="1"/>
      <c r="X6" s="1"/>
    </row>
    <row r="7" spans="1:24" s="64" customFormat="1">
      <c r="A7" s="104"/>
      <c r="B7" s="104"/>
      <c r="C7" s="104"/>
      <c r="D7" s="275">
        <f>IF('CIQ Input File'!$C$213="",,'CIQ Input File'!$C$213)</f>
        <v>100</v>
      </c>
      <c r="E7" s="257">
        <f>IF(D7="","",(INDEX('CIQ Input File'!$J$207:$J$256,MATCH(D7,'CIQ Input File'!$C$207:$C$256,0))))</f>
        <v>100</v>
      </c>
      <c r="F7" s="275">
        <f>IF(D7="","",INDEX('CIQ Input File'!$C$81:$C$91,MATCH(D7,'CIQ Input File'!$D$81:$D$91,0)))</f>
        <v>1</v>
      </c>
      <c r="G7" s="275" t="str">
        <f>IF(D7="","",IF(D7="","",IF(D7='CIQ Input File'!$C$213,'CIQ Input File'!E212)))</f>
        <v>Sig-LB17-XVR1-EPG01</v>
      </c>
      <c r="H7" s="381"/>
      <c r="I7" s="275" t="str">
        <f>IF('CIQ Input File'!P212="","",'CIQ Input File'!P212)</f>
        <v>enable-ingress-stats</v>
      </c>
      <c r="J7" s="275" t="str">
        <f>IF(interfaces!G7="","",(CONCATENATE(INDEX('CIQ Input File'!$G$207:$G$256,MATCH(G7,'CIQ Input File'!$E$207:$E$256,0)),RIGHT('CIQ Input File'!$G$206,3))))</f>
        <v>10.222.74.217/27</v>
      </c>
      <c r="K7" s="275" t="str">
        <f>IF(interfaces!G7="","",(CONCATENATE(INDEX('CIQ Input File'!$L$207:$L$256,MATCH(G7,'CIQ Input File'!$E$207:$E$256,0)),RIGHT('CIQ Input File'!$L$211,4))))</f>
        <v/>
      </c>
      <c r="L7" s="275" t="str">
        <f>IF(J7="","",CONCATENATE('CIQ Input File'!$E$171," receive ",'CIQ Input File'!$E$172," multiplier ",'CIQ Input File'!$E$173," "))</f>
        <v xml:space="preserve">100 receive 100 multiplier 3 </v>
      </c>
      <c r="M7" s="275" t="str">
        <f>IF(K7="","",CONCATENATE('CIQ Input File'!$E$171," receive ",'CIQ Input File'!$E$172," multiplier ",'CIQ Input File'!$E$173," ",'CIQ Input File'!$C$174," ",'CIQ Input File'!$E$174))</f>
        <v/>
      </c>
      <c r="N7" s="275" t="str">
        <f>IF(G7="","",CONCATENATE(INDEX('CIQ Input File'!$D$207:$D$256,MATCH(G7,'CIQ Input File'!$E$207:$E$256,0)),":",INDEX('CIQ Input File'!$F$207:$F$256,(MATCH(interfaces!G7,'CIQ Input File'!$E$207:$E$256,0)))))</f>
        <v>17/1/3:0</v>
      </c>
      <c r="O7" s="104"/>
      <c r="P7" s="24" t="s">
        <v>1673</v>
      </c>
      <c r="Q7" s="24" t="s">
        <v>1673</v>
      </c>
      <c r="R7" s="24"/>
      <c r="S7" s="24"/>
      <c r="T7" s="24"/>
      <c r="U7" s="24"/>
      <c r="V7" s="1"/>
      <c r="W7" s="1"/>
      <c r="X7" s="1"/>
    </row>
    <row r="8" spans="1:24" s="64" customFormat="1">
      <c r="A8" s="104"/>
      <c r="B8" s="104"/>
      <c r="C8" s="104"/>
      <c r="D8" s="275">
        <f>IF('CIQ Input File'!E213="","",D7)</f>
        <v>100</v>
      </c>
      <c r="E8" s="257">
        <f>IF(D8="","",(INDEX('CIQ Input File'!$J$207:$J$256,MATCH(D8,'CIQ Input File'!$C$207:$C$256,0))))</f>
        <v>100</v>
      </c>
      <c r="F8" s="275">
        <f>IF(D8="","",INDEX('CIQ Input File'!$C$81:$C$91,MATCH(D8,'CIQ Input File'!$D$81:$D$91,0)))</f>
        <v>1</v>
      </c>
      <c r="G8" s="275" t="str">
        <f>IF(D8="","",IF(D8="","",IF(D8='CIQ Input File'!$C$213,'CIQ Input File'!E213)))</f>
        <v>Sig-LB18-XVR1-EPG01</v>
      </c>
      <c r="H8" s="381"/>
      <c r="I8" s="275" t="str">
        <f>IF('CIQ Input File'!P213="","",'CIQ Input File'!P213)</f>
        <v>enable-ingress-stats</v>
      </c>
      <c r="J8" s="275" t="str">
        <f>IF(interfaces!G8="","",(CONCATENATE(INDEX('CIQ Input File'!$G$207:$G$256,MATCH(G8,'CIQ Input File'!$E$207:$E$256,0)),RIGHT('CIQ Input File'!$G$206,3))))</f>
        <v>10.222.74.249/27</v>
      </c>
      <c r="K8" s="275" t="str">
        <f>IF(interfaces!G8="","",(CONCATENATE(INDEX('CIQ Input File'!$L$207:$L$256,MATCH(G8,'CIQ Input File'!$E$207:$E$256,0)),RIGHT('CIQ Input File'!$L$211,4))))</f>
        <v/>
      </c>
      <c r="L8" s="275" t="str">
        <f>IF(J8="","",CONCATENATE('CIQ Input File'!$E$171," receive ",'CIQ Input File'!$E$172," multiplier ",'CIQ Input File'!$E$173," "))</f>
        <v xml:space="preserve">100 receive 100 multiplier 3 </v>
      </c>
      <c r="M8" s="275" t="str">
        <f>IF(K8="","",CONCATENATE('CIQ Input File'!$E$171," receive ",'CIQ Input File'!$E$172," multiplier ",'CIQ Input File'!$E$173," ",'CIQ Input File'!$C$174," ",'CIQ Input File'!$E$174))</f>
        <v/>
      </c>
      <c r="N8" s="275" t="str">
        <f>IF(G8="","",CONCATENATE(INDEX('CIQ Input File'!$D$207:$D$256,MATCH(G8,'CIQ Input File'!$E$207:$E$256,0)),":",INDEX('CIQ Input File'!$F$207:$F$256,(MATCH(interfaces!G8,'CIQ Input File'!$E$207:$E$256,0)))))</f>
        <v>18/1/3:0</v>
      </c>
      <c r="O8" s="104"/>
      <c r="P8" s="24" t="s">
        <v>1673</v>
      </c>
      <c r="Q8" s="24" t="s">
        <v>1673</v>
      </c>
      <c r="R8" s="24"/>
      <c r="S8" s="24"/>
      <c r="T8" s="24"/>
      <c r="U8" s="24"/>
      <c r="V8" s="1"/>
      <c r="W8" s="1"/>
      <c r="X8" s="1"/>
    </row>
    <row r="9" spans="1:24" s="64" customFormat="1">
      <c r="A9" s="104"/>
      <c r="B9" s="104"/>
      <c r="C9" s="104"/>
      <c r="D9" s="275">
        <f>IF('CIQ Input File'!E214="","",D7)</f>
        <v>100</v>
      </c>
      <c r="E9" s="257">
        <f>IF(D9="","",(INDEX('CIQ Input File'!$J$207:$J$256,MATCH(D9,'CIQ Input File'!$C$207:$C$256,0))))</f>
        <v>100</v>
      </c>
      <c r="F9" s="275">
        <f>IF(D9="","",INDEX('CIQ Input File'!$C$81:$C$91,MATCH(D9,'CIQ Input File'!$D$81:$D$91,0)))</f>
        <v>1</v>
      </c>
      <c r="G9" s="275" t="str">
        <f>IF(D9="","",IF(D9="","",IF(D9='CIQ Input File'!$C$213,'CIQ Input File'!E214)))</f>
        <v>Sig-LB17-XVR2-EPG01</v>
      </c>
      <c r="H9" s="381"/>
      <c r="I9" s="275" t="str">
        <f>IF('CIQ Input File'!P214="","",'CIQ Input File'!P214)</f>
        <v>enable-ingress-stats</v>
      </c>
      <c r="J9" s="275" t="str">
        <f>IF(interfaces!G9="","",(CONCATENATE(INDEX('CIQ Input File'!$G$207:$G$256,MATCH(G9,'CIQ Input File'!$E$207:$E$256,0)),RIGHT('CIQ Input File'!$G$206,3))))</f>
        <v>10.222.75.25/27</v>
      </c>
      <c r="K9" s="275" t="str">
        <f>IF(interfaces!G9="","",(CONCATENATE(INDEX('CIQ Input File'!$L$207:$L$256,MATCH(G9,'CIQ Input File'!$E$207:$E$256,0)),RIGHT('CIQ Input File'!$L$211,4))))</f>
        <v/>
      </c>
      <c r="L9" s="275" t="str">
        <f>IF(J9="","",CONCATENATE('CIQ Input File'!$E$171," receive ",'CIQ Input File'!$E$172," multiplier ",'CIQ Input File'!$E$173," "))</f>
        <v xml:space="preserve">100 receive 100 multiplier 3 </v>
      </c>
      <c r="M9" s="275" t="str">
        <f>IF(K9="","",CONCATENATE('CIQ Input File'!$E$171," receive ",'CIQ Input File'!$E$172," multiplier ",'CIQ Input File'!$E$173," ",'CIQ Input File'!$C$174," ",'CIQ Input File'!$E$174))</f>
        <v/>
      </c>
      <c r="N9" s="275" t="str">
        <f>IF(G9="","",CONCATENATE(INDEX('CIQ Input File'!$D$207:$D$256,MATCH(G9,'CIQ Input File'!$E$207:$E$256,0)),":",INDEX('CIQ Input File'!$F$207:$F$256,(MATCH(interfaces!G9,'CIQ Input File'!$E$207:$E$256,0)))))</f>
        <v>17/1/4:0</v>
      </c>
      <c r="O9" s="104"/>
      <c r="P9" s="24" t="s">
        <v>1673</v>
      </c>
      <c r="Q9" s="24" t="s">
        <v>1673</v>
      </c>
      <c r="R9" s="24"/>
      <c r="S9" s="24"/>
      <c r="T9" s="24"/>
      <c r="U9" s="24"/>
      <c r="V9" s="1"/>
      <c r="W9" s="1"/>
      <c r="X9" s="1"/>
    </row>
    <row r="10" spans="1:24" s="64" customFormat="1">
      <c r="A10" s="104"/>
      <c r="B10" s="104"/>
      <c r="C10" s="104"/>
      <c r="D10" s="275">
        <f>IF('CIQ Input File'!E215="","",D7)</f>
        <v>100</v>
      </c>
      <c r="E10" s="257">
        <f>IF(D10="","",(INDEX('CIQ Input File'!$J$207:$J$256,MATCH(D10,'CIQ Input File'!$C$207:$C$256,0))))</f>
        <v>100</v>
      </c>
      <c r="F10" s="275">
        <f>IF(D10="","",INDEX('CIQ Input File'!$C$81:$C$91,MATCH(D10,'CIQ Input File'!$D$81:$D$91,0)))</f>
        <v>1</v>
      </c>
      <c r="G10" s="275" t="str">
        <f>IF(D10="","",IF(D10="","",IF(D10='CIQ Input File'!$C$213,'CIQ Input File'!E215)))</f>
        <v>Sig-LB18-XVR2-EPG01</v>
      </c>
      <c r="H10" s="381"/>
      <c r="I10" s="275" t="str">
        <f>IF('CIQ Input File'!P215="","",'CIQ Input File'!P215)</f>
        <v>enable-ingress-stats</v>
      </c>
      <c r="J10" s="275" t="str">
        <f>IF(interfaces!G10="","",(CONCATENATE(INDEX('CIQ Input File'!$G$207:$G$256,MATCH(G10,'CIQ Input File'!$E$207:$E$256,0)),RIGHT('CIQ Input File'!$G$206,3))))</f>
        <v>10.222.75.57/27</v>
      </c>
      <c r="K10" s="275" t="str">
        <f>IF(interfaces!G10="","",(CONCATENATE(INDEX('CIQ Input File'!$L$207:$L$256,MATCH(G10,'CIQ Input File'!$E$207:$E$256,0)),RIGHT('CIQ Input File'!$L$211,4))))</f>
        <v/>
      </c>
      <c r="L10" s="275" t="str">
        <f>IF(J10="","",CONCATENATE('CIQ Input File'!$E$171," receive ",'CIQ Input File'!$E$172," multiplier ",'CIQ Input File'!$E$173," "))</f>
        <v xml:space="preserve">100 receive 100 multiplier 3 </v>
      </c>
      <c r="M10" s="275" t="str">
        <f>IF(K10="","",CONCATENATE('CIQ Input File'!$E$171," receive ",'CIQ Input File'!$E$172," multiplier ",'CIQ Input File'!$E$173," ",'CIQ Input File'!$C$174," ",'CIQ Input File'!$E$174))</f>
        <v/>
      </c>
      <c r="N10" s="275" t="str">
        <f>IF(G10="","",CONCATENATE(INDEX('CIQ Input File'!$D$207:$D$256,MATCH(G10,'CIQ Input File'!$E$207:$E$256,0)),":",INDEX('CIQ Input File'!$F$207:$F$256,(MATCH(interfaces!G10,'CIQ Input File'!$E$207:$E$256,0)))))</f>
        <v>18/1/4:0</v>
      </c>
      <c r="O10" s="104"/>
      <c r="P10" s="24" t="s">
        <v>1673</v>
      </c>
      <c r="Q10" s="24" t="s">
        <v>1673</v>
      </c>
      <c r="R10" s="24"/>
      <c r="S10" s="24"/>
      <c r="T10" s="24"/>
      <c r="U10" s="24"/>
      <c r="V10" s="1"/>
      <c r="W10" s="1"/>
      <c r="X10" s="1"/>
    </row>
    <row r="11" spans="1:24" s="64" customFormat="1">
      <c r="A11" s="104"/>
      <c r="B11" s="104"/>
      <c r="C11" s="104"/>
      <c r="D11" s="275" t="str">
        <f>IF('CIQ Input File'!$C$218="","",'CIQ Input File'!$C$218)</f>
        <v/>
      </c>
      <c r="E11" s="257" t="str">
        <f>IF(D11="","",(INDEX('CIQ Input File'!$J$207:$J$256,MATCH(D11,'CIQ Input File'!$C$207:$C$256,0))))</f>
        <v/>
      </c>
      <c r="F11" s="275" t="str">
        <f>IF(D11="","",INDEX('CIQ Input File'!$C$81:$C$91,MATCH(D11,'CIQ Input File'!$D$81:$D$91,0)))</f>
        <v/>
      </c>
      <c r="G11" s="275" t="str">
        <f>IF(D11="","",IF(D11='CIQ Input File'!$C$218,'CIQ Input File'!E217))</f>
        <v/>
      </c>
      <c r="H11" s="381"/>
      <c r="I11" s="275" t="str">
        <f>IF('CIQ Input File'!P217="","",'CIQ Input File'!P217)</f>
        <v/>
      </c>
      <c r="J11" s="275" t="str">
        <f>IF(interfaces!G11="","",(CONCATENATE(INDEX('CIQ Input File'!$G$207:$G$256,MATCH(G11,'CIQ Input File'!$E$207:$E$256,0)),RIGHT('CIQ Input File'!$G$206,3))))</f>
        <v/>
      </c>
      <c r="K11" s="275" t="str">
        <f>IF(interfaces!G11="","",(CONCATENATE(INDEX('CIQ Input File'!$L$207:$L$256,MATCH(G11,'CIQ Input File'!$E$207:$E$256,0)),RIGHT('CIQ Input File'!$L$216,4))))</f>
        <v/>
      </c>
      <c r="L11" s="275" t="str">
        <f>IF(J11="","",CONCATENATE('CIQ Input File'!$E$171," receive ",'CIQ Input File'!$E$172," multiplier ",'CIQ Input File'!$E$173," "))</f>
        <v/>
      </c>
      <c r="M11" s="275" t="str">
        <f>IF(K11="","",CONCATENATE('CIQ Input File'!$E$171," receive ",'CIQ Input File'!$E$172," multiplier ",'CIQ Input File'!$E$173," ",'CIQ Input File'!$C$174," ",'CIQ Input File'!$E$174))</f>
        <v/>
      </c>
      <c r="N11" s="275" t="str">
        <f>IF(G11="","",CONCATENATE(INDEX('CIQ Input File'!$D$207:$D$256,MATCH(G11,'CIQ Input File'!$E$207:$E$256,0)),":",INDEX('CIQ Input File'!$F$207:$F$256,(MATCH(interfaces!G11,'CIQ Input File'!$E$207:$E$256,0)))))</f>
        <v/>
      </c>
      <c r="O11" s="104"/>
      <c r="P11" s="67"/>
      <c r="Q11" s="24"/>
      <c r="R11" s="24"/>
      <c r="S11" s="67"/>
      <c r="T11" s="24"/>
      <c r="U11" s="24"/>
      <c r="V11" s="1"/>
      <c r="W11" s="1"/>
      <c r="X11" s="1"/>
    </row>
    <row r="12" spans="1:24">
      <c r="A12" s="104"/>
      <c r="B12" s="104"/>
      <c r="C12" s="104"/>
      <c r="D12" s="275" t="str">
        <f>IF('CIQ Input File'!E218="","",D11)</f>
        <v/>
      </c>
      <c r="E12" s="257" t="str">
        <f>IF(D12="","",(INDEX('CIQ Input File'!$J$207:$J$256,MATCH(D12,'CIQ Input File'!$C$207:$C$256,0))))</f>
        <v/>
      </c>
      <c r="F12" s="275" t="str">
        <f>IF(D12="","",INDEX('CIQ Input File'!$C$81:$C$91,MATCH(D12,'CIQ Input File'!$D$81:$D$91,0)))</f>
        <v/>
      </c>
      <c r="G12" s="275" t="str">
        <f>IF(D12="","",IF(D12='CIQ Input File'!$C$218,'CIQ Input File'!E218))</f>
        <v/>
      </c>
      <c r="H12" s="381"/>
      <c r="I12" s="275" t="str">
        <f>IF('CIQ Input File'!P218="","",'CIQ Input File'!P218)</f>
        <v/>
      </c>
      <c r="J12" s="275" t="str">
        <f>IF(interfaces!G12="","",(CONCATENATE(INDEX('CIQ Input File'!$G$207:$G$256,MATCH(G12,'CIQ Input File'!$E$207:$E$256,0)),RIGHT('CIQ Input File'!$G$206,3))))</f>
        <v/>
      </c>
      <c r="K12" s="275" t="str">
        <f>IF(interfaces!G12="","",(CONCATENATE(INDEX('CIQ Input File'!$L$207:$L$256,MATCH(G12,'CIQ Input File'!$E$207:$E$256,0)),RIGHT('CIQ Input File'!$L$216,4))))</f>
        <v/>
      </c>
      <c r="L12" s="275" t="str">
        <f>IF(J12="","",CONCATENATE('CIQ Input File'!$E$171," receive ",'CIQ Input File'!$E$172," multiplier ",'CIQ Input File'!$E$173," "))</f>
        <v/>
      </c>
      <c r="M12" s="275" t="str">
        <f>IF(K12="","",CONCATENATE('CIQ Input File'!$E$171," receive ",'CIQ Input File'!$E$172," multiplier ",'CIQ Input File'!$E$173," ",'CIQ Input File'!$C$174," ",'CIQ Input File'!$E$174))</f>
        <v/>
      </c>
      <c r="N12" s="275" t="str">
        <f>IF(G12="","",CONCATENATE(INDEX('CIQ Input File'!$D$207:$D$256,MATCH(G12,'CIQ Input File'!$E$207:$E$256,0)),":",INDEX('CIQ Input File'!$F$207:$F$256,(MATCH(interfaces!G12,'CIQ Input File'!$E$207:$E$256,0)))))</f>
        <v/>
      </c>
      <c r="O12" s="104"/>
      <c r="P12" s="24"/>
      <c r="Q12" s="24"/>
      <c r="R12" s="24"/>
      <c r="S12" s="24"/>
      <c r="T12" s="24"/>
      <c r="U12" s="24"/>
      <c r="V12" s="1"/>
      <c r="W12" s="1"/>
      <c r="X12" s="1"/>
    </row>
    <row r="13" spans="1:24">
      <c r="A13" s="104"/>
      <c r="B13" s="104"/>
      <c r="C13" s="104"/>
      <c r="D13" s="275" t="str">
        <f>IF('CIQ Input File'!E219="","",D11)</f>
        <v/>
      </c>
      <c r="E13" s="257" t="str">
        <f>IF(D13="","",(INDEX('CIQ Input File'!$J$207:$J$256,MATCH(D13,'CIQ Input File'!$C$207:$C$256,0))))</f>
        <v/>
      </c>
      <c r="F13" s="275" t="str">
        <f>IF(D13="","",INDEX('CIQ Input File'!$C$81:$C$91,MATCH(D13,'CIQ Input File'!$D$81:$D$91,0)))</f>
        <v/>
      </c>
      <c r="G13" s="275" t="str">
        <f>IF(D13="","",IF(D13='CIQ Input File'!$C$218,'CIQ Input File'!E219))</f>
        <v/>
      </c>
      <c r="H13" s="381"/>
      <c r="I13" s="275" t="str">
        <f>IF('CIQ Input File'!P219="","",'CIQ Input File'!P219)</f>
        <v/>
      </c>
      <c r="J13" s="275" t="str">
        <f>IF(interfaces!G13="","",(CONCATENATE(INDEX('CIQ Input File'!$G$207:$G$256,MATCH(G13,'CIQ Input File'!$E$207:$E$256,0)),RIGHT('CIQ Input File'!$G$206,3))))</f>
        <v/>
      </c>
      <c r="K13" s="275" t="str">
        <f>IF(interfaces!G13="","",(CONCATENATE(INDEX('CIQ Input File'!$L$207:$L$256,MATCH(G13,'CIQ Input File'!$E$207:$E$256,0)),RIGHT('CIQ Input File'!$L$216,4))))</f>
        <v/>
      </c>
      <c r="L13" s="275" t="str">
        <f>IF(J13="","",CONCATENATE('CIQ Input File'!$E$171," receive ",'CIQ Input File'!$E$172," multiplier ",'CIQ Input File'!$E$173," "))</f>
        <v/>
      </c>
      <c r="M13" s="275" t="str">
        <f>IF(K13="","",CONCATENATE('CIQ Input File'!$E$171," receive ",'CIQ Input File'!$E$172," multiplier ",'CIQ Input File'!$E$173," ",'CIQ Input File'!$C$174," ",'CIQ Input File'!$E$174))</f>
        <v/>
      </c>
      <c r="N13" s="275" t="str">
        <f>IF(G13="","",CONCATENATE(INDEX('CIQ Input File'!$D$207:$D$256,MATCH(G13,'CIQ Input File'!$E$207:$E$256,0)),":",INDEX('CIQ Input File'!$F$207:$F$256,(MATCH(interfaces!G13,'CIQ Input File'!$E$207:$E$256,0)))))</f>
        <v/>
      </c>
      <c r="O13" s="104"/>
      <c r="P13" s="25"/>
      <c r="Q13" s="24"/>
      <c r="R13" s="24"/>
      <c r="S13" s="24"/>
      <c r="T13" s="24"/>
      <c r="U13" s="24"/>
      <c r="V13" s="1"/>
      <c r="W13" s="1"/>
      <c r="X13" s="1"/>
    </row>
    <row r="14" spans="1:24">
      <c r="A14" s="104"/>
      <c r="B14" s="104"/>
      <c r="C14" s="104"/>
      <c r="D14" s="275" t="str">
        <f>IF('CIQ Input File'!E220="","",D11)</f>
        <v/>
      </c>
      <c r="E14" s="257" t="str">
        <f>IF(D14="","",(INDEX('CIQ Input File'!$J$207:$J$256,MATCH(D14,'CIQ Input File'!$C$207:$C$256,0))))</f>
        <v/>
      </c>
      <c r="F14" s="275" t="str">
        <f>IF(D14="","",INDEX('CIQ Input File'!$C$81:$C$91,MATCH(D14,'CIQ Input File'!$D$81:$D$91,0)))</f>
        <v/>
      </c>
      <c r="G14" s="275" t="str">
        <f>IF(D14="","",IF(D14='CIQ Input File'!$C$218,'CIQ Input File'!E220))</f>
        <v/>
      </c>
      <c r="H14" s="381"/>
      <c r="I14" s="275" t="str">
        <f>IF('CIQ Input File'!P220="","",'CIQ Input File'!P220)</f>
        <v/>
      </c>
      <c r="J14" s="275" t="str">
        <f>IF(interfaces!G14="","",(CONCATENATE(INDEX('CIQ Input File'!$G$207:$G$256,MATCH(G14,'CIQ Input File'!$E$207:$E$256,0)),RIGHT('CIQ Input File'!$G$206,3))))</f>
        <v/>
      </c>
      <c r="K14" s="275" t="str">
        <f>IF(interfaces!G14="","",(CONCATENATE(INDEX('CIQ Input File'!$L$207:$L$256,MATCH(G14,'CIQ Input File'!$E$207:$E$256,0)),RIGHT('CIQ Input File'!$L$216,4))))</f>
        <v/>
      </c>
      <c r="L14" s="275" t="str">
        <f>IF(J14="","",CONCATENATE('CIQ Input File'!$E$171," receive ",'CIQ Input File'!$E$172," multiplier ",'CIQ Input File'!$E$173," "))</f>
        <v/>
      </c>
      <c r="M14" s="275" t="str">
        <f>IF(K14="","",CONCATENATE('CIQ Input File'!$E$171," receive ",'CIQ Input File'!$E$172," multiplier ",'CIQ Input File'!$E$173," ",'CIQ Input File'!$C$174," ",'CIQ Input File'!$E$174))</f>
        <v/>
      </c>
      <c r="N14" s="275" t="str">
        <f>IF(G14="","",CONCATENATE(INDEX('CIQ Input File'!$D$207:$D$256,MATCH(G14,'CIQ Input File'!$E$207:$E$256,0)),":",INDEX('CIQ Input File'!$F$207:$F$256,(MATCH(interfaces!G14,'CIQ Input File'!$E$207:$E$256,0)))))</f>
        <v/>
      </c>
      <c r="O14" s="104"/>
      <c r="P14" s="25"/>
      <c r="Q14" s="24"/>
      <c r="R14" s="24"/>
      <c r="S14" s="24"/>
      <c r="T14" s="24"/>
      <c r="U14" s="24"/>
      <c r="V14" s="1"/>
      <c r="W14" s="1"/>
      <c r="X14" s="1"/>
    </row>
    <row r="15" spans="1:24">
      <c r="A15" s="104"/>
      <c r="B15" s="104"/>
      <c r="C15" s="104"/>
      <c r="D15" s="275" t="str">
        <f>IF('CIQ Input File'!$C$223="","",'CIQ Input File'!$C$223)</f>
        <v/>
      </c>
      <c r="E15" s="257" t="str">
        <f>IF(D15="","",(INDEX('CIQ Input File'!$J$207:$J$256,MATCH(D15,'CIQ Input File'!$C$207:$C$256,0))))</f>
        <v/>
      </c>
      <c r="F15" s="275" t="str">
        <f>IF(D15="","",INDEX('CIQ Input File'!$C$81:$C$91,MATCH(D15,'CIQ Input File'!$D$81:$D$91,0)))</f>
        <v/>
      </c>
      <c r="G15" s="275" t="str">
        <f>IF(D15="","",IF(D15='CIQ Input File'!$C$223,'CIQ Input File'!E222))</f>
        <v/>
      </c>
      <c r="H15" s="381"/>
      <c r="I15" s="275" t="str">
        <f>IF('CIQ Input File'!P222="","",'CIQ Input File'!P222)</f>
        <v/>
      </c>
      <c r="J15" s="275" t="str">
        <f>IF(interfaces!G15="","",(CONCATENATE(INDEX('CIQ Input File'!$G$207:$G$256,MATCH(G15,'CIQ Input File'!$E$207:$E$256,0)),RIGHT('CIQ Input File'!$G$206,3))))</f>
        <v/>
      </c>
      <c r="K15" s="275" t="str">
        <f>IF(interfaces!G15="","",(CONCATENATE(INDEX('CIQ Input File'!$L$207:$L$256,MATCH(G15,'CIQ Input File'!$E$207:$E$256,0)),RIGHT('CIQ Input File'!$L$221,4))))</f>
        <v/>
      </c>
      <c r="L15" s="275" t="str">
        <f>IF(J15="","",CONCATENATE('CIQ Input File'!$E$171," receive ",'CIQ Input File'!$E$172," multiplier ",'CIQ Input File'!$E$173," "))</f>
        <v/>
      </c>
      <c r="M15" s="275" t="str">
        <f>IF(K15="","",CONCATENATE('CIQ Input File'!$E$171," receive ",'CIQ Input File'!$E$172," multiplier ",'CIQ Input File'!$E$173," ",'CIQ Input File'!$C$174," ",'CIQ Input File'!$E$174))</f>
        <v/>
      </c>
      <c r="N15" s="275" t="str">
        <f>IF(G15="","",CONCATENATE(INDEX('CIQ Input File'!$D$207:$D$256,MATCH(G15,'CIQ Input File'!$E$207:$E$256,0)),":",INDEX('CIQ Input File'!$F$207:$F$256,(MATCH(interfaces!G15,'CIQ Input File'!$E$207:$E$256,0)))))</f>
        <v/>
      </c>
      <c r="O15" s="104"/>
      <c r="P15" s="25"/>
      <c r="Q15" s="25"/>
      <c r="R15" s="24"/>
      <c r="S15" s="24"/>
      <c r="T15" s="24"/>
      <c r="U15" s="24"/>
      <c r="V15" s="1"/>
      <c r="W15" s="1"/>
      <c r="X15" s="1"/>
    </row>
    <row r="16" spans="1:24">
      <c r="A16" s="104"/>
      <c r="B16" s="104"/>
      <c r="C16" s="104"/>
      <c r="D16" s="275" t="str">
        <f>IF('CIQ Input File'!E223="","",D15)</f>
        <v/>
      </c>
      <c r="E16" s="257" t="str">
        <f>IF(D16="","",(INDEX('CIQ Input File'!$J$207:$J$256,MATCH(D16,'CIQ Input File'!$C$207:$C$256,0))))</f>
        <v/>
      </c>
      <c r="F16" s="275" t="str">
        <f>IF(D16="","",INDEX('CIQ Input File'!$C$81:$C$91,MATCH(D16,'CIQ Input File'!$D$81:$D$91,0)))</f>
        <v/>
      </c>
      <c r="G16" s="275" t="str">
        <f>IF(D16="","",IF(D16='CIQ Input File'!$C$223,'CIQ Input File'!E223))</f>
        <v/>
      </c>
      <c r="H16" s="381"/>
      <c r="I16" s="275" t="str">
        <f>IF('CIQ Input File'!P223="","",'CIQ Input File'!P223)</f>
        <v/>
      </c>
      <c r="J16" s="275" t="str">
        <f>IF(interfaces!G16="","",(CONCATENATE(INDEX('CIQ Input File'!$G$207:$G$256,MATCH(G16,'CIQ Input File'!$E$207:$E$256,0)),RIGHT('CIQ Input File'!$G$206,3))))</f>
        <v/>
      </c>
      <c r="K16" s="275" t="str">
        <f>IF(interfaces!G16="","",(CONCATENATE(INDEX('CIQ Input File'!$L$207:$L$256,MATCH(G16,'CIQ Input File'!$E$207:$E$256,0)),RIGHT('CIQ Input File'!$L$221,4))))</f>
        <v/>
      </c>
      <c r="L16" s="275" t="str">
        <f>IF(J16="","",CONCATENATE('CIQ Input File'!$E$171," receive ",'CIQ Input File'!$E$172," multiplier ",'CIQ Input File'!$E$173," "))</f>
        <v/>
      </c>
      <c r="M16" s="275" t="str">
        <f>IF(K16="","",CONCATENATE('CIQ Input File'!$E$171," receive ",'CIQ Input File'!$E$172," multiplier ",'CIQ Input File'!$E$173," ",'CIQ Input File'!$C$174," ",'CIQ Input File'!$E$174))</f>
        <v/>
      </c>
      <c r="N16" s="275" t="str">
        <f>IF(G16="","",CONCATENATE(INDEX('CIQ Input File'!$D$207:$D$256,MATCH(G16,'CIQ Input File'!$E$207:$E$256,0)),":",INDEX('CIQ Input File'!$F$207:$F$256,(MATCH(interfaces!G16,'CIQ Input File'!$E$207:$E$256,0)))))</f>
        <v/>
      </c>
      <c r="O16" s="104"/>
      <c r="P16" s="25"/>
      <c r="Q16" s="25"/>
      <c r="R16" s="24"/>
      <c r="S16" s="24"/>
      <c r="T16" s="24"/>
      <c r="U16" s="24"/>
      <c r="V16" s="1"/>
      <c r="W16" s="1"/>
      <c r="X16" s="1"/>
    </row>
    <row r="17" spans="1:24">
      <c r="A17" s="104"/>
      <c r="B17" s="104"/>
      <c r="C17" s="104"/>
      <c r="D17" s="275" t="str">
        <f>IF('CIQ Input File'!E224="","",D15)</f>
        <v/>
      </c>
      <c r="E17" s="257" t="str">
        <f>IF(D17="","",(INDEX('CIQ Input File'!$J$207:$J$256,MATCH(D17,'CIQ Input File'!$C$207:$C$256,0))))</f>
        <v/>
      </c>
      <c r="F17" s="275" t="str">
        <f>IF(D17="","",INDEX('CIQ Input File'!$C$81:$C$91,MATCH(D17,'CIQ Input File'!$D$81:$D$91,0)))</f>
        <v/>
      </c>
      <c r="G17" s="275" t="str">
        <f>IF(D17="","",IF(D17='CIQ Input File'!$C$223,'CIQ Input File'!E224))</f>
        <v/>
      </c>
      <c r="H17" s="381"/>
      <c r="I17" s="275" t="str">
        <f>IF('CIQ Input File'!P224="","",'CIQ Input File'!P224)</f>
        <v/>
      </c>
      <c r="J17" s="275" t="str">
        <f>IF(interfaces!G17="","",(CONCATENATE(INDEX('CIQ Input File'!$G$207:$G$256,MATCH(G17,'CIQ Input File'!$E$207:$E$256,0)),RIGHT('CIQ Input File'!$G$206,3))))</f>
        <v/>
      </c>
      <c r="K17" s="275" t="str">
        <f>IF(interfaces!G17="","",(CONCATENATE(INDEX('CIQ Input File'!$L$207:$L$256,MATCH(G17,'CIQ Input File'!$E$207:$E$256,0)),RIGHT('CIQ Input File'!$L$221,4))))</f>
        <v/>
      </c>
      <c r="L17" s="275" t="str">
        <f>IF(J17="","",CONCATENATE('CIQ Input File'!$E$171," receive ",'CIQ Input File'!$E$172," multiplier ",'CIQ Input File'!$E$173," "))</f>
        <v/>
      </c>
      <c r="M17" s="275" t="str">
        <f>IF(K17="","",CONCATENATE('CIQ Input File'!$E$171," receive ",'CIQ Input File'!$E$172," multiplier ",'CIQ Input File'!$E$173," ",'CIQ Input File'!$C$174," ",'CIQ Input File'!$E$174))</f>
        <v/>
      </c>
      <c r="N17" s="275" t="str">
        <f>IF(G17="","",CONCATENATE(INDEX('CIQ Input File'!$D$207:$D$256,MATCH(G17,'CIQ Input File'!$E$207:$E$256,0)),":",INDEX('CIQ Input File'!$F$207:$F$256,(MATCH(interfaces!G17,'CIQ Input File'!$E$207:$E$256,0)))))</f>
        <v/>
      </c>
      <c r="O17" s="104"/>
      <c r="P17" s="25"/>
      <c r="Q17" s="25"/>
      <c r="R17" s="24"/>
      <c r="S17" s="24"/>
      <c r="T17" s="24"/>
      <c r="U17" s="24"/>
      <c r="V17" s="1"/>
      <c r="W17" s="1"/>
      <c r="X17" s="1"/>
    </row>
    <row r="18" spans="1:24">
      <c r="A18" s="104"/>
      <c r="B18" s="104"/>
      <c r="C18" s="104"/>
      <c r="D18" s="275" t="str">
        <f>IF('CIQ Input File'!E225="","",D15)</f>
        <v/>
      </c>
      <c r="E18" s="257" t="str">
        <f>IF(D18="","",(INDEX('CIQ Input File'!$J$207:$J$256,MATCH(D18,'CIQ Input File'!$C$207:$C$256,0))))</f>
        <v/>
      </c>
      <c r="F18" s="275" t="str">
        <f>IF(D18="","",INDEX('CIQ Input File'!$C$81:$C$91,MATCH(D18,'CIQ Input File'!$D$81:$D$91,0)))</f>
        <v/>
      </c>
      <c r="G18" s="275" t="str">
        <f>IF(D18="","",IF(D18='CIQ Input File'!$C$223,'CIQ Input File'!E225))</f>
        <v/>
      </c>
      <c r="H18" s="381"/>
      <c r="I18" s="275" t="str">
        <f>IF('CIQ Input File'!P225="","",'CIQ Input File'!P225)</f>
        <v/>
      </c>
      <c r="J18" s="275" t="str">
        <f>IF(interfaces!G18="","",(CONCATENATE(INDEX('CIQ Input File'!$G$207:$G$256,MATCH(G18,'CIQ Input File'!$E$207:$E$256,0)),RIGHT('CIQ Input File'!$G$221,3))))</f>
        <v/>
      </c>
      <c r="K18" s="275" t="str">
        <f>IF(interfaces!G18="","",(CONCATENATE(INDEX('CIQ Input File'!$L$207:$L$256,MATCH(G18,'CIQ Input File'!$E$207:$E$256,0)),RIGHT('CIQ Input File'!$L$221,4))))</f>
        <v/>
      </c>
      <c r="L18" s="275" t="str">
        <f>IF(J18="","",CONCATENATE('CIQ Input File'!$E$171," receive ",'CIQ Input File'!$E$172," multiplier ",'CIQ Input File'!$E$173," "))</f>
        <v/>
      </c>
      <c r="M18" s="275" t="str">
        <f>IF(K18="","",CONCATENATE('CIQ Input File'!$E$171," receive ",'CIQ Input File'!$E$172," multiplier ",'CIQ Input File'!$E$173," ",'CIQ Input File'!$C$174," ",'CIQ Input File'!$E$174))</f>
        <v/>
      </c>
      <c r="N18" s="275" t="str">
        <f>IF(G18="","",CONCATENATE(INDEX('CIQ Input File'!$D$207:$D$256,MATCH(G18,'CIQ Input File'!$E$207:$E$256,0)),":",INDEX('CIQ Input File'!$F$207:$F$256,(MATCH(interfaces!G18,'CIQ Input File'!$E$207:$E$256,0)))))</f>
        <v/>
      </c>
      <c r="O18" s="104"/>
      <c r="P18" s="25"/>
      <c r="Q18" s="25"/>
      <c r="R18" s="24"/>
      <c r="S18" s="24"/>
      <c r="T18" s="24"/>
      <c r="U18" s="24"/>
      <c r="V18" s="1"/>
      <c r="W18" s="1"/>
      <c r="X18" s="1"/>
    </row>
    <row r="19" spans="1:24">
      <c r="A19" s="104"/>
      <c r="B19" s="104"/>
      <c r="C19" s="104"/>
      <c r="D19" s="275">
        <f>IF('CIQ Input File'!$C$228="","",'CIQ Input File'!$C$228)</f>
        <v>200</v>
      </c>
      <c r="E19" s="257">
        <f>IF(D19="","",(INDEX('CIQ Input File'!$J$207:$J$256,MATCH(D19,'CIQ Input File'!$C$207:$C$256,0))))</f>
        <v>200</v>
      </c>
      <c r="F19" s="275">
        <f>IF(D19="","",INDEX('CIQ Input File'!$C$81:$C$91,MATCH(D19,'CIQ Input File'!$D$81:$D$91,0)))</f>
        <v>1</v>
      </c>
      <c r="G19" s="275" t="str">
        <f>IF(D19="","",IF(D19='CIQ Input File'!$C$228,'CIQ Input File'!E227))</f>
        <v>Access-LB17-XVR1-EPG01</v>
      </c>
      <c r="H19" s="381"/>
      <c r="I19" s="275" t="str">
        <f>IF('CIQ Input File'!P227="","",'CIQ Input File'!P227)</f>
        <v>enable-ingress-stats</v>
      </c>
      <c r="J19" s="275" t="str">
        <f>IF(interfaces!G19="","",(CONCATENATE(INDEX('CIQ Input File'!$G$207:$G$256,MATCH(G19,'CIQ Input File'!$E$207:$E$256,0)),RIGHT('CIQ Input File'!$G$226,3))))</f>
        <v>10.222.75.89/27</v>
      </c>
      <c r="K19" s="275" t="str">
        <f>IF(interfaces!G19="","",(CONCATENATE(INDEX('CIQ Input File'!$L$207:$L$256,MATCH(G19,'CIQ Input File'!$E$207:$E$256,0)),RIGHT('CIQ Input File'!$L$226,4))))</f>
        <v/>
      </c>
      <c r="L19" s="275" t="str">
        <f>IF(J19="","",CONCATENATE('CIQ Input File'!$E$171," receive ",'CIQ Input File'!$E$172," multiplier ",'CIQ Input File'!$E$173," "))</f>
        <v xml:space="preserve">100 receive 100 multiplier 3 </v>
      </c>
      <c r="M19" s="275" t="str">
        <f>IF(K19="","",CONCATENATE('CIQ Input File'!$E$171," receive ",'CIQ Input File'!$E$172," multiplier ",'CIQ Input File'!$E$173," ",'CIQ Input File'!$C$174," ",'CIQ Input File'!$E$174))</f>
        <v/>
      </c>
      <c r="N19" s="275" t="str">
        <f>IF(G19="","",CONCATENATE(INDEX('CIQ Input File'!$D$207:$D$256,MATCH(G19,'CIQ Input File'!$E$207:$E$256,0)),":",INDEX('CIQ Input File'!$F$207:$F$256,(MATCH(interfaces!G19,'CIQ Input File'!$E$207:$E$256,0)))))</f>
        <v>17/1/5:0</v>
      </c>
      <c r="O19" s="104"/>
      <c r="P19" s="26" t="s">
        <v>1673</v>
      </c>
      <c r="Q19" s="24" t="s">
        <v>1673</v>
      </c>
      <c r="R19" s="24"/>
      <c r="S19" s="26"/>
      <c r="T19" s="24"/>
      <c r="U19" s="24">
        <v>1500</v>
      </c>
      <c r="V19" s="1"/>
      <c r="W19" s="1"/>
      <c r="X19" s="1"/>
    </row>
    <row r="20" spans="1:24">
      <c r="A20" s="104"/>
      <c r="B20" s="104"/>
      <c r="C20" s="104"/>
      <c r="D20" s="275">
        <f>IF('CIQ Input File'!E228="","",D19)</f>
        <v>200</v>
      </c>
      <c r="E20" s="257">
        <f>IF(D20="","",(INDEX('CIQ Input File'!$J$207:$J$256,MATCH(D20,'CIQ Input File'!$C$207:$C$256,0))))</f>
        <v>200</v>
      </c>
      <c r="F20" s="275">
        <f>IF(D20="","",INDEX('CIQ Input File'!$C$81:$C$91,MATCH(D20,'CIQ Input File'!$D$81:$D$91,0)))</f>
        <v>1</v>
      </c>
      <c r="G20" s="275" t="str">
        <f>IF(D20="","",IF(D20='CIQ Input File'!$C$228,'CIQ Input File'!E228))</f>
        <v>Access-LB18-XVR1-EPG01</v>
      </c>
      <c r="H20" s="381"/>
      <c r="I20" s="275" t="str">
        <f>IF('CIQ Input File'!P228="","",'CIQ Input File'!P228)</f>
        <v>enable-ingress-stats</v>
      </c>
      <c r="J20" s="275" t="str">
        <f>IF(interfaces!G20="","",(CONCATENATE(INDEX('CIQ Input File'!$G$207:$G$256,MATCH(G20,'CIQ Input File'!$E$207:$E$256,0)),RIGHT('CIQ Input File'!$G$226,3))))</f>
        <v>10.222.75.121/27</v>
      </c>
      <c r="K20" s="275" t="str">
        <f>IF(interfaces!G20="","",(CONCATENATE(INDEX('CIQ Input File'!$L$207:$L$256,MATCH(G20,'CIQ Input File'!$E$207:$E$256,0)),RIGHT('CIQ Input File'!$L$226,4))))</f>
        <v/>
      </c>
      <c r="L20" s="275" t="str">
        <f>IF(J20="","",CONCATENATE('CIQ Input File'!$E$171," receive ",'CIQ Input File'!$E$172," multiplier ",'CIQ Input File'!$E$173," "))</f>
        <v xml:space="preserve">100 receive 100 multiplier 3 </v>
      </c>
      <c r="M20" s="275" t="str">
        <f>IF(K20="","",CONCATENATE('CIQ Input File'!$E$171," receive ",'CIQ Input File'!$E$172," multiplier ",'CIQ Input File'!$E$173," ",'CIQ Input File'!$C$174," ",'CIQ Input File'!$E$174))</f>
        <v/>
      </c>
      <c r="N20" s="275" t="str">
        <f>IF(G20="","",CONCATENATE(INDEX('CIQ Input File'!$D$207:$D$256,MATCH(G20,'CIQ Input File'!$E$207:$E$256,0)),":",INDEX('CIQ Input File'!$F$207:$F$256,(MATCH(interfaces!G20,'CIQ Input File'!$E$207:$E$256,0)))))</f>
        <v>18/1/5:0</v>
      </c>
      <c r="O20" s="104"/>
      <c r="P20" s="26" t="s">
        <v>1673</v>
      </c>
      <c r="Q20" s="24" t="s">
        <v>1673</v>
      </c>
      <c r="R20" s="24"/>
      <c r="S20" s="26"/>
      <c r="T20" s="24"/>
      <c r="U20" s="24">
        <v>1500</v>
      </c>
      <c r="V20" s="1"/>
      <c r="W20" s="1"/>
      <c r="X20" s="1"/>
    </row>
    <row r="21" spans="1:24">
      <c r="A21" s="104"/>
      <c r="B21" s="104"/>
      <c r="C21" s="104"/>
      <c r="D21" s="275">
        <f>IF('CIQ Input File'!E229="","",D20)</f>
        <v>200</v>
      </c>
      <c r="E21" s="257">
        <f>IF(D21="","",(INDEX('CIQ Input File'!$J$207:$J$256,MATCH(D21,'CIQ Input File'!$C$207:$C$256,0))))</f>
        <v>200</v>
      </c>
      <c r="F21" s="275">
        <f>IF(D21="","",INDEX('CIQ Input File'!$C$81:$C$91,MATCH(D21,'CIQ Input File'!$D$81:$D$91,0)))</f>
        <v>1</v>
      </c>
      <c r="G21" s="275" t="str">
        <f>IF(D21="","",IF(D21='CIQ Input File'!$C$228,'CIQ Input File'!E229))</f>
        <v>Access-LB17-XVR2-EPG01</v>
      </c>
      <c r="H21" s="381"/>
      <c r="I21" s="275" t="str">
        <f>IF('CIQ Input File'!P229="","",'CIQ Input File'!P229)</f>
        <v>enable-ingress-stats</v>
      </c>
      <c r="J21" s="275" t="str">
        <f>IF(interfaces!G21="","",(CONCATENATE(INDEX('CIQ Input File'!$G$207:$G$256,MATCH(G21,'CIQ Input File'!$E$207:$E$256,0)),RIGHT('CIQ Input File'!$G$226,3))))</f>
        <v>10.222.75.153/27</v>
      </c>
      <c r="K21" s="275" t="str">
        <f>IF(interfaces!G21="","",(CONCATENATE(INDEX('CIQ Input File'!$L$207:$L$256,MATCH(G21,'CIQ Input File'!$E$207:$E$256,0)),RIGHT('CIQ Input File'!$L$226,4))))</f>
        <v/>
      </c>
      <c r="L21" s="275" t="str">
        <f>IF(J21="","",CONCATENATE('CIQ Input File'!$E$171," receive ",'CIQ Input File'!$E$172," multiplier ",'CIQ Input File'!$E$173," "))</f>
        <v xml:space="preserve">100 receive 100 multiplier 3 </v>
      </c>
      <c r="M21" s="275" t="str">
        <f>IF(K21="","",CONCATENATE('CIQ Input File'!$E$171," receive ",'CIQ Input File'!$E$172," multiplier ",'CIQ Input File'!$E$173," ",'CIQ Input File'!$C$174," ",'CIQ Input File'!$E$174))</f>
        <v/>
      </c>
      <c r="N21" s="275" t="str">
        <f>IF(G21="","",CONCATENATE(INDEX('CIQ Input File'!$D$207:$D$256,MATCH(G21,'CIQ Input File'!$E$207:$E$256,0)),":",INDEX('CIQ Input File'!$F$207:$F$256,(MATCH(interfaces!G21,'CIQ Input File'!$E$207:$E$256,0)))))</f>
        <v>17/1/6:0</v>
      </c>
      <c r="O21" s="104"/>
      <c r="P21" s="24" t="s">
        <v>1673</v>
      </c>
      <c r="Q21" s="24" t="s">
        <v>1673</v>
      </c>
      <c r="R21" s="24"/>
      <c r="S21" s="24"/>
      <c r="T21" s="24"/>
      <c r="U21" s="24">
        <v>1500</v>
      </c>
      <c r="V21" s="1"/>
      <c r="W21" s="1"/>
      <c r="X21" s="1"/>
    </row>
    <row r="22" spans="1:24">
      <c r="A22" s="104"/>
      <c r="B22" s="104"/>
      <c r="C22" s="104"/>
      <c r="D22" s="275">
        <f>IF('CIQ Input File'!E230="","",D21)</f>
        <v>200</v>
      </c>
      <c r="E22" s="257">
        <f>IF(D22="","",(INDEX('CIQ Input File'!$J$207:$J$256,MATCH(D22,'CIQ Input File'!$C$207:$C$256,0))))</f>
        <v>200</v>
      </c>
      <c r="F22" s="275">
        <f>IF(D22="","",INDEX('CIQ Input File'!$C$81:$C$91,MATCH(D22,'CIQ Input File'!$D$81:$D$91,0)))</f>
        <v>1</v>
      </c>
      <c r="G22" s="275" t="str">
        <f>IF(D22="","",IF(D22='CIQ Input File'!$C$228,'CIQ Input File'!E230))</f>
        <v>Access-LB18-XVR2-EPG01</v>
      </c>
      <c r="H22" s="381"/>
      <c r="I22" s="275" t="str">
        <f>IF('CIQ Input File'!P230="","",'CIQ Input File'!P230)</f>
        <v>enable-ingress-stats</v>
      </c>
      <c r="J22" s="275" t="str">
        <f>IF(interfaces!G22="","",(CONCATENATE(INDEX('CIQ Input File'!$G$207:$G$256,MATCH(G22,'CIQ Input File'!$E$207:$E$256,0)),RIGHT('CIQ Input File'!$G$226,3))))</f>
        <v>10.222.75.185/27</v>
      </c>
      <c r="K22" s="275" t="str">
        <f>IF(interfaces!G22="","",(CONCATENATE(INDEX('CIQ Input File'!$L$207:$L$256,MATCH(G22,'CIQ Input File'!$E$207:$E$256,0)),RIGHT('CIQ Input File'!$L$226,4))))</f>
        <v/>
      </c>
      <c r="L22" s="275" t="str">
        <f>IF(J22="","",CONCATENATE('CIQ Input File'!$E$171," receive ",'CIQ Input File'!$E$172," multiplier ",'CIQ Input File'!$E$173," "))</f>
        <v xml:space="preserve">100 receive 100 multiplier 3 </v>
      </c>
      <c r="M22" s="275" t="str">
        <f>IF(K22="","",CONCATENATE('CIQ Input File'!$E$171," receive ",'CIQ Input File'!$E$172," multiplier ",'CIQ Input File'!$E$173," ",'CIQ Input File'!$C$174," ",'CIQ Input File'!$E$174))</f>
        <v/>
      </c>
      <c r="N22" s="275" t="str">
        <f>IF(G22="","",CONCATENATE(INDEX('CIQ Input File'!$D$207:$D$256,MATCH(G22,'CIQ Input File'!$E$207:$E$256,0)),":",INDEX('CIQ Input File'!$F$207:$F$256,(MATCH(interfaces!G22,'CIQ Input File'!$E$207:$E$256,0)))))</f>
        <v>18/1/6:0</v>
      </c>
      <c r="O22" s="104"/>
      <c r="P22" s="24" t="s">
        <v>1673</v>
      </c>
      <c r="Q22" s="24" t="s">
        <v>1673</v>
      </c>
      <c r="R22" s="24"/>
      <c r="S22" s="24"/>
      <c r="T22" s="24"/>
      <c r="U22" s="24">
        <v>1500</v>
      </c>
      <c r="V22" s="1"/>
      <c r="W22" s="1"/>
      <c r="X22" s="1"/>
    </row>
    <row r="23" spans="1:24">
      <c r="A23" s="104"/>
      <c r="B23" s="104"/>
      <c r="C23" s="104"/>
      <c r="D23" s="275" t="str">
        <f>IF('CIQ Input File'!$C$233="","",'CIQ Input File'!$C$233)</f>
        <v/>
      </c>
      <c r="E23" s="257" t="str">
        <f>IF(D23="","",(INDEX('CIQ Input File'!$J$207:$J$256,MATCH(D23,'CIQ Input File'!$C$207:$C$256,0))))</f>
        <v/>
      </c>
      <c r="F23" s="275" t="str">
        <f>IF(D23="","",INDEX('CIQ Input File'!$C$81:$C$91,MATCH(D23,'CIQ Input File'!$D$81:$D$91,0)))</f>
        <v/>
      </c>
      <c r="G23" s="275" t="str">
        <f>IF(D23="","",IF(D23='CIQ Input File'!$C$233,'CIQ Input File'!E232))</f>
        <v/>
      </c>
      <c r="H23" s="381"/>
      <c r="I23" s="275" t="str">
        <f>IF('CIQ Input File'!P232="","",'CIQ Input File'!P232)</f>
        <v/>
      </c>
      <c r="J23" s="275" t="str">
        <f>IF(interfaces!G23="","",(CONCATENATE(INDEX('CIQ Input File'!$G$207:$G$256,MATCH(G23,'CIQ Input File'!$E$207:$E$256,0)),RIGHT('CIQ Input File'!$G$231,3))))</f>
        <v/>
      </c>
      <c r="K23" s="275" t="str">
        <f>IF(interfaces!G23="","",(CONCATENATE(INDEX('CIQ Input File'!$L$207:$L$256,MATCH(G23,'CIQ Input File'!$E$207:$E$256,0)),RIGHT('CIQ Input File'!$L$231,4))))</f>
        <v/>
      </c>
      <c r="L23" s="275" t="str">
        <f>IF(J23="","",CONCATENATE('CIQ Input File'!$E$171," receive ",'CIQ Input File'!$E$172," multiplier ",'CIQ Input File'!$E$173," "))</f>
        <v/>
      </c>
      <c r="M23" s="275" t="str">
        <f>IF(K23="","",CONCATENATE('CIQ Input File'!$E$171," receive ",'CIQ Input File'!$E$172," multiplier ",'CIQ Input File'!$E$173," ",'CIQ Input File'!$C$174," ",'CIQ Input File'!$E$174))</f>
        <v/>
      </c>
      <c r="N23" s="275" t="str">
        <f>IF(G23="","",CONCATENATE(INDEX('CIQ Input File'!$D$207:$D$256,MATCH(G23,'CIQ Input File'!$E$207:$E$256,0)),":",INDEX('CIQ Input File'!$F$207:$F$256,(MATCH(interfaces!G23,'CIQ Input File'!$E$207:$E$256,0)))))</f>
        <v/>
      </c>
      <c r="O23" s="104"/>
      <c r="P23" s="25"/>
      <c r="Q23" s="25"/>
      <c r="R23" s="24"/>
      <c r="S23" s="24"/>
      <c r="T23" s="24"/>
      <c r="U23" s="24"/>
      <c r="V23" s="1"/>
      <c r="W23" s="1"/>
      <c r="X23" s="1"/>
    </row>
    <row r="24" spans="1:24">
      <c r="A24" s="104"/>
      <c r="B24" s="104"/>
      <c r="C24" s="104"/>
      <c r="D24" s="275" t="str">
        <f>IF('CIQ Input File'!E233="","",D23)</f>
        <v/>
      </c>
      <c r="E24" s="257" t="str">
        <f>IF(D24="","",(INDEX('CIQ Input File'!$J$207:$J$256,MATCH(D24,'CIQ Input File'!$C$207:$C$256,0))))</f>
        <v/>
      </c>
      <c r="F24" s="275" t="str">
        <f>IF(D24="","",INDEX('CIQ Input File'!$C$81:$C$91,MATCH(D24,'CIQ Input File'!$D$81:$D$91,0)))</f>
        <v/>
      </c>
      <c r="G24" s="275" t="str">
        <f>IF(D24="","",IF(D24='CIQ Input File'!$C$233,'CIQ Input File'!E233))</f>
        <v/>
      </c>
      <c r="H24" s="381"/>
      <c r="I24" s="275" t="str">
        <f>IF('CIQ Input File'!P233="","",'CIQ Input File'!P233)</f>
        <v/>
      </c>
      <c r="J24" s="275" t="str">
        <f>IF(interfaces!G24="","",(CONCATENATE(INDEX('CIQ Input File'!$G$207:$G$256,MATCH(G24,'CIQ Input File'!$E$207:$E$256,0)),RIGHT('CIQ Input File'!$G$231,3))))</f>
        <v/>
      </c>
      <c r="K24" s="275" t="str">
        <f>IF(interfaces!G24="","",(CONCATENATE(INDEX('CIQ Input File'!$L$207:$L$256,MATCH(G24,'CIQ Input File'!$E$207:$E$256,0)),RIGHT('CIQ Input File'!$L$231,4))))</f>
        <v/>
      </c>
      <c r="L24" s="275" t="str">
        <f>IF(J24="","",CONCATENATE('CIQ Input File'!$E$171," receive ",'CIQ Input File'!$E$172," multiplier ",'CIQ Input File'!$E$173," "))</f>
        <v/>
      </c>
      <c r="M24" s="275" t="str">
        <f>IF(K24="","",CONCATENATE('CIQ Input File'!$E$171," receive ",'CIQ Input File'!$E$172," multiplier ",'CIQ Input File'!$E$173," ",'CIQ Input File'!$C$174," ",'CIQ Input File'!$E$174))</f>
        <v/>
      </c>
      <c r="N24" s="275" t="str">
        <f>IF(G24="","",CONCATENATE(INDEX('CIQ Input File'!$D$207:$D$256,MATCH(G24,'CIQ Input File'!$E$207:$E$256,0)),":",INDEX('CIQ Input File'!$F$207:$F$256,(MATCH(interfaces!G24,'CIQ Input File'!$E$207:$E$256,0)))))</f>
        <v/>
      </c>
      <c r="O24" s="104"/>
      <c r="P24" s="25"/>
      <c r="Q24" s="25"/>
      <c r="R24" s="24"/>
      <c r="S24" s="24"/>
      <c r="T24" s="24"/>
      <c r="U24" s="24"/>
      <c r="V24" s="1"/>
      <c r="W24" s="1"/>
      <c r="X24" s="1"/>
    </row>
    <row r="25" spans="1:24">
      <c r="A25" s="104"/>
      <c r="B25" s="104"/>
      <c r="C25" s="104"/>
      <c r="D25" s="275" t="str">
        <f>IF('CIQ Input File'!E234="","",D23)</f>
        <v/>
      </c>
      <c r="E25" s="257" t="str">
        <f>IF(D25="","",(INDEX('CIQ Input File'!$J$207:$J$256,MATCH(D25,'CIQ Input File'!$C$207:$C$256,0))))</f>
        <v/>
      </c>
      <c r="F25" s="275" t="str">
        <f>IF(D25="","",INDEX('CIQ Input File'!$C$81:$C$91,MATCH(D25,'CIQ Input File'!$D$81:$D$91,0)))</f>
        <v/>
      </c>
      <c r="G25" s="275" t="str">
        <f>IF(D25="","",IF(D25='CIQ Input File'!$C$233,'CIQ Input File'!E234))</f>
        <v/>
      </c>
      <c r="H25" s="381"/>
      <c r="I25" s="275" t="str">
        <f>IF('CIQ Input File'!P234="","",'CIQ Input File'!P234)</f>
        <v/>
      </c>
      <c r="J25" s="275" t="str">
        <f>IF(interfaces!G25="","",(CONCATENATE(INDEX('CIQ Input File'!$G$207:$G$256,MATCH(G25,'CIQ Input File'!$E$207:$E$256,0)),RIGHT('CIQ Input File'!$G$231,3))))</f>
        <v/>
      </c>
      <c r="K25" s="275" t="str">
        <f>IF(interfaces!G25="","",(CONCATENATE(INDEX('CIQ Input File'!$L$207:$L$256,MATCH(G25,'CIQ Input File'!$E$207:$E$256,0)),RIGHT('CIQ Input File'!$L$231,4))))</f>
        <v/>
      </c>
      <c r="L25" s="275" t="str">
        <f>IF(J25="","",CONCATENATE('CIQ Input File'!$E$171," receive ",'CIQ Input File'!$E$172," multiplier ",'CIQ Input File'!$E$173," "))</f>
        <v/>
      </c>
      <c r="M25" s="275" t="str">
        <f>IF(K25="","",CONCATENATE('CIQ Input File'!$E$171," receive ",'CIQ Input File'!$E$172," multiplier ",'CIQ Input File'!$E$173," ",'CIQ Input File'!$C$174," ",'CIQ Input File'!$E$174))</f>
        <v/>
      </c>
      <c r="N25" s="275" t="str">
        <f>IF(G25="","",CONCATENATE(INDEX('CIQ Input File'!$D$207:$D$256,MATCH(G25,'CIQ Input File'!$E$207:$E$256,0)),":",INDEX('CIQ Input File'!$F$207:$F$256,(MATCH(interfaces!G25,'CIQ Input File'!$E$207:$E$256,0)))))</f>
        <v/>
      </c>
      <c r="O25" s="104"/>
      <c r="P25" s="25"/>
      <c r="Q25" s="25"/>
      <c r="R25" s="24"/>
      <c r="S25" s="24"/>
      <c r="T25" s="24"/>
      <c r="U25" s="24"/>
      <c r="V25" s="1"/>
      <c r="W25" s="1"/>
      <c r="X25" s="1"/>
    </row>
    <row r="26" spans="1:24">
      <c r="A26" s="104"/>
      <c r="B26" s="104"/>
      <c r="C26" s="104"/>
      <c r="D26" s="275" t="str">
        <f>IF('CIQ Input File'!E235="","",D23)</f>
        <v/>
      </c>
      <c r="E26" s="257" t="str">
        <f>IF(D26="","",(INDEX('CIQ Input File'!$J$207:$J$256,MATCH(D26,'CIQ Input File'!$C$207:$C$256,0))))</f>
        <v/>
      </c>
      <c r="F26" s="275" t="str">
        <f>IF(D26="","",INDEX('CIQ Input File'!$C$81:$C$91,MATCH(D26,'CIQ Input File'!$D$81:$D$91,0)))</f>
        <v/>
      </c>
      <c r="G26" s="275" t="str">
        <f>IF(D26="","",IF(D26='CIQ Input File'!$C$233,'CIQ Input File'!E235))</f>
        <v/>
      </c>
      <c r="H26" s="381"/>
      <c r="I26" s="275" t="str">
        <f>IF('CIQ Input File'!P235="","",'CIQ Input File'!P235)</f>
        <v/>
      </c>
      <c r="J26" s="275" t="str">
        <f>IF(interfaces!G26="","",(CONCATENATE(INDEX('CIQ Input File'!$G$207:$G$256,MATCH(G26,'CIQ Input File'!$E$207:$E$256,0)),RIGHT('CIQ Input File'!$G$231,3))))</f>
        <v/>
      </c>
      <c r="K26" s="275" t="str">
        <f>IF(interfaces!G26="","",(CONCATENATE(INDEX('CIQ Input File'!$L$207:$L$256,MATCH(G26,'CIQ Input File'!$E$207:$E$256,0)),RIGHT('CIQ Input File'!$L$231,4))))</f>
        <v/>
      </c>
      <c r="L26" s="275" t="str">
        <f>IF(J26="","",CONCATENATE('CIQ Input File'!$E$171," receive ",'CIQ Input File'!$E$172," multiplier ",'CIQ Input File'!$E$173," "))</f>
        <v/>
      </c>
      <c r="M26" s="275" t="str">
        <f>IF(K26="","",CONCATENATE('CIQ Input File'!$E$171," receive ",'CIQ Input File'!$E$172," multiplier ",'CIQ Input File'!$E$173," ",'CIQ Input File'!$C$174," ",'CIQ Input File'!$E$174))</f>
        <v/>
      </c>
      <c r="N26" s="275" t="str">
        <f>IF(G26="","",CONCATENATE(INDEX('CIQ Input File'!$D$207:$D$256,MATCH(G26,'CIQ Input File'!$E$207:$E$256,0)),":",INDEX('CIQ Input File'!$F$207:$F$256,(MATCH(interfaces!G26,'CIQ Input File'!$E$207:$E$256,0)))))</f>
        <v/>
      </c>
      <c r="O26" s="104"/>
      <c r="P26" s="25"/>
      <c r="Q26" s="25"/>
      <c r="R26" s="24"/>
      <c r="S26" s="24"/>
      <c r="T26" s="24"/>
      <c r="U26" s="24"/>
      <c r="V26" s="1"/>
      <c r="W26" s="1"/>
      <c r="X26" s="1"/>
    </row>
    <row r="27" spans="1:24" s="265" customFormat="1">
      <c r="A27" s="104"/>
      <c r="B27" s="104"/>
      <c r="C27" s="104"/>
      <c r="D27" s="275">
        <f>IF('CIQ Input File'!$C$238="","",'CIQ Input File'!$C$238)</f>
        <v>400</v>
      </c>
      <c r="E27" s="257">
        <f>IF(D27="","",(INDEX('CIQ Input File'!$J$207:$J$256,MATCH(D27,'CIQ Input File'!$C$207:$C$256,0))))</f>
        <v>400</v>
      </c>
      <c r="F27" s="275">
        <f>IF(D27="","",INDEX('CIQ Input File'!$C$81:$C$91,MATCH(D27,'CIQ Input File'!$D$81:$D$91,0)))</f>
        <v>1</v>
      </c>
      <c r="G27" s="275" t="str">
        <f>IF(D27="","",IF(D27='CIQ Input File'!$C$238,'CIQ Input File'!E237))</f>
        <v>EPC-LB17-XVR1-EPG01</v>
      </c>
      <c r="H27" s="381"/>
      <c r="I27" s="275" t="str">
        <f>IF('CIQ Input File'!P237="","",'CIQ Input File'!P237)</f>
        <v>enable-ingress-stats</v>
      </c>
      <c r="J27" s="275" t="str">
        <f>IF(interfaces!G27="","",(CONCATENATE(INDEX('CIQ Input File'!$G$207:$G$256,MATCH(G27,'CIQ Input File'!$E$207:$E$256,0)),RIGHT('CIQ Input File'!$G$236,3))))</f>
        <v>10.222.75.217/27</v>
      </c>
      <c r="K27" s="275" t="str">
        <f>IF(interfaces!G27="","",(CONCATENATE(INDEX('CIQ Input File'!$L$207:$L$256,MATCH(G27,'CIQ Input File'!$E$207:$E$256,0)),RIGHT('CIQ Input File'!$L$236,4))))</f>
        <v/>
      </c>
      <c r="L27" s="275" t="str">
        <f>IF(J27="","",CONCATENATE('CIQ Input File'!$E$171," receive ",'CIQ Input File'!$E$172," multiplier ",'CIQ Input File'!$E$173," "))</f>
        <v xml:space="preserve">100 receive 100 multiplier 3 </v>
      </c>
      <c r="M27" s="275" t="str">
        <f>IF(K27="","",CONCATENATE('CIQ Input File'!$E$171," receive ",'CIQ Input File'!$E$172," multiplier ",'CIQ Input File'!$E$173," ",'CIQ Input File'!$C$174," ",'CIQ Input File'!$E$174))</f>
        <v/>
      </c>
      <c r="N27" s="275" t="str">
        <f>IF(G27="","",CONCATENATE(INDEX('CIQ Input File'!$D$207:$D$256,MATCH(G27,'CIQ Input File'!$E$207:$E$256,0)),":",INDEX('CIQ Input File'!$F$207:$F$256,(MATCH(interfaces!G27,'CIQ Input File'!$E$207:$E$256,0)))))</f>
        <v>17/1/7:0</v>
      </c>
      <c r="O27" s="104"/>
      <c r="P27" s="26" t="s">
        <v>1673</v>
      </c>
      <c r="Q27" s="24" t="s">
        <v>1673</v>
      </c>
      <c r="R27" s="24"/>
      <c r="S27" s="24"/>
      <c r="T27" s="24"/>
      <c r="U27" s="24"/>
      <c r="V27" s="1"/>
      <c r="W27" s="1"/>
      <c r="X27" s="1"/>
    </row>
    <row r="28" spans="1:24" s="265" customFormat="1">
      <c r="A28" s="104"/>
      <c r="B28" s="104"/>
      <c r="C28" s="104"/>
      <c r="D28" s="275">
        <f>IF('CIQ Input File'!E238="","",D27)</f>
        <v>400</v>
      </c>
      <c r="E28" s="257">
        <f>IF(D28="","",(INDEX('CIQ Input File'!$J$207:$J$256,MATCH(D28,'CIQ Input File'!$C$207:$C$256,0))))</f>
        <v>400</v>
      </c>
      <c r="F28" s="275">
        <f>IF(D28="","",INDEX('CIQ Input File'!$C$81:$C$91,MATCH(D28,'CIQ Input File'!$D$81:$D$91,0)))</f>
        <v>1</v>
      </c>
      <c r="G28" s="275" t="str">
        <f>IF(D28="","",IF(D28='CIQ Input File'!$C$238,'CIQ Input File'!E238))</f>
        <v>EPC-LB18-XVR1-EPG01</v>
      </c>
      <c r="H28" s="381"/>
      <c r="I28" s="275" t="str">
        <f>IF('CIQ Input File'!P238="","",'CIQ Input File'!P238)</f>
        <v>enable-ingress-stats</v>
      </c>
      <c r="J28" s="275" t="str">
        <f>IF(interfaces!G28="","",(CONCATENATE(INDEX('CIQ Input File'!$G$207:$G$256,MATCH(G28,'CIQ Input File'!$E$207:$E$256,0)),RIGHT('CIQ Input File'!$G$236,3))))</f>
        <v>10.222.75.249/27</v>
      </c>
      <c r="K28" s="275" t="str">
        <f>IF(interfaces!G28="","",(CONCATENATE(INDEX('CIQ Input File'!$L$207:$L$256,MATCH(G28,'CIQ Input File'!$E$207:$E$256,0)),RIGHT('CIQ Input File'!$L$236,4))))</f>
        <v/>
      </c>
      <c r="L28" s="275" t="str">
        <f>IF(J28="","",CONCATENATE('CIQ Input File'!$E$171," receive ",'CIQ Input File'!$E$172," multiplier ",'CIQ Input File'!$E$173," "))</f>
        <v xml:space="preserve">100 receive 100 multiplier 3 </v>
      </c>
      <c r="M28" s="275" t="str">
        <f>IF(K28="","",CONCATENATE('CIQ Input File'!$E$171," receive ",'CIQ Input File'!$E$172," multiplier ",'CIQ Input File'!$E$173," ",'CIQ Input File'!$C$174," ",'CIQ Input File'!$E$174))</f>
        <v/>
      </c>
      <c r="N28" s="275" t="str">
        <f>IF(G28="","",CONCATENATE(INDEX('CIQ Input File'!$D$207:$D$256,MATCH(G28,'CIQ Input File'!$E$207:$E$256,0)),":",INDEX('CIQ Input File'!$F$207:$F$256,(MATCH(interfaces!G28,'CIQ Input File'!$E$207:$E$256,0)))))</f>
        <v>18/1/7:0</v>
      </c>
      <c r="O28" s="104"/>
      <c r="P28" s="26" t="s">
        <v>1673</v>
      </c>
      <c r="Q28" s="24" t="s">
        <v>1673</v>
      </c>
      <c r="R28" s="24"/>
      <c r="S28" s="24"/>
      <c r="T28" s="24"/>
      <c r="U28" s="24"/>
      <c r="V28" s="1"/>
      <c r="W28" s="1"/>
      <c r="X28" s="1"/>
    </row>
    <row r="29" spans="1:24" s="265" customFormat="1">
      <c r="A29" s="104"/>
      <c r="B29" s="104"/>
      <c r="C29" s="104"/>
      <c r="D29" s="275">
        <f>IF('CIQ Input File'!E239="","",D28)</f>
        <v>400</v>
      </c>
      <c r="E29" s="257">
        <f>IF(D29="","",(INDEX('CIQ Input File'!$J$207:$J$256,MATCH(D29,'CIQ Input File'!$C$207:$C$256,0))))</f>
        <v>400</v>
      </c>
      <c r="F29" s="275">
        <f>IF(D29="","",INDEX('CIQ Input File'!$C$81:$C$91,MATCH(D29,'CIQ Input File'!$D$81:$D$91,0)))</f>
        <v>1</v>
      </c>
      <c r="G29" s="275" t="str">
        <f>IF(D29="","",IF(D29='CIQ Input File'!$C$238,'CIQ Input File'!E239))</f>
        <v>EPC-LB17-XVR2-EPG01</v>
      </c>
      <c r="H29" s="381"/>
      <c r="I29" s="275" t="str">
        <f>IF('CIQ Input File'!P239="","",'CIQ Input File'!P239)</f>
        <v>enable-ingress-stats</v>
      </c>
      <c r="J29" s="275" t="str">
        <f>IF(interfaces!G29="","",(CONCATENATE(INDEX('CIQ Input File'!$G$207:$G$256,MATCH(G29,'CIQ Input File'!$E$207:$E$256,0)),RIGHT('CIQ Input File'!$G$236,3))))</f>
        <v>10.222.76.25/27</v>
      </c>
      <c r="K29" s="275" t="str">
        <f>IF(interfaces!G29="","",(CONCATENATE(INDEX('CIQ Input File'!$L$207:$L$256,MATCH(G29,'CIQ Input File'!$E$207:$E$256,0)),RIGHT('CIQ Input File'!$L$236,4))))</f>
        <v/>
      </c>
      <c r="L29" s="275" t="str">
        <f>IF(J29="","",CONCATENATE('CIQ Input File'!$E$171," receive ",'CIQ Input File'!$E$172," multiplier ",'CIQ Input File'!$E$173," "))</f>
        <v xml:space="preserve">100 receive 100 multiplier 3 </v>
      </c>
      <c r="M29" s="275" t="str">
        <f>IF(K29="","",CONCATENATE('CIQ Input File'!$E$171," receive ",'CIQ Input File'!$E$172," multiplier ",'CIQ Input File'!$E$173," ",'CIQ Input File'!$C$174," ",'CIQ Input File'!$E$174))</f>
        <v/>
      </c>
      <c r="N29" s="275" t="str">
        <f>IF(G29="","",CONCATENATE(INDEX('CIQ Input File'!$D$207:$D$256,MATCH(G29,'CIQ Input File'!$E$207:$E$256,0)),":",INDEX('CIQ Input File'!$F$207:$F$256,(MATCH(interfaces!G29,'CIQ Input File'!$E$207:$E$256,0)))))</f>
        <v>17/1/8:0</v>
      </c>
      <c r="O29" s="104"/>
      <c r="P29" s="24" t="s">
        <v>1673</v>
      </c>
      <c r="Q29" s="24" t="s">
        <v>1673</v>
      </c>
      <c r="R29" s="24"/>
      <c r="S29" s="24"/>
      <c r="T29" s="24"/>
      <c r="U29" s="24"/>
      <c r="V29" s="1"/>
      <c r="W29" s="1"/>
      <c r="X29" s="1"/>
    </row>
    <row r="30" spans="1:24" s="265" customFormat="1">
      <c r="A30" s="104"/>
      <c r="B30" s="104"/>
      <c r="C30" s="104"/>
      <c r="D30" s="275">
        <f>IF('CIQ Input File'!E240="","",D29)</f>
        <v>400</v>
      </c>
      <c r="E30" s="257">
        <f>IF(D30="","",(INDEX('CIQ Input File'!$J$207:$J$256,MATCH(D30,'CIQ Input File'!$C$207:$C$256,0))))</f>
        <v>400</v>
      </c>
      <c r="F30" s="275">
        <f>IF(D30="","",INDEX('CIQ Input File'!$C$81:$C$91,MATCH(D30,'CIQ Input File'!$D$81:$D$91,0)))</f>
        <v>1</v>
      </c>
      <c r="G30" s="275" t="str">
        <f>IF(D30="","",IF(D30='CIQ Input File'!$C$238,'CIQ Input File'!E240))</f>
        <v>EPC-LB18-XVR2-EPG01</v>
      </c>
      <c r="H30" s="381"/>
      <c r="I30" s="275" t="str">
        <f>IF('CIQ Input File'!P240="","",'CIQ Input File'!P240)</f>
        <v>enable-ingress-stats</v>
      </c>
      <c r="J30" s="275" t="str">
        <f>IF(interfaces!G30="","",(CONCATENATE(INDEX('CIQ Input File'!$G$207:$G$256,MATCH(G30,'CIQ Input File'!$E$207:$E$256,0)),RIGHT('CIQ Input File'!$G$236,3))))</f>
        <v>10.222.76.57/27</v>
      </c>
      <c r="K30" s="275" t="str">
        <f>IF(interfaces!G30="","",(CONCATENATE(INDEX('CIQ Input File'!$L$207:$L$256,MATCH(G30,'CIQ Input File'!$E$207:$E$256,0)),RIGHT('CIQ Input File'!$L$236,4))))</f>
        <v/>
      </c>
      <c r="L30" s="275" t="str">
        <f>IF(J30="","",CONCATENATE('CIQ Input File'!$E$171," receive ",'CIQ Input File'!$E$172," multiplier ",'CIQ Input File'!$E$173," "))</f>
        <v xml:space="preserve">100 receive 100 multiplier 3 </v>
      </c>
      <c r="M30" s="275" t="str">
        <f>IF(K30="","",CONCATENATE('CIQ Input File'!$E$171," receive ",'CIQ Input File'!$E$172," multiplier ",'CIQ Input File'!$E$173," ",'CIQ Input File'!$C$174," ",'CIQ Input File'!$E$174))</f>
        <v/>
      </c>
      <c r="N30" s="275" t="str">
        <f>IF(G30="","",CONCATENATE(INDEX('CIQ Input File'!$D$207:$D$256,MATCH(G30,'CIQ Input File'!$E$207:$E$256,0)),":",INDEX('CIQ Input File'!$F$207:$F$256,(MATCH(interfaces!G30,'CIQ Input File'!$E$207:$E$256,0)))))</f>
        <v>18/1/8:0</v>
      </c>
      <c r="O30" s="104"/>
      <c r="P30" s="24" t="s">
        <v>1673</v>
      </c>
      <c r="Q30" s="24" t="s">
        <v>1673</v>
      </c>
      <c r="R30" s="24"/>
      <c r="S30" s="24"/>
      <c r="T30" s="24"/>
      <c r="U30" s="24"/>
      <c r="V30" s="1"/>
      <c r="W30" s="1"/>
      <c r="X30" s="1"/>
    </row>
    <row r="31" spans="1:24" s="265" customFormat="1">
      <c r="A31" s="104"/>
      <c r="B31" s="104"/>
      <c r="C31" s="104"/>
      <c r="D31" s="275" t="str">
        <f>IF('CIQ Input File'!$C$243="","",'CIQ Input File'!$C$243)</f>
        <v/>
      </c>
      <c r="E31" s="257" t="str">
        <f>IF(D31="","",(INDEX('CIQ Input File'!$J$207:$J$256,MATCH(D31,'CIQ Input File'!$C$207:$C$256,0))))</f>
        <v/>
      </c>
      <c r="F31" s="275" t="str">
        <f>IF(D31="","",INDEX('CIQ Input File'!$C$81:$C$91,MATCH(D31,'CIQ Input File'!$D$81:$D$91,0)))</f>
        <v/>
      </c>
      <c r="G31" s="275" t="str">
        <f>IF(D31="","",IF(D31='CIQ Input File'!$C$243,'CIQ Input File'!E242))</f>
        <v/>
      </c>
      <c r="H31" s="381"/>
      <c r="I31" s="275" t="str">
        <f>IF('CIQ Input File'!P242="","",'CIQ Input File'!P242)</f>
        <v/>
      </c>
      <c r="J31" s="275" t="str">
        <f>IF(interfaces!G31="","",(CONCATENATE(INDEX('CIQ Input File'!$G$207:$G$256,MATCH(G31,'CIQ Input File'!$E$207:$E$256,0)),RIGHT('CIQ Input File'!$G$241,3))))</f>
        <v/>
      </c>
      <c r="K31" s="275" t="str">
        <f>IF(interfaces!G31="","",(CONCATENATE(INDEX('CIQ Input File'!$L$207:$L$256,MATCH(G31,'CIQ Input File'!$E$207:$E$256,0)),RIGHT('CIQ Input File'!$L$241,4))))</f>
        <v/>
      </c>
      <c r="L31" s="275" t="str">
        <f>IF(J31="","",CONCATENATE('CIQ Input File'!$E$171," receive ",'CIQ Input File'!$E$172," multiplier ",'CIQ Input File'!$E$173," "))</f>
        <v/>
      </c>
      <c r="M31" s="275" t="str">
        <f>IF(K31="","",CONCATENATE('CIQ Input File'!$E$171," receive ",'CIQ Input File'!$E$172," multiplier ",'CIQ Input File'!$E$173," ",'CIQ Input File'!$C$174," ",'CIQ Input File'!$E$174))</f>
        <v/>
      </c>
      <c r="N31" s="275" t="str">
        <f>IF(G31="","",CONCATENATE(INDEX('CIQ Input File'!$D$207:$D$256,MATCH(G31,'CIQ Input File'!$E$207:$E$256,0)),":",INDEX('CIQ Input File'!$F$207:$F$256,(MATCH(interfaces!G31,'CIQ Input File'!$E$207:$E$256,0)))))</f>
        <v/>
      </c>
      <c r="O31" s="104"/>
      <c r="P31" s="24"/>
      <c r="Q31" s="24"/>
      <c r="R31" s="24"/>
      <c r="S31" s="24"/>
      <c r="T31" s="24"/>
      <c r="U31" s="24"/>
      <c r="V31" s="1"/>
      <c r="W31" s="1"/>
      <c r="X31" s="1"/>
    </row>
    <row r="32" spans="1:24" s="265" customFormat="1">
      <c r="A32" s="104"/>
      <c r="B32" s="104"/>
      <c r="C32" s="104"/>
      <c r="D32" s="275" t="str">
        <f>IF('CIQ Input File'!E243="","",D31)</f>
        <v/>
      </c>
      <c r="E32" s="257" t="str">
        <f>IF(D32="","",(INDEX('CIQ Input File'!$J$207:$J$256,MATCH(D32,'CIQ Input File'!$C$207:$C$256,0))))</f>
        <v/>
      </c>
      <c r="F32" s="275" t="str">
        <f>IF(D32="","",INDEX('CIQ Input File'!$C$81:$C$91,MATCH(D32,'CIQ Input File'!$D$81:$D$91,0)))</f>
        <v/>
      </c>
      <c r="G32" s="275" t="str">
        <f>IF(D32="","",IF(D32='CIQ Input File'!$C$243,'CIQ Input File'!E243))</f>
        <v/>
      </c>
      <c r="H32" s="381"/>
      <c r="I32" s="275" t="str">
        <f>IF('CIQ Input File'!P243="","",'CIQ Input File'!P243)</f>
        <v/>
      </c>
      <c r="J32" s="275" t="str">
        <f>IF(interfaces!G32="","",(CONCATENATE(INDEX('CIQ Input File'!$G$207:$G$256,MATCH(G32,'CIQ Input File'!$E$207:$E$256,0)),RIGHT('CIQ Input File'!$G$241,3))))</f>
        <v/>
      </c>
      <c r="K32" s="275" t="str">
        <f>IF(interfaces!G32="","",(CONCATENATE(INDEX('CIQ Input File'!$L$207:$L$256,MATCH(G32,'CIQ Input File'!$E$207:$E$256,0)),RIGHT('CIQ Input File'!$L$241,4))))</f>
        <v/>
      </c>
      <c r="L32" s="275" t="str">
        <f>IF(J32="","",CONCATENATE('CIQ Input File'!$E$171," receive ",'CIQ Input File'!$E$172," multiplier ",'CIQ Input File'!$E$173," "))</f>
        <v/>
      </c>
      <c r="M32" s="275" t="str">
        <f>IF(K32="","",CONCATENATE('CIQ Input File'!$E$171," receive ",'CIQ Input File'!$E$172," multiplier ",'CIQ Input File'!$E$173," ",'CIQ Input File'!$C$174," ",'CIQ Input File'!$E$174))</f>
        <v/>
      </c>
      <c r="N32" s="275" t="str">
        <f>IF(G32="","",CONCATENATE(INDEX('CIQ Input File'!$D$207:$D$256,MATCH(G32,'CIQ Input File'!$E$207:$E$256,0)),":",INDEX('CIQ Input File'!$F$207:$F$256,(MATCH(interfaces!G32,'CIQ Input File'!$E$207:$E$256,0)))))</f>
        <v/>
      </c>
      <c r="O32" s="104"/>
      <c r="P32" s="24"/>
      <c r="Q32" s="24"/>
      <c r="R32" s="24"/>
      <c r="S32" s="24"/>
      <c r="T32" s="24"/>
      <c r="U32" s="24"/>
      <c r="V32" s="1"/>
      <c r="W32" s="1"/>
      <c r="X32" s="1"/>
    </row>
    <row r="33" spans="1:24" s="265" customFormat="1">
      <c r="A33" s="104"/>
      <c r="B33" s="104"/>
      <c r="C33" s="104"/>
      <c r="D33" s="275" t="str">
        <f>IF('CIQ Input File'!E244="","",D32)</f>
        <v/>
      </c>
      <c r="E33" s="257" t="str">
        <f>IF(D33="","",(INDEX('CIQ Input File'!$J$207:$J$256,MATCH(D33,'CIQ Input File'!$C$207:$C$256,0))))</f>
        <v/>
      </c>
      <c r="F33" s="275" t="str">
        <f>IF(D33="","",INDEX('CIQ Input File'!$C$81:$C$91,MATCH(D33,'CIQ Input File'!$D$81:$D$91,0)))</f>
        <v/>
      </c>
      <c r="G33" s="275" t="str">
        <f>IF(D33="","",IF(D33='CIQ Input File'!$C$243,'CIQ Input File'!E244))</f>
        <v/>
      </c>
      <c r="H33" s="381"/>
      <c r="I33" s="275" t="str">
        <f>IF('CIQ Input File'!P244="","",'CIQ Input File'!P244)</f>
        <v/>
      </c>
      <c r="J33" s="275" t="str">
        <f>IF(interfaces!G33="","",(CONCATENATE(INDEX('CIQ Input File'!$G$207:$G$256,MATCH(G33,'CIQ Input File'!$E$207:$E$256,0)),RIGHT('CIQ Input File'!$G$241,3))))</f>
        <v/>
      </c>
      <c r="K33" s="275" t="str">
        <f>IF(interfaces!G33="","",(CONCATENATE(INDEX('CIQ Input File'!$L$207:$L$256,MATCH(G33,'CIQ Input File'!$E$207:$E$256,0)),RIGHT('CIQ Input File'!$L$241,4))))</f>
        <v/>
      </c>
      <c r="L33" s="275" t="str">
        <f>IF(J33="","",CONCATENATE('CIQ Input File'!$E$171," receive ",'CIQ Input File'!$E$172," multiplier ",'CIQ Input File'!$E$173," "))</f>
        <v/>
      </c>
      <c r="M33" s="275" t="str">
        <f>IF(K33="","",CONCATENATE('CIQ Input File'!$E$171," receive ",'CIQ Input File'!$E$172," multiplier ",'CIQ Input File'!$E$173," ",'CIQ Input File'!$C$174," ",'CIQ Input File'!$E$174))</f>
        <v/>
      </c>
      <c r="N33" s="275" t="str">
        <f>IF(G33="","",CONCATENATE(INDEX('CIQ Input File'!$D$207:$D$256,MATCH(G33,'CIQ Input File'!$E$207:$E$256,0)),":",INDEX('CIQ Input File'!$F$207:$F$256,(MATCH(interfaces!G33,'CIQ Input File'!$E$207:$E$256,0)))))</f>
        <v/>
      </c>
      <c r="O33" s="104"/>
      <c r="P33" s="24"/>
      <c r="Q33" s="24"/>
      <c r="R33" s="24"/>
      <c r="S33" s="24"/>
      <c r="T33" s="24"/>
      <c r="U33" s="24"/>
      <c r="V33" s="1"/>
      <c r="W33" s="1"/>
      <c r="X33" s="1"/>
    </row>
    <row r="34" spans="1:24" s="265" customFormat="1">
      <c r="A34" s="104"/>
      <c r="B34" s="104"/>
      <c r="C34" s="104"/>
      <c r="D34" s="275" t="str">
        <f>IF('CIQ Input File'!E245="","",D33)</f>
        <v/>
      </c>
      <c r="E34" s="257" t="str">
        <f>IF(D34="","",(INDEX('CIQ Input File'!$J$207:$J$256,MATCH(D34,'CIQ Input File'!$C$207:$C$256,0))))</f>
        <v/>
      </c>
      <c r="F34" s="275" t="str">
        <f>IF(D34="","",INDEX('CIQ Input File'!$C$81:$C$91,MATCH(D34,'CIQ Input File'!$D$81:$D$91,0)))</f>
        <v/>
      </c>
      <c r="G34" s="275" t="str">
        <f>IF(D34="","",IF(D34='CIQ Input File'!$C$243,'CIQ Input File'!E245))</f>
        <v/>
      </c>
      <c r="H34" s="381"/>
      <c r="I34" s="275" t="str">
        <f>IF('CIQ Input File'!P245="","",'CIQ Input File'!P245)</f>
        <v/>
      </c>
      <c r="J34" s="275" t="str">
        <f>IF(interfaces!G34="","",(CONCATENATE(INDEX('CIQ Input File'!$G$207:$G$256,MATCH(G34,'CIQ Input File'!$E$207:$E$256,0)),RIGHT('CIQ Input File'!$G$241,3))))</f>
        <v/>
      </c>
      <c r="K34" s="275" t="str">
        <f>IF(interfaces!G34="","",(CONCATENATE(INDEX('CIQ Input File'!$L$207:$L$256,MATCH(G34,'CIQ Input File'!$E$207:$E$256,0)),RIGHT('CIQ Input File'!$L$241,4))))</f>
        <v/>
      </c>
      <c r="L34" s="275" t="str">
        <f>IF(J34="","",CONCATENATE('CIQ Input File'!$E$171," receive ",'CIQ Input File'!$E$172," multiplier ",'CIQ Input File'!$E$173," "))</f>
        <v/>
      </c>
      <c r="M34" s="275" t="str">
        <f>IF(K34="","",CONCATENATE('CIQ Input File'!$E$171," receive ",'CIQ Input File'!$E$172," multiplier ",'CIQ Input File'!$E$173," ",'CIQ Input File'!$C$174," ",'CIQ Input File'!$E$174))</f>
        <v/>
      </c>
      <c r="N34" s="275" t="str">
        <f>IF(G34="","",CONCATENATE(INDEX('CIQ Input File'!$D$207:$D$256,MATCH(G34,'CIQ Input File'!$E$207:$E$256,0)),":",INDEX('CIQ Input File'!$F$207:$F$256,(MATCH(interfaces!G34,'CIQ Input File'!$E$207:$E$256,0)))))</f>
        <v/>
      </c>
      <c r="O34" s="104"/>
      <c r="P34" s="24"/>
      <c r="Q34" s="24"/>
      <c r="R34" s="24"/>
      <c r="S34" s="24"/>
      <c r="T34" s="24"/>
      <c r="U34" s="24"/>
      <c r="V34" s="1"/>
      <c r="W34" s="1"/>
      <c r="X34" s="1"/>
    </row>
    <row r="35" spans="1:24" s="265" customFormat="1">
      <c r="A35" s="104"/>
      <c r="B35" s="104"/>
      <c r="C35" s="104"/>
      <c r="D35" s="275" t="str">
        <f>IF('CIQ Input File'!$C$248="","",'CIQ Input File'!$C$248)</f>
        <v/>
      </c>
      <c r="E35" s="257" t="str">
        <f>IF(D35="","",(INDEX('CIQ Input File'!$J$207:$J$256,MATCH(D35,'CIQ Input File'!$C$207:$C$256,0))))</f>
        <v/>
      </c>
      <c r="F35" s="275" t="str">
        <f>IF(D35="","",INDEX('CIQ Input File'!$C$81:$C$91,MATCH(D35,'CIQ Input File'!$D$81:$D$91,0)))</f>
        <v/>
      </c>
      <c r="G35" s="275" t="str">
        <f>IF(D35="","",IF(D35='CIQ Input File'!$C$248,'CIQ Input File'!E247))</f>
        <v/>
      </c>
      <c r="H35" s="381"/>
      <c r="I35" s="275" t="str">
        <f>IF('CIQ Input File'!P247="","",'CIQ Input File'!P247)</f>
        <v/>
      </c>
      <c r="J35" s="275" t="str">
        <f>IF(interfaces!G35="","",(CONCATENATE(INDEX('CIQ Input File'!$G$207:$G$256,MATCH(G35,'CIQ Input File'!$E$207:$E$256,0)),RIGHT('CIQ Input File'!$G$246,3))))</f>
        <v/>
      </c>
      <c r="K35" s="275" t="str">
        <f>IF(interfaces!G35="","",(CONCATENATE(INDEX('CIQ Input File'!$L$207:$L$256,MATCH(G35,'CIQ Input File'!$E$207:$E$256,0)),RIGHT('CIQ Input File'!$L$246,4))))</f>
        <v/>
      </c>
      <c r="L35" s="275" t="str">
        <f>IF(J35="","",CONCATENATE('CIQ Input File'!$E$171," receive ",'CIQ Input File'!$E$172," multiplier ",'CIQ Input File'!$E$173," "))</f>
        <v/>
      </c>
      <c r="M35" s="275" t="str">
        <f>IF(K35="","",CONCATENATE('CIQ Input File'!$E$171," receive ",'CIQ Input File'!$E$172," multiplier ",'CIQ Input File'!$E$173," ",'CIQ Input File'!$C$174," ",'CIQ Input File'!$E$174))</f>
        <v/>
      </c>
      <c r="N35" s="275" t="str">
        <f>IF(G35="","",CONCATENATE(INDEX('CIQ Input File'!$D$207:$D$256,MATCH(G35,'CIQ Input File'!$E$207:$E$256,0)),":",INDEX('CIQ Input File'!$F$207:$F$256,(MATCH(interfaces!G35,'CIQ Input File'!$E$207:$E$256,0)))))</f>
        <v/>
      </c>
      <c r="O35" s="104"/>
      <c r="P35" s="24"/>
      <c r="Q35" s="24"/>
      <c r="R35" s="24"/>
      <c r="S35" s="24"/>
      <c r="T35" s="24"/>
      <c r="U35" s="24"/>
      <c r="V35" s="1"/>
      <c r="W35" s="1"/>
      <c r="X35" s="1"/>
    </row>
    <row r="36" spans="1:24" s="265" customFormat="1">
      <c r="A36" s="104"/>
      <c r="B36" s="104"/>
      <c r="C36" s="104"/>
      <c r="D36" s="275" t="str">
        <f>IF('CIQ Input File'!E248="","",D35)</f>
        <v/>
      </c>
      <c r="E36" s="257" t="str">
        <f>IF(D36="","",(INDEX('CIQ Input File'!$J$207:$J$256,MATCH(D36,'CIQ Input File'!$C$207:$C$256,0))))</f>
        <v/>
      </c>
      <c r="F36" s="275" t="str">
        <f>IF(D36="","",INDEX('CIQ Input File'!$C$81:$C$91,MATCH(D36,'CIQ Input File'!$D$81:$D$91,0)))</f>
        <v/>
      </c>
      <c r="G36" s="275" t="str">
        <f>IF(D36="","",IF(D36='CIQ Input File'!$C$248,'CIQ Input File'!E248))</f>
        <v/>
      </c>
      <c r="H36" s="381"/>
      <c r="I36" s="275" t="str">
        <f>IF('CIQ Input File'!P248="","",'CIQ Input File'!P248)</f>
        <v/>
      </c>
      <c r="J36" s="275" t="str">
        <f>IF(interfaces!G36="","",(CONCATENATE(INDEX('CIQ Input File'!$G$207:$G$256,MATCH(G36,'CIQ Input File'!$E$207:$E$256,0)),RIGHT('CIQ Input File'!$G$246,3))))</f>
        <v/>
      </c>
      <c r="K36" s="275" t="str">
        <f>IF(interfaces!G36="","",(CONCATENATE(INDEX('CIQ Input File'!$L$207:$L$256,MATCH(G36,'CIQ Input File'!$E$207:$E$256,0)),RIGHT('CIQ Input File'!$L$246,4))))</f>
        <v/>
      </c>
      <c r="L36" s="275" t="str">
        <f>IF(J36="","",CONCATENATE('CIQ Input File'!$E$171," receive ",'CIQ Input File'!$E$172," multiplier ",'CIQ Input File'!$E$173," "))</f>
        <v/>
      </c>
      <c r="M36" s="275" t="str">
        <f>IF(K36="","",CONCATENATE('CIQ Input File'!$E$171," receive ",'CIQ Input File'!$E$172," multiplier ",'CIQ Input File'!$E$173," ",'CIQ Input File'!$C$174," ",'CIQ Input File'!$E$174))</f>
        <v/>
      </c>
      <c r="N36" s="275" t="str">
        <f>IF(G36="","",CONCATENATE(INDEX('CIQ Input File'!$D$207:$D$256,MATCH(G36,'CIQ Input File'!$E$207:$E$256,0)),":",INDEX('CIQ Input File'!$F$207:$F$256,(MATCH(interfaces!G36,'CIQ Input File'!$E$207:$E$256,0)))))</f>
        <v/>
      </c>
      <c r="O36" s="104"/>
      <c r="P36" s="24"/>
      <c r="Q36" s="24"/>
      <c r="R36" s="24"/>
      <c r="S36" s="24"/>
      <c r="T36" s="24"/>
      <c r="U36" s="24"/>
      <c r="V36" s="1"/>
      <c r="W36" s="1"/>
      <c r="X36" s="1"/>
    </row>
    <row r="37" spans="1:24" s="265" customFormat="1">
      <c r="A37" s="104"/>
      <c r="B37" s="104"/>
      <c r="C37" s="104"/>
      <c r="D37" s="275" t="str">
        <f>IF('CIQ Input File'!E249="","",D36)</f>
        <v/>
      </c>
      <c r="E37" s="257" t="str">
        <f>IF(D37="","",(INDEX('CIQ Input File'!$J$207:$J$256,MATCH(D37,'CIQ Input File'!$C$207:$C$256,0))))</f>
        <v/>
      </c>
      <c r="F37" s="275" t="str">
        <f>IF(D37="","",INDEX('CIQ Input File'!$C$81:$C$91,MATCH(D37,'CIQ Input File'!$D$81:$D$91,0)))</f>
        <v/>
      </c>
      <c r="G37" s="275" t="str">
        <f>IF(D37="","",IF(D37='CIQ Input File'!$C$248,'CIQ Input File'!E249))</f>
        <v/>
      </c>
      <c r="H37" s="381"/>
      <c r="I37" s="275" t="str">
        <f>IF('CIQ Input File'!P249="","",'CIQ Input File'!P249)</f>
        <v/>
      </c>
      <c r="J37" s="275" t="str">
        <f>IF(interfaces!G37="","",(CONCATENATE(INDEX('CIQ Input File'!$G$207:$G$256,MATCH(G37,'CIQ Input File'!$E$207:$E$256,0)),RIGHT('CIQ Input File'!$G$246,3))))</f>
        <v/>
      </c>
      <c r="K37" s="275" t="str">
        <f>IF(interfaces!G37="","",(CONCATENATE(INDEX('CIQ Input File'!$L$207:$L$256,MATCH(G37,'CIQ Input File'!$E$207:$E$256,0)),RIGHT('CIQ Input File'!$L$246,4))))</f>
        <v/>
      </c>
      <c r="L37" s="275" t="str">
        <f>IF(J37="","",CONCATENATE('CIQ Input File'!$E$171," receive ",'CIQ Input File'!$E$172," multiplier ",'CIQ Input File'!$E$173," "))</f>
        <v/>
      </c>
      <c r="M37" s="275" t="str">
        <f>IF(K37="","",CONCATENATE('CIQ Input File'!$E$171," receive ",'CIQ Input File'!$E$172," multiplier ",'CIQ Input File'!$E$173," ",'CIQ Input File'!$C$174," ",'CIQ Input File'!$E$174))</f>
        <v/>
      </c>
      <c r="N37" s="275" t="str">
        <f>IF(G37="","",CONCATENATE(INDEX('CIQ Input File'!$D$207:$D$256,MATCH(G37,'CIQ Input File'!$E$207:$E$256,0)),":",INDEX('CIQ Input File'!$F$207:$F$256,(MATCH(interfaces!G37,'CIQ Input File'!$E$207:$E$256,0)))))</f>
        <v/>
      </c>
      <c r="O37" s="104"/>
      <c r="P37" s="24"/>
      <c r="Q37" s="24"/>
      <c r="R37" s="24"/>
      <c r="S37" s="24"/>
      <c r="T37" s="24"/>
      <c r="U37" s="24"/>
      <c r="V37" s="1"/>
      <c r="W37" s="1"/>
      <c r="X37" s="1"/>
    </row>
    <row r="38" spans="1:24" s="265" customFormat="1">
      <c r="A38" s="104"/>
      <c r="B38" s="104"/>
      <c r="C38" s="104"/>
      <c r="D38" s="275" t="str">
        <f>IF('CIQ Input File'!E250="","",D37)</f>
        <v/>
      </c>
      <c r="E38" s="257" t="str">
        <f>IF(D38="","",(INDEX('CIQ Input File'!$J$207:$J$256,MATCH(D38,'CIQ Input File'!$C$207:$C$256,0))))</f>
        <v/>
      </c>
      <c r="F38" s="275" t="str">
        <f>IF(D38="","",INDEX('CIQ Input File'!$C$81:$C$91,MATCH(D38,'CIQ Input File'!$D$81:$D$91,0)))</f>
        <v/>
      </c>
      <c r="G38" s="275" t="str">
        <f>IF(D38="","",IF(D38='CIQ Input File'!$C$248,'CIQ Input File'!E250))</f>
        <v/>
      </c>
      <c r="H38" s="381"/>
      <c r="I38" s="275" t="str">
        <f>IF('CIQ Input File'!P250="","",'CIQ Input File'!P250)</f>
        <v/>
      </c>
      <c r="J38" s="275" t="str">
        <f>IF(interfaces!G38="","",(CONCATENATE(INDEX('CIQ Input File'!$G$207:$G$256,MATCH(G38,'CIQ Input File'!$E$207:$E$256,0)),RIGHT('CIQ Input File'!$G$246,3))))</f>
        <v/>
      </c>
      <c r="K38" s="275" t="str">
        <f>IF(interfaces!G38="","",(CONCATENATE(INDEX('CIQ Input File'!$L$207:$L$256,MATCH(G38,'CIQ Input File'!$E$207:$E$256,0)),RIGHT('CIQ Input File'!$L$246,4))))</f>
        <v/>
      </c>
      <c r="L38" s="275" t="str">
        <f>IF(J38="","",CONCATENATE('CIQ Input File'!$E$171," receive ",'CIQ Input File'!$E$172," multiplier ",'CIQ Input File'!$E$173," "))</f>
        <v/>
      </c>
      <c r="M38" s="275" t="str">
        <f>IF(K38="","",CONCATENATE('CIQ Input File'!$E$171," receive ",'CIQ Input File'!$E$172," multiplier ",'CIQ Input File'!$E$173," ",'CIQ Input File'!$C$174," ",'CIQ Input File'!$E$174))</f>
        <v/>
      </c>
      <c r="N38" s="275" t="str">
        <f>IF(G38="","",CONCATENATE(INDEX('CIQ Input File'!$D$207:$D$256,MATCH(G38,'CIQ Input File'!$E$207:$E$256,0)),":",INDEX('CIQ Input File'!$F$207:$F$256,(MATCH(interfaces!G38,'CIQ Input File'!$E$207:$E$256,0)))))</f>
        <v/>
      </c>
      <c r="O38" s="104"/>
      <c r="P38" s="24"/>
      <c r="Q38" s="24"/>
      <c r="R38" s="24"/>
      <c r="S38" s="24"/>
      <c r="T38" s="24"/>
      <c r="U38" s="24"/>
      <c r="V38" s="1"/>
      <c r="W38" s="1"/>
      <c r="X38" s="1"/>
    </row>
    <row r="39" spans="1:24" s="265" customFormat="1">
      <c r="A39" s="104"/>
      <c r="B39" s="104"/>
      <c r="C39" s="104"/>
      <c r="D39" s="275" t="str">
        <f>IF('CIQ Input File'!E251="","",D38)</f>
        <v/>
      </c>
      <c r="E39" s="257" t="str">
        <f>IF(D39="","",(INDEX('CIQ Input File'!$J$207:$J$256,MATCH(D39,'CIQ Input File'!$C$207:$C$256,0))))</f>
        <v/>
      </c>
      <c r="F39" s="275" t="str">
        <f>IF(D39="","",INDEX('CIQ Input File'!$C$81:$C$91,MATCH(D39,'CIQ Input File'!$D$81:$D$91,0)))</f>
        <v/>
      </c>
      <c r="G39" s="275" t="str">
        <f>IF(D39="","",IF(D39='CIQ Input File'!$C$253,'CIQ Input File'!E252))</f>
        <v/>
      </c>
      <c r="H39" s="381"/>
      <c r="I39" s="275" t="str">
        <f>IF('CIQ Input File'!P252="","",'CIQ Input File'!P252)</f>
        <v/>
      </c>
      <c r="J39" s="275" t="str">
        <f>IF(interfaces!G39="","",(CONCATENATE(INDEX('CIQ Input File'!$G$207:$G$256,MATCH(G39,'CIQ Input File'!$E$207:$E$256,0)),RIGHT('CIQ Input File'!$G$251,3))))</f>
        <v/>
      </c>
      <c r="K39" s="275" t="str">
        <f>IF(interfaces!G39="","",(CONCATENATE(INDEX('CIQ Input File'!$L$207:$L$256,MATCH(G39,'CIQ Input File'!$E$207:$E$256,0)),RIGHT('CIQ Input File'!$L$251,4))))</f>
        <v/>
      </c>
      <c r="L39" s="275" t="str">
        <f>IF(J39="","",CONCATENATE('CIQ Input File'!$E$171," receive ",'CIQ Input File'!$E$172," multiplier ",'CIQ Input File'!$E$173," "))</f>
        <v/>
      </c>
      <c r="M39" s="275" t="str">
        <f>IF(K39="","",CONCATENATE('CIQ Input File'!$E$171," receive ",'CIQ Input File'!$E$172," multiplier ",'CIQ Input File'!$E$173," ",'CIQ Input File'!$C$174," ",'CIQ Input File'!$E$174))</f>
        <v/>
      </c>
      <c r="N39" s="275" t="str">
        <f>IF(G39="","",CONCATENATE(INDEX('CIQ Input File'!$D$207:$D$256,MATCH(G39,'CIQ Input File'!$E$207:$E$256,0)),":",INDEX('CIQ Input File'!$F$207:$F$256,(MATCH(interfaces!G39,'CIQ Input File'!$E$207:$E$256,0)))))</f>
        <v/>
      </c>
      <c r="O39" s="104"/>
      <c r="P39" s="24"/>
      <c r="Q39" s="24"/>
      <c r="R39" s="24"/>
      <c r="S39" s="24"/>
      <c r="T39" s="24"/>
      <c r="U39" s="24"/>
      <c r="V39" s="1"/>
      <c r="W39" s="1"/>
      <c r="X39" s="1"/>
    </row>
    <row r="40" spans="1:24" s="265" customFormat="1">
      <c r="A40" s="104"/>
      <c r="B40" s="104"/>
      <c r="C40" s="104"/>
      <c r="D40" s="275" t="str">
        <f>IF('CIQ Input File'!E252="","",D39)</f>
        <v/>
      </c>
      <c r="E40" s="257" t="str">
        <f>IF(D40="","",(INDEX('CIQ Input File'!$J$207:$J$256,MATCH(D40,'CIQ Input File'!$C$207:$C$256,0))))</f>
        <v/>
      </c>
      <c r="F40" s="275" t="str">
        <f>IF(D40="","",INDEX('CIQ Input File'!$C$81:$C$91,MATCH(D40,'CIQ Input File'!$D$81:$D$91,0)))</f>
        <v/>
      </c>
      <c r="G40" s="275" t="str">
        <f>IF(D40="","",IF(D40='CIQ Input File'!$C$253,'CIQ Input File'!E253))</f>
        <v/>
      </c>
      <c r="H40" s="381"/>
      <c r="I40" s="275" t="str">
        <f>IF('CIQ Input File'!P253="","",'CIQ Input File'!P253)</f>
        <v/>
      </c>
      <c r="J40" s="275" t="str">
        <f>IF(interfaces!G40="","",(CONCATENATE(INDEX('CIQ Input File'!$G$207:$G$256,MATCH(G40,'CIQ Input File'!$E$207:$E$256,0)),RIGHT('CIQ Input File'!$G$251,3))))</f>
        <v/>
      </c>
      <c r="K40" s="275" t="str">
        <f>IF(interfaces!G40="","",(CONCATENATE(INDEX('CIQ Input File'!$L$207:$L$256,MATCH(G40,'CIQ Input File'!$E$207:$E$256,0)),RIGHT('CIQ Input File'!$L$251,4))))</f>
        <v/>
      </c>
      <c r="L40" s="275" t="str">
        <f>IF(J40="","",CONCATENATE('CIQ Input File'!$E$171," receive ",'CIQ Input File'!$E$172," multiplier ",'CIQ Input File'!$E$173," "))</f>
        <v/>
      </c>
      <c r="M40" s="275" t="str">
        <f>IF(K40="","",CONCATENATE('CIQ Input File'!$E$171," receive ",'CIQ Input File'!$E$172," multiplier ",'CIQ Input File'!$E$173," ",'CIQ Input File'!$C$174," ",'CIQ Input File'!$E$174))</f>
        <v/>
      </c>
      <c r="N40" s="275" t="str">
        <f>IF(G40="","",CONCATENATE(INDEX('CIQ Input File'!$D$207:$D$256,MATCH(G40,'CIQ Input File'!$E$207:$E$256,0)),":",INDEX('CIQ Input File'!$F$207:$F$256,(MATCH(interfaces!G40,'CIQ Input File'!$E$207:$E$256,0)))))</f>
        <v/>
      </c>
      <c r="O40" s="104"/>
      <c r="P40" s="24"/>
      <c r="Q40" s="24"/>
      <c r="R40" s="24"/>
      <c r="S40" s="24"/>
      <c r="T40" s="24"/>
      <c r="U40" s="24"/>
      <c r="V40" s="1"/>
      <c r="W40" s="1"/>
      <c r="X40" s="1"/>
    </row>
    <row r="41" spans="1:24" s="265" customFormat="1">
      <c r="A41" s="104"/>
      <c r="B41" s="104"/>
      <c r="C41" s="104"/>
      <c r="D41" s="275" t="str">
        <f>IF('CIQ Input File'!E253="","",D40)</f>
        <v/>
      </c>
      <c r="E41" s="257" t="str">
        <f>IF(D41="","",(INDEX('CIQ Input File'!$J$207:$J$256,MATCH(D41,'CIQ Input File'!$C$207:$C$256,0))))</f>
        <v/>
      </c>
      <c r="F41" s="275" t="str">
        <f>IF(D41="","",INDEX('CIQ Input File'!$C$81:$C$91,MATCH(D41,'CIQ Input File'!$D$81:$D$91,0)))</f>
        <v/>
      </c>
      <c r="G41" s="275" t="str">
        <f>IF(D41="","",IF(D41='CIQ Input File'!$C$253,'CIQ Input File'!E254))</f>
        <v/>
      </c>
      <c r="H41" s="381"/>
      <c r="I41" s="275" t="str">
        <f>IF('CIQ Input File'!P254="","",'CIQ Input File'!P254)</f>
        <v/>
      </c>
      <c r="J41" s="275" t="str">
        <f>IF(interfaces!G41="","",(CONCATENATE(INDEX('CIQ Input File'!$G$207:$G$256,MATCH(G41,'CIQ Input File'!$E$207:$E$256,0)),RIGHT('CIQ Input File'!$G$251,3))))</f>
        <v/>
      </c>
      <c r="K41" s="275" t="str">
        <f>IF(interfaces!G41="","",(CONCATENATE(INDEX('CIQ Input File'!$L$207:$L$256,MATCH(G41,'CIQ Input File'!$E$207:$E$256,0)),RIGHT('CIQ Input File'!$L$251,4))))</f>
        <v/>
      </c>
      <c r="L41" s="275" t="str">
        <f>IF(J41="","",CONCATENATE('CIQ Input File'!$E$171," receive ",'CIQ Input File'!$E$172," multiplier ",'CIQ Input File'!$E$173," "))</f>
        <v/>
      </c>
      <c r="M41" s="275" t="str">
        <f>IF(K41="","",CONCATENATE('CIQ Input File'!$E$171," receive ",'CIQ Input File'!$E$172," multiplier ",'CIQ Input File'!$E$173," ",'CIQ Input File'!$C$174," ",'CIQ Input File'!$E$174))</f>
        <v/>
      </c>
      <c r="N41" s="275" t="str">
        <f>IF(G41="","",CONCATENATE(INDEX('CIQ Input File'!$D$207:$D$256,MATCH(G41,'CIQ Input File'!$E$207:$E$256,0)),":",INDEX('CIQ Input File'!$F$207:$F$256,(MATCH(interfaces!G41,'CIQ Input File'!$E$207:$E$256,0)))))</f>
        <v/>
      </c>
      <c r="O41" s="104"/>
      <c r="P41" s="24"/>
      <c r="Q41" s="24"/>
      <c r="R41" s="24"/>
      <c r="S41" s="24"/>
      <c r="T41" s="24"/>
      <c r="U41" s="24"/>
      <c r="V41" s="1"/>
      <c r="W41" s="1"/>
      <c r="X41" s="1"/>
    </row>
    <row r="42" spans="1:24" s="265" customFormat="1">
      <c r="A42" s="104"/>
      <c r="B42" s="104"/>
      <c r="C42" s="104"/>
      <c r="D42" s="275" t="str">
        <f>IF('CIQ Input File'!E255="","",D39)</f>
        <v/>
      </c>
      <c r="E42" s="257" t="str">
        <f>IF(D42="","",(INDEX('CIQ Input File'!$J$207:$J$256,MATCH(D42,'CIQ Input File'!$C$207:$C$256,0))))</f>
        <v/>
      </c>
      <c r="F42" s="275" t="str">
        <f>IF(D42="","",INDEX('CIQ Input File'!$C$81:$C$91,MATCH(D42,'CIQ Input File'!$D$81:$D$91,0)))</f>
        <v/>
      </c>
      <c r="G42" s="275" t="str">
        <f>IF(D42="","",IF(D42='CIQ Input File'!$C$253,'CIQ Input File'!E255))</f>
        <v/>
      </c>
      <c r="H42" s="381"/>
      <c r="I42" s="275" t="str">
        <f>IF('CIQ Input File'!P255="","",'CIQ Input File'!P255)</f>
        <v/>
      </c>
      <c r="J42" s="275" t="str">
        <f>IF(interfaces!G42="","",(CONCATENATE(INDEX('CIQ Input File'!$G$207:$G$256,MATCH(G42,'CIQ Input File'!$E$207:$E$256,0)),RIGHT('CIQ Input File'!$G$251,3))))</f>
        <v/>
      </c>
      <c r="K42" s="275" t="str">
        <f>IF(interfaces!G42="","",(CONCATENATE(INDEX('CIQ Input File'!$L$207:$L$256,MATCH(G42,'CIQ Input File'!$E$207:$E$256,0)),RIGHT('CIQ Input File'!$L$251,4))))</f>
        <v/>
      </c>
      <c r="L42" s="275" t="str">
        <f>IF(J42="","",CONCATENATE('CIQ Input File'!$E$171," receive ",'CIQ Input File'!$E$172," multiplier ",'CIQ Input File'!$E$173," "))</f>
        <v/>
      </c>
      <c r="M42" s="275" t="str">
        <f>IF(K42="","",CONCATENATE('CIQ Input File'!$E$171," receive ",'CIQ Input File'!$E$172," multiplier ",'CIQ Input File'!$E$173," ",'CIQ Input File'!$C$174," ",'CIQ Input File'!$E$174))</f>
        <v/>
      </c>
      <c r="N42" s="275" t="str">
        <f>IF(G42="","",CONCATENATE(INDEX('CIQ Input File'!$D$207:$D$256,MATCH(G42,'CIQ Input File'!$E$207:$E$256,0)),":",INDEX('CIQ Input File'!$F$207:$F$256,(MATCH(interfaces!G42,'CIQ Input File'!$E$207:$E$256,0)))))</f>
        <v/>
      </c>
      <c r="O42" s="104"/>
      <c r="P42" s="24"/>
      <c r="Q42" s="24"/>
      <c r="R42" s="24"/>
      <c r="S42" s="24"/>
      <c r="T42" s="24"/>
      <c r="U42" s="24"/>
      <c r="V42" s="1"/>
      <c r="W42" s="1"/>
      <c r="X42" s="1"/>
    </row>
    <row r="43" spans="1:24" s="301" customForma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4" s="301" customForma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4" s="301" customForma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4" s="301" customForma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4" s="301" customForma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4" s="301" customForma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 s="301" customForma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s="301" customForma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s="301" customForma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s="301" customForma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s="301" customForma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s="301" customForma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s="301" customForma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s="301" customForma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s="301" customForma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s="301" customForma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s="301" customForma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s="301" customForma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s="301" customForma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s="301" customForma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s="301" customForma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s="301" customForma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s="301" customForma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s="301" customForma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</sheetData>
  <mergeCells count="3">
    <mergeCell ref="A1:D1"/>
    <mergeCell ref="P1:Q1"/>
    <mergeCell ref="R1:S1"/>
  </mergeCells>
  <phoneticPr fontId="4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9C47-FBAC-4727-A210-AB5EAAFF2B3C}">
  <sheetPr>
    <tabColor theme="0" tint="-0.499984740745262"/>
  </sheetPr>
  <dimension ref="A1:H19"/>
  <sheetViews>
    <sheetView workbookViewId="0">
      <selection activeCell="H22" sqref="H22"/>
    </sheetView>
  </sheetViews>
  <sheetFormatPr defaultRowHeight="14.5"/>
  <cols>
    <col min="1" max="1" width="10.36328125" bestFit="1" customWidth="1"/>
    <col min="4" max="4" width="31.54296875" bestFit="1" customWidth="1"/>
    <col min="5" max="5" width="12.36328125" bestFit="1" customWidth="1"/>
    <col min="6" max="6" width="10.08984375" bestFit="1" customWidth="1"/>
  </cols>
  <sheetData>
    <row r="1" spans="1:8">
      <c r="G1" s="1167" t="s">
        <v>1318</v>
      </c>
      <c r="H1" s="1167"/>
    </row>
    <row r="2" spans="1:8">
      <c r="A2" s="18" t="s">
        <v>1493</v>
      </c>
      <c r="B2" s="18" t="s">
        <v>0</v>
      </c>
      <c r="C2" s="18" t="s">
        <v>1494</v>
      </c>
      <c r="D2" s="18" t="s">
        <v>1495</v>
      </c>
      <c r="E2" s="18" t="s">
        <v>1496</v>
      </c>
      <c r="F2" s="18" t="s">
        <v>85</v>
      </c>
      <c r="G2" s="18" t="s">
        <v>461</v>
      </c>
      <c r="H2" s="18" t="s">
        <v>462</v>
      </c>
    </row>
    <row r="3" spans="1:8">
      <c r="A3" s="1015">
        <v>1</v>
      </c>
      <c r="B3" s="1015">
        <v>1</v>
      </c>
      <c r="C3" s="1015">
        <v>1</v>
      </c>
      <c r="D3" s="1016" t="str">
        <f>IF('CIQ Input File'!$D$613="","",'CIQ Input File'!$D$613)</f>
        <v>ftp://100.64.30.144/cf1:/epdg.pcap</v>
      </c>
      <c r="E3" s="1015">
        <f>IF(F3="","",1)</f>
        <v>1</v>
      </c>
      <c r="F3" s="1017" t="str">
        <f>IF('CIQ Input File'!C615="","",'CIQ Input File'!C615)</f>
        <v>17/1/3</v>
      </c>
      <c r="G3" s="1015" t="str">
        <f>IF(F3="","","ingress")</f>
        <v>ingress</v>
      </c>
      <c r="H3" s="1015" t="str">
        <f>IF(F3="","","egress")</f>
        <v>egress</v>
      </c>
    </row>
    <row r="4" spans="1:8">
      <c r="A4" s="1005"/>
      <c r="B4" s="1005"/>
      <c r="C4" s="1005"/>
      <c r="D4" s="1005"/>
      <c r="E4" s="1015">
        <f t="shared" ref="E4:E19" si="0">IF(F4="","",1)</f>
        <v>1</v>
      </c>
      <c r="F4" s="1017" t="str">
        <f>IF('CIQ Input File'!C616="","",'CIQ Input File'!C616)</f>
        <v>17/1/4</v>
      </c>
      <c r="G4" s="1015" t="str">
        <f t="shared" ref="G4:G19" si="1">IF(F4="","","ingress")</f>
        <v>ingress</v>
      </c>
      <c r="H4" s="1015" t="str">
        <f t="shared" ref="H4:H19" si="2">IF(F4="","","egress")</f>
        <v>egress</v>
      </c>
    </row>
    <row r="5" spans="1:8">
      <c r="A5" s="1005"/>
      <c r="B5" s="1005"/>
      <c r="C5" s="1005"/>
      <c r="D5" s="1005"/>
      <c r="E5" s="1015">
        <f t="shared" si="0"/>
        <v>1</v>
      </c>
      <c r="F5" s="1017" t="str">
        <f>IF('CIQ Input File'!C617="","",'CIQ Input File'!C617)</f>
        <v>17/1/5</v>
      </c>
      <c r="G5" s="1015" t="str">
        <f t="shared" si="1"/>
        <v>ingress</v>
      </c>
      <c r="H5" s="1015" t="str">
        <f t="shared" si="2"/>
        <v>egress</v>
      </c>
    </row>
    <row r="6" spans="1:8">
      <c r="A6" s="1005"/>
      <c r="B6" s="1005"/>
      <c r="C6" s="1005"/>
      <c r="D6" s="1005"/>
      <c r="E6" s="1015">
        <f t="shared" si="0"/>
        <v>1</v>
      </c>
      <c r="F6" s="1017" t="str">
        <f>IF('CIQ Input File'!C618="","",'CIQ Input File'!C618)</f>
        <v>17/1/6</v>
      </c>
      <c r="G6" s="1015" t="str">
        <f t="shared" si="1"/>
        <v>ingress</v>
      </c>
      <c r="H6" s="1015" t="str">
        <f t="shared" si="2"/>
        <v>egress</v>
      </c>
    </row>
    <row r="7" spans="1:8">
      <c r="A7" s="1005"/>
      <c r="B7" s="1005"/>
      <c r="C7" s="1005"/>
      <c r="D7" s="1005"/>
      <c r="E7" s="1015">
        <f t="shared" si="0"/>
        <v>1</v>
      </c>
      <c r="F7" s="1017" t="str">
        <f>IF('CIQ Input File'!C619="","",'CIQ Input File'!C619)</f>
        <v>17/1/7</v>
      </c>
      <c r="G7" s="1015" t="str">
        <f t="shared" si="1"/>
        <v>ingress</v>
      </c>
      <c r="H7" s="1015" t="str">
        <f t="shared" si="2"/>
        <v>egress</v>
      </c>
    </row>
    <row r="8" spans="1:8">
      <c r="A8" s="1005"/>
      <c r="B8" s="1005"/>
      <c r="C8" s="1005"/>
      <c r="D8" s="1005"/>
      <c r="E8" s="1015">
        <f t="shared" si="0"/>
        <v>1</v>
      </c>
      <c r="F8" s="1017" t="str">
        <f>IF('CIQ Input File'!C620="","",'CIQ Input File'!C620)</f>
        <v>17/1/8</v>
      </c>
      <c r="G8" s="1015" t="str">
        <f t="shared" si="1"/>
        <v>ingress</v>
      </c>
      <c r="H8" s="1015" t="str">
        <f t="shared" si="2"/>
        <v>egress</v>
      </c>
    </row>
    <row r="9" spans="1:8">
      <c r="A9" s="1005"/>
      <c r="B9" s="1005"/>
      <c r="C9" s="1005"/>
      <c r="D9" s="1005"/>
      <c r="E9" s="1015" t="str">
        <f t="shared" si="0"/>
        <v/>
      </c>
      <c r="F9" s="1017" t="str">
        <f>IF('CIQ Input File'!C621="","",'CIQ Input File'!C621)</f>
        <v/>
      </c>
      <c r="G9" s="1015" t="str">
        <f t="shared" si="1"/>
        <v/>
      </c>
      <c r="H9" s="1015" t="str">
        <f t="shared" si="2"/>
        <v/>
      </c>
    </row>
    <row r="10" spans="1:8">
      <c r="A10" s="1005"/>
      <c r="B10" s="1005"/>
      <c r="C10" s="1005"/>
      <c r="D10" s="1005"/>
      <c r="E10" s="1015" t="str">
        <f t="shared" si="0"/>
        <v/>
      </c>
      <c r="F10" s="1017" t="str">
        <f>IF('CIQ Input File'!C622="","",'CIQ Input File'!C622)</f>
        <v/>
      </c>
      <c r="G10" s="1015" t="str">
        <f t="shared" si="1"/>
        <v/>
      </c>
      <c r="H10" s="1015" t="str">
        <f t="shared" si="2"/>
        <v/>
      </c>
    </row>
    <row r="11" spans="1:8">
      <c r="A11" s="1005"/>
      <c r="B11" s="1005"/>
      <c r="C11" s="1005"/>
      <c r="D11" s="1005"/>
      <c r="E11" s="1015">
        <f t="shared" si="0"/>
        <v>1</v>
      </c>
      <c r="F11" s="1017" t="str">
        <f>IF('CIQ Input File'!C623="","",'CIQ Input File'!C623)</f>
        <v>18/1/3</v>
      </c>
      <c r="G11" s="1015" t="str">
        <f t="shared" si="1"/>
        <v>ingress</v>
      </c>
      <c r="H11" s="1015" t="str">
        <f t="shared" si="2"/>
        <v>egress</v>
      </c>
    </row>
    <row r="12" spans="1:8">
      <c r="A12" s="1005"/>
      <c r="B12" s="1005"/>
      <c r="C12" s="1005"/>
      <c r="D12" s="1005"/>
      <c r="E12" s="1015">
        <f t="shared" si="0"/>
        <v>1</v>
      </c>
      <c r="F12" s="1017" t="str">
        <f>IF('CIQ Input File'!C624="","",'CIQ Input File'!C624)</f>
        <v>18/1/4</v>
      </c>
      <c r="G12" s="1015" t="str">
        <f t="shared" si="1"/>
        <v>ingress</v>
      </c>
      <c r="H12" s="1015" t="str">
        <f t="shared" si="2"/>
        <v>egress</v>
      </c>
    </row>
    <row r="13" spans="1:8">
      <c r="A13" s="1005"/>
      <c r="B13" s="1005"/>
      <c r="C13" s="1005"/>
      <c r="D13" s="1005"/>
      <c r="E13" s="1015">
        <f t="shared" si="0"/>
        <v>1</v>
      </c>
      <c r="F13" s="1017" t="str">
        <f>IF('CIQ Input File'!C625="","",'CIQ Input File'!C625)</f>
        <v>18/1/5</v>
      </c>
      <c r="G13" s="1015" t="str">
        <f t="shared" si="1"/>
        <v>ingress</v>
      </c>
      <c r="H13" s="1015" t="str">
        <f t="shared" si="2"/>
        <v>egress</v>
      </c>
    </row>
    <row r="14" spans="1:8">
      <c r="A14" s="1005"/>
      <c r="B14" s="1005"/>
      <c r="C14" s="1005"/>
      <c r="D14" s="1005"/>
      <c r="E14" s="1015">
        <f t="shared" si="0"/>
        <v>1</v>
      </c>
      <c r="F14" s="1017" t="str">
        <f>IF('CIQ Input File'!C626="","",'CIQ Input File'!C626)</f>
        <v>18/1/6</v>
      </c>
      <c r="G14" s="1015" t="str">
        <f t="shared" si="1"/>
        <v>ingress</v>
      </c>
      <c r="H14" s="1015" t="str">
        <f t="shared" si="2"/>
        <v>egress</v>
      </c>
    </row>
    <row r="15" spans="1:8">
      <c r="A15" s="1005"/>
      <c r="B15" s="1005"/>
      <c r="C15" s="1005"/>
      <c r="D15" s="1005"/>
      <c r="E15" s="1015">
        <f t="shared" si="0"/>
        <v>1</v>
      </c>
      <c r="F15" s="1017" t="str">
        <f>IF('CIQ Input File'!C627="","",'CIQ Input File'!C627)</f>
        <v>18/1/7</v>
      </c>
      <c r="G15" s="1015" t="str">
        <f t="shared" si="1"/>
        <v>ingress</v>
      </c>
      <c r="H15" s="1015" t="str">
        <f t="shared" si="2"/>
        <v>egress</v>
      </c>
    </row>
    <row r="16" spans="1:8">
      <c r="A16" s="1005"/>
      <c r="B16" s="1005"/>
      <c r="C16" s="1005"/>
      <c r="D16" s="1005"/>
      <c r="E16" s="1015">
        <f t="shared" si="0"/>
        <v>1</v>
      </c>
      <c r="F16" s="1017" t="str">
        <f>IF('CIQ Input File'!C628="","",'CIQ Input File'!C628)</f>
        <v>18/1/8</v>
      </c>
      <c r="G16" s="1015" t="str">
        <f t="shared" si="1"/>
        <v>ingress</v>
      </c>
      <c r="H16" s="1015" t="str">
        <f t="shared" si="2"/>
        <v>egress</v>
      </c>
    </row>
    <row r="17" spans="1:8">
      <c r="A17" s="1005"/>
      <c r="B17" s="1005"/>
      <c r="C17" s="1005"/>
      <c r="D17" s="1005"/>
      <c r="E17" s="1015" t="str">
        <f t="shared" si="0"/>
        <v/>
      </c>
      <c r="F17" s="1017"/>
      <c r="G17" s="1015" t="str">
        <f t="shared" si="1"/>
        <v/>
      </c>
      <c r="H17" s="1015" t="str">
        <f t="shared" si="2"/>
        <v/>
      </c>
    </row>
    <row r="18" spans="1:8">
      <c r="A18" s="1005"/>
      <c r="B18" s="1005"/>
      <c r="C18" s="1005"/>
      <c r="D18" s="1005"/>
      <c r="E18" s="1015" t="str">
        <f t="shared" si="0"/>
        <v/>
      </c>
      <c r="F18" s="1017"/>
      <c r="G18" s="1015" t="str">
        <f t="shared" si="1"/>
        <v/>
      </c>
      <c r="H18" s="1015" t="str">
        <f t="shared" si="2"/>
        <v/>
      </c>
    </row>
    <row r="19" spans="1:8">
      <c r="E19" s="1018" t="str">
        <f t="shared" si="0"/>
        <v/>
      </c>
      <c r="F19" s="1019"/>
      <c r="G19" s="1018" t="str">
        <f t="shared" si="1"/>
        <v/>
      </c>
      <c r="H19" s="1018" t="str">
        <f t="shared" si="2"/>
        <v/>
      </c>
    </row>
  </sheetData>
  <mergeCells count="1">
    <mergeCell ref="G1:H1"/>
  </mergeCells>
  <phoneticPr fontId="4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9576-F861-4977-A6D2-670B8F208F92}">
  <sheetPr>
    <tabColor theme="0" tint="-0.499984740745262"/>
  </sheetPr>
  <dimension ref="A2:A6"/>
  <sheetViews>
    <sheetView workbookViewId="0">
      <selection activeCell="J35" sqref="J35"/>
    </sheetView>
  </sheetViews>
  <sheetFormatPr defaultRowHeight="14.5"/>
  <cols>
    <col min="1" max="1" width="118" bestFit="1" customWidth="1"/>
  </cols>
  <sheetData>
    <row r="2" spans="1:1">
      <c r="A2" t="s">
        <v>1497</v>
      </c>
    </row>
    <row r="3" spans="1:1" s="905" customFormat="1">
      <c r="A3" s="905" t="s">
        <v>1497</v>
      </c>
    </row>
    <row r="4" spans="1:1" s="905" customFormat="1">
      <c r="A4" s="905" t="s">
        <v>1498</v>
      </c>
    </row>
    <row r="5" spans="1:1" s="905" customFormat="1">
      <c r="A5" s="905" t="s">
        <v>1501</v>
      </c>
    </row>
    <row r="6" spans="1:1" s="905" customFormat="1">
      <c r="A6" s="905" t="s">
        <v>1499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8621-63F1-46AD-AD6F-FC76C8819FE6}">
  <sheetPr>
    <tabColor rgb="FF92D050"/>
  </sheetPr>
  <dimension ref="A1:AY28"/>
  <sheetViews>
    <sheetView topLeftCell="R1" zoomScale="89" workbookViewId="0">
      <selection activeCell="S3" sqref="S3"/>
    </sheetView>
  </sheetViews>
  <sheetFormatPr defaultRowHeight="14.5"/>
  <cols>
    <col min="1" max="1" width="29.81640625" customWidth="1"/>
    <col min="2" max="2" width="26.6328125" customWidth="1"/>
    <col min="3" max="3" width="16.54296875" bestFit="1" customWidth="1"/>
    <col min="4" max="4" width="16.54296875" style="708" customWidth="1"/>
    <col min="5" max="5" width="15.7265625" bestFit="1" customWidth="1"/>
    <col min="6" max="6" width="20.08984375" bestFit="1" customWidth="1"/>
    <col min="7" max="7" width="19" bestFit="1" customWidth="1"/>
    <col min="8" max="8" width="21.90625" bestFit="1" customWidth="1"/>
    <col min="9" max="9" width="7" bestFit="1" customWidth="1"/>
    <col min="14" max="14" width="17.453125" customWidth="1"/>
    <col min="15" max="15" width="19.453125" bestFit="1" customWidth="1"/>
    <col min="16" max="16" width="29.453125" bestFit="1" customWidth="1"/>
    <col min="17" max="17" width="11.36328125" customWidth="1"/>
    <col min="18" max="18" width="15.08984375" style="890" customWidth="1"/>
    <col min="19" max="19" width="28.453125" style="890" customWidth="1"/>
    <col min="20" max="20" width="10" style="708" customWidth="1"/>
    <col min="21" max="21" width="13.6328125" customWidth="1"/>
    <col min="22" max="22" width="14" customWidth="1"/>
    <col min="23" max="24" width="14" style="699" customWidth="1"/>
    <col min="26" max="26" width="9.1796875" style="52" customWidth="1"/>
    <col min="27" max="27" width="24.453125" style="52" bestFit="1" customWidth="1"/>
    <col min="28" max="28" width="26.26953125" style="52" customWidth="1"/>
    <col min="29" max="29" width="20.08984375" bestFit="1" customWidth="1"/>
    <col min="30" max="30" width="20.7265625" bestFit="1" customWidth="1"/>
    <col min="31" max="31" width="37" customWidth="1"/>
    <col min="32" max="32" width="19.453125" bestFit="1" customWidth="1"/>
    <col min="33" max="33" width="20.08984375" bestFit="1" customWidth="1"/>
    <col min="34" max="34" width="21.453125" bestFit="1" customWidth="1"/>
    <col min="35" max="36" width="21.453125" style="77" customWidth="1"/>
    <col min="37" max="37" width="27" style="77" customWidth="1"/>
    <col min="38" max="38" width="27.90625" customWidth="1"/>
    <col min="39" max="39" width="23.81640625" customWidth="1"/>
    <col min="40" max="40" width="20.453125" customWidth="1"/>
    <col min="51" max="51" width="13.26953125" customWidth="1"/>
  </cols>
  <sheetData>
    <row r="1" spans="1:51">
      <c r="E1" s="9"/>
      <c r="I1" s="1143" t="s">
        <v>183</v>
      </c>
      <c r="J1" s="1143"/>
      <c r="K1" s="1143"/>
      <c r="L1" s="1143"/>
      <c r="M1" s="1143"/>
      <c r="N1" s="1144" t="s">
        <v>324</v>
      </c>
      <c r="O1" s="1145"/>
      <c r="Q1" s="1142" t="s">
        <v>181</v>
      </c>
      <c r="R1" s="1142"/>
      <c r="S1" s="1142"/>
      <c r="T1" s="1142"/>
      <c r="U1" s="1141" t="s">
        <v>1572</v>
      </c>
      <c r="V1" s="1142"/>
      <c r="W1" s="1142"/>
      <c r="X1" s="1142"/>
      <c r="Y1" s="1142"/>
      <c r="Z1" s="1142"/>
      <c r="AA1" s="1142"/>
      <c r="AB1" s="1142"/>
      <c r="AC1" s="1142"/>
      <c r="AD1" s="1142"/>
      <c r="AE1" s="1142"/>
      <c r="AF1" s="1142" t="s">
        <v>310</v>
      </c>
      <c r="AG1" s="1142"/>
      <c r="AH1" s="1142"/>
      <c r="AI1" s="1146"/>
      <c r="AJ1" s="1141" t="s">
        <v>575</v>
      </c>
      <c r="AK1" s="1142"/>
      <c r="AL1" s="1142"/>
      <c r="AM1" s="707" t="s">
        <v>310</v>
      </c>
      <c r="AN1" s="947"/>
      <c r="AS1" s="1143" t="s">
        <v>675</v>
      </c>
      <c r="AT1" s="1143"/>
      <c r="AU1" s="1143"/>
      <c r="AV1" s="1143"/>
      <c r="AY1" t="s">
        <v>295</v>
      </c>
    </row>
    <row r="2" spans="1:51">
      <c r="A2" s="2" t="s">
        <v>0</v>
      </c>
      <c r="B2" s="2" t="s">
        <v>1</v>
      </c>
      <c r="C2" s="2" t="s">
        <v>2</v>
      </c>
      <c r="D2" s="2" t="s">
        <v>1288</v>
      </c>
      <c r="E2" s="2" t="s">
        <v>184</v>
      </c>
      <c r="F2" s="2" t="s">
        <v>185</v>
      </c>
      <c r="G2" s="2" t="s">
        <v>186</v>
      </c>
      <c r="H2" s="2" t="s">
        <v>187</v>
      </c>
      <c r="I2" s="14" t="s">
        <v>188</v>
      </c>
      <c r="J2" s="14" t="s">
        <v>189</v>
      </c>
      <c r="K2" s="14" t="s">
        <v>190</v>
      </c>
      <c r="L2" s="14" t="s">
        <v>191</v>
      </c>
      <c r="M2" s="14" t="s">
        <v>192</v>
      </c>
      <c r="N2" s="2" t="s">
        <v>3</v>
      </c>
      <c r="O2" s="2" t="s">
        <v>323</v>
      </c>
      <c r="P2" s="2" t="s">
        <v>244</v>
      </c>
      <c r="Q2" s="2" t="s">
        <v>182</v>
      </c>
      <c r="R2" s="13" t="s">
        <v>1460</v>
      </c>
      <c r="S2" s="13" t="s">
        <v>1459</v>
      </c>
      <c r="T2" s="13" t="s">
        <v>1289</v>
      </c>
      <c r="U2" s="13" t="s">
        <v>70</v>
      </c>
      <c r="V2" s="13" t="s">
        <v>1573</v>
      </c>
      <c r="W2" s="13" t="s">
        <v>1504</v>
      </c>
      <c r="X2" s="13" t="s">
        <v>1574</v>
      </c>
      <c r="Y2" s="13" t="s">
        <v>77</v>
      </c>
      <c r="Z2" s="13" t="s">
        <v>1575</v>
      </c>
      <c r="AA2" s="13" t="s">
        <v>1576</v>
      </c>
      <c r="AB2" s="13" t="s">
        <v>1577</v>
      </c>
      <c r="AC2" s="13" t="s">
        <v>1578</v>
      </c>
      <c r="AD2" s="13" t="s">
        <v>1579</v>
      </c>
      <c r="AE2" s="13" t="s">
        <v>608</v>
      </c>
      <c r="AF2" s="13" t="s">
        <v>312</v>
      </c>
      <c r="AG2" s="13" t="s">
        <v>313</v>
      </c>
      <c r="AH2" s="13" t="s">
        <v>1278</v>
      </c>
      <c r="AI2" s="13" t="s">
        <v>311</v>
      </c>
      <c r="AJ2" s="13" t="s">
        <v>576</v>
      </c>
      <c r="AK2" s="13" t="s">
        <v>577</v>
      </c>
      <c r="AL2" s="13" t="s">
        <v>578</v>
      </c>
      <c r="AM2" s="13" t="s">
        <v>1290</v>
      </c>
      <c r="AN2" s="13" t="s">
        <v>349</v>
      </c>
      <c r="AO2" s="13"/>
      <c r="AP2" s="13"/>
      <c r="AQ2" s="13"/>
      <c r="AR2" s="13"/>
      <c r="AS2" s="13" t="s">
        <v>676</v>
      </c>
      <c r="AT2" s="13" t="s">
        <v>673</v>
      </c>
      <c r="AU2" s="13" t="s">
        <v>674</v>
      </c>
      <c r="AV2" s="13" t="s">
        <v>332</v>
      </c>
      <c r="AW2" s="13" t="s">
        <v>245</v>
      </c>
      <c r="AX2" s="6" t="s">
        <v>349</v>
      </c>
      <c r="AY2" s="6" t="s">
        <v>350</v>
      </c>
    </row>
    <row r="3" spans="1:51">
      <c r="A3" s="257" t="str">
        <f>IF('CIQ Input File'!G17="","",IF('CIQ Input File'!C17="name",'CIQ Input File'!G17,""))</f>
        <v>NK-EPG001V-USW2AZ2R02P1</v>
      </c>
      <c r="B3" s="257" t="str">
        <f>IF('CIQ Input File'!G18="","",IF('CIQ Input File'!C18="location",'CIQ Input File'!G18,""))</f>
        <v/>
      </c>
      <c r="C3" s="257" t="str">
        <f>IF('CIQ Input File'!G19="","",IF('CIQ Input File'!C19="coordinates",'CIQ Input File'!G19,""))</f>
        <v/>
      </c>
      <c r="D3" s="257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100">
        <v>9216</v>
      </c>
      <c r="R3" s="100" t="s">
        <v>1461</v>
      </c>
      <c r="S3" s="257" t="str">
        <f>IF('CIQ Input File'!F39="","",'CIQ Input File'!F39)</f>
        <v>0000197f0010025500530161</v>
      </c>
      <c r="T3" s="13"/>
      <c r="U3" s="460" t="s">
        <v>1580</v>
      </c>
      <c r="V3" s="460" t="s">
        <v>1581</v>
      </c>
      <c r="W3" s="460" t="s">
        <v>1505</v>
      </c>
      <c r="X3" s="460"/>
      <c r="Y3" s="460"/>
      <c r="Z3" s="460" t="s">
        <v>1582</v>
      </c>
      <c r="AA3" s="460"/>
      <c r="AB3" s="460" t="s">
        <v>1582</v>
      </c>
      <c r="AC3" s="460"/>
      <c r="AD3" s="460" t="s">
        <v>1582</v>
      </c>
      <c r="AE3" s="460" t="s">
        <v>1583</v>
      </c>
      <c r="AF3" s="257" t="str">
        <f>IF('CIQ Input File'!F36="","",'CIQ Input File'!F36)</f>
        <v>169.254.169.123</v>
      </c>
      <c r="AG3" s="257" t="str">
        <f>IF('CIQ Input File'!F37="","",'CIQ Input File'!F37)</f>
        <v/>
      </c>
      <c r="AH3" s="257" t="str">
        <f>IF('CIQ Input File'!F38="","",'CIQ Input File'!F38)</f>
        <v/>
      </c>
      <c r="AI3" s="257" t="str">
        <f>IF('CIQ Input File'!G21="","",IF('CIQ Input File'!C21="time-zone",'CIQ Input File'!G21,""))</f>
        <v>PST</v>
      </c>
      <c r="AJ3" s="257" t="str">
        <f>IF('CIQ Input File'!G22="","",IF('CIQ Input File'!C22="dst-zone",'CIQ Input File'!G22,""))</f>
        <v>PDT</v>
      </c>
      <c r="AK3" s="257" t="str">
        <f>IF(AJ3="","","second sunday march 02:00")</f>
        <v>second sunday march 02:00</v>
      </c>
      <c r="AL3" s="257" t="str">
        <f>IF(AJ3="","","first sunday november 02:00")</f>
        <v>first sunday november 02:00</v>
      </c>
      <c r="AM3" s="100" t="s">
        <v>1290</v>
      </c>
      <c r="AN3" s="948" t="s">
        <v>1666</v>
      </c>
      <c r="AO3" s="1"/>
      <c r="AP3" s="1"/>
      <c r="AQ3" s="1"/>
      <c r="AR3" s="1"/>
      <c r="AS3" s="100"/>
      <c r="AT3" s="100"/>
      <c r="AU3" s="100"/>
      <c r="AV3" s="100"/>
      <c r="AW3" s="98"/>
      <c r="AX3" s="103"/>
      <c r="AY3" s="103" t="s">
        <v>1291</v>
      </c>
    </row>
    <row r="4" spans="1:51">
      <c r="U4" s="460" t="s">
        <v>1580</v>
      </c>
      <c r="V4" s="460" t="s">
        <v>1581</v>
      </c>
      <c r="W4" s="460" t="s">
        <v>1505</v>
      </c>
      <c r="X4" s="460" t="s">
        <v>1177</v>
      </c>
      <c r="Y4" s="460" t="s">
        <v>77</v>
      </c>
      <c r="Z4" s="460"/>
      <c r="AA4" s="460" t="s">
        <v>1584</v>
      </c>
      <c r="AB4" s="460"/>
      <c r="AC4" s="460" t="s">
        <v>1584</v>
      </c>
      <c r="AD4" s="460" t="s">
        <v>1582</v>
      </c>
      <c r="AE4" s="460" t="s">
        <v>1585</v>
      </c>
      <c r="AH4" s="699"/>
      <c r="AI4"/>
      <c r="AJ4" s="52"/>
      <c r="AK4" s="52"/>
      <c r="AL4" s="52"/>
      <c r="AS4" s="100"/>
      <c r="AT4" s="100"/>
      <c r="AU4" s="100"/>
      <c r="AV4" s="100"/>
      <c r="AY4" s="102"/>
    </row>
    <row r="5" spans="1:51">
      <c r="AH5" s="699"/>
      <c r="AI5"/>
      <c r="AJ5" s="52"/>
      <c r="AK5" s="52"/>
      <c r="AL5" s="52"/>
      <c r="AS5" s="77"/>
      <c r="AT5" s="77"/>
      <c r="AU5" s="77"/>
      <c r="AV5" s="77"/>
    </row>
    <row r="20" spans="15:15">
      <c r="O20" s="93"/>
    </row>
    <row r="21" spans="15:15">
      <c r="O21" s="93"/>
    </row>
    <row r="22" spans="15:15">
      <c r="O22" s="93"/>
    </row>
    <row r="23" spans="15:15">
      <c r="O23" s="93"/>
    </row>
    <row r="24" spans="15:15">
      <c r="O24" s="93"/>
    </row>
    <row r="25" spans="15:15">
      <c r="O25" s="93"/>
    </row>
    <row r="26" spans="15:15">
      <c r="O26" s="93"/>
    </row>
    <row r="27" spans="15:15">
      <c r="O27" s="93"/>
    </row>
    <row r="28" spans="15:15">
      <c r="O28" s="93"/>
    </row>
  </sheetData>
  <mergeCells count="7">
    <mergeCell ref="U1:AE1"/>
    <mergeCell ref="AS1:AV1"/>
    <mergeCell ref="I1:M1"/>
    <mergeCell ref="N1:O1"/>
    <mergeCell ref="AJ1:AL1"/>
    <mergeCell ref="Q1:T1"/>
    <mergeCell ref="AF1:AI1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8F23-ED11-42D2-90A1-A72FB10EC8DA}">
  <dimension ref="A1:B3"/>
  <sheetViews>
    <sheetView workbookViewId="0">
      <selection activeCell="B2" sqref="B2"/>
    </sheetView>
  </sheetViews>
  <sheetFormatPr defaultRowHeight="14.5"/>
  <cols>
    <col min="1" max="1" width="8.7265625" style="885"/>
    <col min="2" max="2" width="10.08984375" bestFit="1" customWidth="1"/>
  </cols>
  <sheetData>
    <row r="1" spans="1:2" ht="15" thickBot="1"/>
    <row r="2" spans="1:2" ht="15.5" thickTop="1" thickBot="1">
      <c r="A2" s="885" t="s">
        <v>1388</v>
      </c>
      <c r="B2" s="856" t="s">
        <v>1402</v>
      </c>
    </row>
    <row r="3" spans="1:2" ht="15" thickTop="1">
      <c r="A3" s="885">
        <v>1</v>
      </c>
      <c r="B3" s="875" t="s">
        <v>168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EF15-6802-473D-889A-E3D9932C12B7}">
  <sheetPr>
    <tabColor rgb="FF92D050"/>
  </sheetPr>
  <dimension ref="A2:J127"/>
  <sheetViews>
    <sheetView topLeftCell="A76" zoomScaleNormal="100" workbookViewId="0">
      <selection activeCell="H17" sqref="H17"/>
    </sheetView>
  </sheetViews>
  <sheetFormatPr defaultRowHeight="14.5"/>
  <cols>
    <col min="2" max="2" width="6.08984375" bestFit="1" customWidth="1"/>
    <col min="3" max="3" width="25.81640625" bestFit="1" customWidth="1"/>
    <col min="4" max="4" width="8.6328125" bestFit="1" customWidth="1"/>
    <col min="5" max="5" width="28.81640625" customWidth="1"/>
    <col min="6" max="6" width="33.08984375" customWidth="1"/>
    <col min="7" max="7" width="33.54296875" customWidth="1"/>
    <col min="8" max="8" width="15.1796875" customWidth="1"/>
    <col min="9" max="9" width="8.7265625" style="9"/>
    <col min="10" max="10" width="19.36328125" customWidth="1"/>
  </cols>
  <sheetData>
    <row r="2" spans="1:10">
      <c r="A2" s="33" t="s">
        <v>166</v>
      </c>
      <c r="B2" s="33" t="s">
        <v>51</v>
      </c>
      <c r="C2" s="33" t="s">
        <v>50</v>
      </c>
      <c r="D2" s="33" t="s">
        <v>52</v>
      </c>
      <c r="E2" s="33" t="s">
        <v>70</v>
      </c>
      <c r="F2" s="33" t="s">
        <v>75</v>
      </c>
      <c r="G2" s="33" t="s">
        <v>76</v>
      </c>
      <c r="H2" s="33" t="s">
        <v>65</v>
      </c>
      <c r="I2" s="33" t="s">
        <v>908</v>
      </c>
      <c r="J2" s="33" t="s">
        <v>909</v>
      </c>
    </row>
    <row r="3" spans="1:10" s="64" customFormat="1">
      <c r="A3" s="257" t="str">
        <f>IF(F3="","",A4)</f>
        <v/>
      </c>
      <c r="B3" s="257" t="str">
        <f>B4</f>
        <v/>
      </c>
      <c r="C3" s="275" t="str">
        <f>C4</f>
        <v/>
      </c>
      <c r="D3" s="257" t="str">
        <f>IF(A3="base","",IF(B3="","",INDEX('CIQ Input File'!$C$81:$C$91,MATCH(B3,'CIQ Input File'!$D$81:$D$91,0))))</f>
        <v/>
      </c>
      <c r="E3" s="257" t="str">
        <f>IF(F3="","",CONCATENATE("v",A3,B3,"-grp-ipv4"))</f>
        <v/>
      </c>
      <c r="F3" s="257" t="str">
        <f>IF('CIQ Input File'!$Q$208="Y",IF('CIQ Input File'!H207="","",'CIQ Input File'!H207),"")</f>
        <v/>
      </c>
      <c r="G3" s="257" t="str">
        <f>IF('CIQ Input File'!$Q$208="Y",IF('CIQ Input File'!G207="","",'CIQ Input File'!G207),"")</f>
        <v/>
      </c>
      <c r="H3" s="257" t="str">
        <f>IF(E3="","",IF('CIQ Input File'!$E$184="neighbor enable","bfd-enable",""))</f>
        <v/>
      </c>
      <c r="I3" s="291" t="s">
        <v>727</v>
      </c>
      <c r="J3" s="287" t="s">
        <v>57</v>
      </c>
    </row>
    <row r="4" spans="1:10" s="64" customFormat="1">
      <c r="A4" s="257" t="str">
        <f>IF(F4="","",INDEX('CIQ Input File'!$C$207:$C$256,MATCH(F4,'CIQ Input File'!$H$207:$H$256,0)))</f>
        <v/>
      </c>
      <c r="B4" s="257" t="str">
        <f>IF(A4="Base","",IF(F4="","",INDEX('CIQ Input File'!$C$207:$C$256,MATCH(F4,'CIQ Input File'!$H$207:$H$256,0))))</f>
        <v/>
      </c>
      <c r="C4" s="275" t="str">
        <f>IF(B4="","",IF(F4="","",INDEX('CIQ Input File'!$J$207:$J$256,MATCH(F4,'CIQ Input File'!$H$207:$H$256,0))))</f>
        <v/>
      </c>
      <c r="D4" s="257" t="str">
        <f>IF(A4="base","",IF(B4="","",INDEX('CIQ Input File'!$C$81:$C$91,MATCH(B4,'CIQ Input File'!$D$81:$D$91,0))))</f>
        <v/>
      </c>
      <c r="E4" s="257" t="str">
        <f t="shared" ref="E4:E42" si="0">IF(F4="","",CONCATENATE("v",A4,B4,"-grp-ipv4"))</f>
        <v/>
      </c>
      <c r="F4" s="257" t="str">
        <f>IF('CIQ Input File'!$Q$208="Y",IF('CIQ Input File'!H208="","",'CIQ Input File'!H208),"")</f>
        <v/>
      </c>
      <c r="G4" s="257" t="str">
        <f>IF('CIQ Input File'!$Q$208="Y",IF('CIQ Input File'!G208="","",'CIQ Input File'!G208),"")</f>
        <v/>
      </c>
      <c r="H4" s="257" t="str">
        <f>IF(E4="","",IF('CIQ Input File'!$E$184="neighbor enable","bfd-enable",""))</f>
        <v/>
      </c>
      <c r="I4" s="291" t="s">
        <v>727</v>
      </c>
      <c r="J4" s="287" t="s">
        <v>57</v>
      </c>
    </row>
    <row r="5" spans="1:10" s="64" customFormat="1">
      <c r="A5" s="257" t="str">
        <f>IF(F5="","",A4)</f>
        <v/>
      </c>
      <c r="B5" s="257" t="str">
        <f>IF(F5="","",B4)</f>
        <v/>
      </c>
      <c r="C5" s="275" t="str">
        <f>IF(B4="","",IF(F5="","",C4))</f>
        <v/>
      </c>
      <c r="D5" s="257" t="str">
        <f>IF(A5="base","",IF(B5="","",INDEX('CIQ Input File'!$C$81:$C$91,MATCH(B5,'CIQ Input File'!$D$81:$D$91,0))))</f>
        <v/>
      </c>
      <c r="E5" s="257" t="str">
        <f t="shared" si="0"/>
        <v/>
      </c>
      <c r="F5" s="257" t="str">
        <f>IF('CIQ Input File'!$Q$208="Y",IF('CIQ Input File'!H209="","",'CIQ Input File'!H209),"")</f>
        <v/>
      </c>
      <c r="G5" s="257" t="str">
        <f>IF('CIQ Input File'!$Q$208="Y",IF('CIQ Input File'!G209="","",'CIQ Input File'!G209),"")</f>
        <v/>
      </c>
      <c r="H5" s="257" t="str">
        <f>IF(E5="","",IF('CIQ Input File'!$E$184="neighbor enable","bfd-enable",""))</f>
        <v/>
      </c>
      <c r="I5" s="291" t="s">
        <v>727</v>
      </c>
      <c r="J5" s="287" t="s">
        <v>57</v>
      </c>
    </row>
    <row r="6" spans="1:10" s="64" customFormat="1">
      <c r="A6" s="257" t="str">
        <f>IF(F6="","",A5)</f>
        <v/>
      </c>
      <c r="B6" s="257" t="str">
        <f>IF(F6="","",B5)</f>
        <v/>
      </c>
      <c r="C6" s="275" t="str">
        <f>IF(F6="","",C5)</f>
        <v/>
      </c>
      <c r="D6" s="257" t="str">
        <f>IF(A6="base","",IF(B6="","",INDEX('CIQ Input File'!$C$81:$C$91,MATCH(B6,'CIQ Input File'!$D$81:$D$91,0))))</f>
        <v/>
      </c>
      <c r="E6" s="257" t="str">
        <f t="shared" si="0"/>
        <v/>
      </c>
      <c r="F6" s="257" t="str">
        <f>IF('CIQ Input File'!$Q$208="Y",IF('CIQ Input File'!H210="","",'CIQ Input File'!H210),"")</f>
        <v/>
      </c>
      <c r="G6" s="257" t="str">
        <f>IF('CIQ Input File'!$Q$208="Y",IF('CIQ Input File'!G210="","",'CIQ Input File'!G210),"")</f>
        <v/>
      </c>
      <c r="H6" s="257" t="str">
        <f>IF(E6="","",IF('CIQ Input File'!$E$184="neighbor enable","bfd-enable",""))</f>
        <v/>
      </c>
      <c r="I6" s="291" t="s">
        <v>727</v>
      </c>
      <c r="J6" s="287" t="s">
        <v>57</v>
      </c>
    </row>
    <row r="7" spans="1:10" s="64" customFormat="1">
      <c r="A7" s="98"/>
      <c r="B7" s="257" t="str">
        <f>B8</f>
        <v/>
      </c>
      <c r="C7" s="275" t="str">
        <f>C8</f>
        <v/>
      </c>
      <c r="D7" s="257" t="str">
        <f>IF(A7="base","",IF(B7="","",INDEX('CIQ Input File'!$C$81:$C$91,MATCH(B7,'CIQ Input File'!$D$81:$D$91,0))))</f>
        <v/>
      </c>
      <c r="E7" s="257" t="str">
        <f t="shared" si="0"/>
        <v/>
      </c>
      <c r="F7" s="257" t="str">
        <f>IF('CIQ Input File'!$Q$213="Y",IF('CIQ Input File'!H212="","",'CIQ Input File'!H212),"")</f>
        <v/>
      </c>
      <c r="G7" s="257" t="str">
        <f>IF('CIQ Input File'!$Q$213="Y",IF('CIQ Input File'!G212="","",'CIQ Input File'!G212),"")</f>
        <v/>
      </c>
      <c r="H7" s="257" t="str">
        <f>IF(E7="","",IF('CIQ Input File'!$E$184="neighbor enable","bfd-enable",""))</f>
        <v/>
      </c>
      <c r="I7" s="291" t="s">
        <v>727</v>
      </c>
      <c r="J7" s="287" t="s">
        <v>57</v>
      </c>
    </row>
    <row r="8" spans="1:10" s="93" customFormat="1">
      <c r="A8" s="98"/>
      <c r="B8" s="257" t="str">
        <f>IF(A8="Base","",IF(F8="","",INDEX('CIQ Input File'!$C$207:$C$256,MATCH(F8,'CIQ Input File'!$H$207:$H$256,0))))</f>
        <v/>
      </c>
      <c r="C8" s="275" t="str">
        <f>IF(B8="","",IF(F8="","",INDEX('CIQ Input File'!$J$207:$J$256,MATCH(F8,'CIQ Input File'!$H$207:$H$256,0))))</f>
        <v/>
      </c>
      <c r="D8" s="257" t="str">
        <f>IF(A8="base","",IF(B8="","",INDEX('CIQ Input File'!$C$81:$C$91,MATCH(B8,'CIQ Input File'!$D$81:$D$91,0))))</f>
        <v/>
      </c>
      <c r="E8" s="257" t="str">
        <f t="shared" si="0"/>
        <v/>
      </c>
      <c r="F8" s="257" t="str">
        <f>IF('CIQ Input File'!$Q$213="Y",IF('CIQ Input File'!H213="","",'CIQ Input File'!H213),"")</f>
        <v/>
      </c>
      <c r="G8" s="257" t="str">
        <f>IF('CIQ Input File'!$Q$213="Y",IF('CIQ Input File'!G213="","",'CIQ Input File'!G213),"")</f>
        <v/>
      </c>
      <c r="H8" s="257" t="str">
        <f>IF(E8="","",IF('CIQ Input File'!$E$184="neighbor enable","bfd-enable",""))</f>
        <v/>
      </c>
      <c r="I8" s="291" t="s">
        <v>727</v>
      </c>
      <c r="J8" s="287" t="s">
        <v>57</v>
      </c>
    </row>
    <row r="9" spans="1:10" s="93" customFormat="1">
      <c r="A9" s="98"/>
      <c r="B9" s="257" t="str">
        <f>IF(F9="","",B8)</f>
        <v/>
      </c>
      <c r="C9" s="275" t="str">
        <f>IF(B8="","",IF(F9="","",C8))</f>
        <v/>
      </c>
      <c r="D9" s="257" t="str">
        <f>IF(A9="base","",IF(B9="","",INDEX('CIQ Input File'!$C$81:$C$91,MATCH(B9,'CIQ Input File'!$D$81:$D$91,0))))</f>
        <v/>
      </c>
      <c r="E9" s="257" t="str">
        <f t="shared" si="0"/>
        <v/>
      </c>
      <c r="F9" s="257" t="str">
        <f>IF('CIQ Input File'!$Q$213="Y",IF('CIQ Input File'!H214="","",'CIQ Input File'!H214),"")</f>
        <v/>
      </c>
      <c r="G9" s="257" t="str">
        <f>IF('CIQ Input File'!$Q$213="Y",IF('CIQ Input File'!G214="","",'CIQ Input File'!G214),"")</f>
        <v/>
      </c>
      <c r="H9" s="257" t="str">
        <f>IF(E9="","",IF('CIQ Input File'!$E$184="neighbor enable","bfd-enable",""))</f>
        <v/>
      </c>
      <c r="I9" s="291" t="s">
        <v>727</v>
      </c>
      <c r="J9" s="287" t="s">
        <v>57</v>
      </c>
    </row>
    <row r="10" spans="1:10" s="93" customFormat="1">
      <c r="A10" s="98"/>
      <c r="B10" s="257" t="str">
        <f>IF(F10="","",B9)</f>
        <v/>
      </c>
      <c r="C10" s="275" t="str">
        <f>IF(F10="","",C9)</f>
        <v/>
      </c>
      <c r="D10" s="257" t="str">
        <f>IF(A10="base","",IF(B10="","",INDEX('CIQ Input File'!$C$81:$C$91,MATCH(B10,'CIQ Input File'!$D$81:$D$91,0))))</f>
        <v/>
      </c>
      <c r="E10" s="257" t="str">
        <f t="shared" si="0"/>
        <v/>
      </c>
      <c r="F10" s="257" t="str">
        <f>IF('CIQ Input File'!$Q$213="Y",IF('CIQ Input File'!H215="","",'CIQ Input File'!H215),"")</f>
        <v/>
      </c>
      <c r="G10" s="257" t="str">
        <f>IF('CIQ Input File'!$Q$213="Y",IF('CIQ Input File'!G215="","",'CIQ Input File'!G215),"")</f>
        <v/>
      </c>
      <c r="H10" s="257" t="str">
        <f>IF(E10="","",IF('CIQ Input File'!$E$184="neighbor enable","bfd-enable",""))</f>
        <v/>
      </c>
      <c r="I10" s="291" t="s">
        <v>727</v>
      </c>
      <c r="J10" s="287" t="s">
        <v>57</v>
      </c>
    </row>
    <row r="11" spans="1:10" s="93" customFormat="1">
      <c r="A11" s="98"/>
      <c r="B11" s="257" t="str">
        <f>B12</f>
        <v/>
      </c>
      <c r="C11" s="275" t="str">
        <f>C12</f>
        <v/>
      </c>
      <c r="D11" s="257" t="str">
        <f>IF(A11="base","",IF(B11="","",INDEX('CIQ Input File'!$C$81:$C$91,MATCH(B11,'CIQ Input File'!$D$81:$D$91,0))))</f>
        <v/>
      </c>
      <c r="E11" s="257" t="str">
        <f t="shared" si="0"/>
        <v/>
      </c>
      <c r="F11" s="257" t="str">
        <f>IF('CIQ Input File'!$Q$218="Y",IF('CIQ Input File'!H217="","",'CIQ Input File'!H217),"")</f>
        <v/>
      </c>
      <c r="G11" s="257" t="str">
        <f>IF('CIQ Input File'!$Q$218="Y",IF('CIQ Input File'!G217="","",'CIQ Input File'!G217),"")</f>
        <v/>
      </c>
      <c r="H11" s="257" t="str">
        <f>IF(E11="","",IF('CIQ Input File'!$E$184="neighbor enable","bfd-enable",""))</f>
        <v/>
      </c>
      <c r="I11" s="291" t="s">
        <v>727</v>
      </c>
      <c r="J11" s="287" t="s">
        <v>57</v>
      </c>
    </row>
    <row r="12" spans="1:10" s="93" customFormat="1">
      <c r="A12" s="98"/>
      <c r="B12" s="257" t="str">
        <f>IF(A12="Base","",IF(F12="","",INDEX('CIQ Input File'!$C$207:$C$256,MATCH(F12,'CIQ Input File'!$H$207:$H$256,0))))</f>
        <v/>
      </c>
      <c r="C12" s="275" t="str">
        <f>IF(B12="","",IF(F12="","",INDEX('CIQ Input File'!$J$207:$J$256,MATCH(F12,'CIQ Input File'!$H$207:$H$256,0))))</f>
        <v/>
      </c>
      <c r="D12" s="257" t="str">
        <f>IF(A12="base","",IF(B12="","",INDEX('CIQ Input File'!$C$81:$C$91,MATCH(B12,'CIQ Input File'!$D$81:$D$91,0))))</f>
        <v/>
      </c>
      <c r="E12" s="257" t="str">
        <f t="shared" si="0"/>
        <v/>
      </c>
      <c r="F12" s="257" t="str">
        <f>IF('CIQ Input File'!$Q$218="Y",IF('CIQ Input File'!H218="","",'CIQ Input File'!H218),"")</f>
        <v/>
      </c>
      <c r="G12" s="257" t="str">
        <f>IF('CIQ Input File'!$Q$218="Y",IF('CIQ Input File'!G218="","",'CIQ Input File'!G218),"")</f>
        <v/>
      </c>
      <c r="H12" s="257" t="str">
        <f>IF(E12="","",IF('CIQ Input File'!$E$184="neighbor enable","bfd-enable",""))</f>
        <v/>
      </c>
      <c r="I12" s="291" t="s">
        <v>727</v>
      </c>
      <c r="J12" s="287" t="s">
        <v>57</v>
      </c>
    </row>
    <row r="13" spans="1:10" s="93" customFormat="1">
      <c r="A13" s="98"/>
      <c r="B13" s="257" t="str">
        <f>IF(F13="","",B12)</f>
        <v/>
      </c>
      <c r="C13" s="275" t="str">
        <f>IF(B12="","",IF(F13="","",C12))</f>
        <v/>
      </c>
      <c r="D13" s="257" t="str">
        <f>IF(A13="base","",IF(B13="","",INDEX('CIQ Input File'!$C$81:$C$91,MATCH(B13,'CIQ Input File'!$D$81:$D$91,0))))</f>
        <v/>
      </c>
      <c r="E13" s="257" t="str">
        <f t="shared" si="0"/>
        <v/>
      </c>
      <c r="F13" s="257" t="str">
        <f>IF('CIQ Input File'!$Q$218="Y",IF('CIQ Input File'!H219="","",'CIQ Input File'!H219),"")</f>
        <v/>
      </c>
      <c r="G13" s="257" t="str">
        <f>IF('CIQ Input File'!$Q$218="Y",IF('CIQ Input File'!G219="","",'CIQ Input File'!G219),"")</f>
        <v/>
      </c>
      <c r="H13" s="257" t="str">
        <f>IF(E13="","",IF('CIQ Input File'!$E$184="neighbor enable","bfd-enable",""))</f>
        <v/>
      </c>
      <c r="I13" s="291" t="s">
        <v>727</v>
      </c>
      <c r="J13" s="287" t="s">
        <v>57</v>
      </c>
    </row>
    <row r="14" spans="1:10" s="93" customFormat="1">
      <c r="A14" s="98"/>
      <c r="B14" s="257" t="str">
        <f>IF(F14="","",B13)</f>
        <v/>
      </c>
      <c r="C14" s="275" t="str">
        <f>IF(F14="","",C13)</f>
        <v/>
      </c>
      <c r="D14" s="257" t="str">
        <f>IF(A14="base","",IF(B14="","",INDEX('CIQ Input File'!$C$81:$C$91,MATCH(B14,'CIQ Input File'!$D$81:$D$91,0))))</f>
        <v/>
      </c>
      <c r="E14" s="257" t="str">
        <f t="shared" si="0"/>
        <v/>
      </c>
      <c r="F14" s="257" t="str">
        <f>IF('CIQ Input File'!$Q$218="Y",IF('CIQ Input File'!H220="","",'CIQ Input File'!H220),"")</f>
        <v/>
      </c>
      <c r="G14" s="257" t="str">
        <f>IF('CIQ Input File'!$Q$218="Y",IF('CIQ Input File'!G220="","",'CIQ Input File'!G220),"")</f>
        <v/>
      </c>
      <c r="H14" s="257" t="str">
        <f>IF(E14="","",IF('CIQ Input File'!$E$184="neighbor enable","bfd-enable",""))</f>
        <v/>
      </c>
      <c r="I14" s="291" t="s">
        <v>727</v>
      </c>
      <c r="J14" s="287" t="s">
        <v>57</v>
      </c>
    </row>
    <row r="15" spans="1:10" s="118" customFormat="1">
      <c r="A15" s="98"/>
      <c r="B15" s="257" t="str">
        <f>B16</f>
        <v/>
      </c>
      <c r="C15" s="275" t="str">
        <f>C16</f>
        <v/>
      </c>
      <c r="D15" s="257" t="str">
        <f>IF(A15="base","",IF(B15="","",INDEX('CIQ Input File'!$C$81:$C$91,MATCH(B15,'CIQ Input File'!$D$81:$D$91,0))))</f>
        <v/>
      </c>
      <c r="E15" s="257" t="str">
        <f t="shared" si="0"/>
        <v/>
      </c>
      <c r="F15" s="257" t="str">
        <f>IF('CIQ Input File'!$Q$223="Y",IF('CIQ Input File'!H222="","",'CIQ Input File'!H222),"")</f>
        <v/>
      </c>
      <c r="G15" s="257" t="str">
        <f>IF('CIQ Input File'!$Q$223="Y",IF('CIQ Input File'!G222="","",'CIQ Input File'!G222),"")</f>
        <v/>
      </c>
      <c r="H15" s="257" t="str">
        <f>IF(E15="","",IF('CIQ Input File'!$E$184="neighbor enable","bfd-enable",""))</f>
        <v/>
      </c>
      <c r="I15" s="291" t="s">
        <v>727</v>
      </c>
      <c r="J15" s="287" t="s">
        <v>57</v>
      </c>
    </row>
    <row r="16" spans="1:10" s="118" customFormat="1">
      <c r="A16" s="98"/>
      <c r="B16" s="257" t="str">
        <f>IF(A16="Base","",IF(F16="","",INDEX('CIQ Input File'!$C$207:$C$256,MATCH(F16,'CIQ Input File'!$H$207:$H$256,0))))</f>
        <v/>
      </c>
      <c r="C16" s="275" t="str">
        <f>IF(B16="","",IF(F16="","",INDEX('CIQ Input File'!$J$207:$J$256,MATCH(F16,'CIQ Input File'!$H$207:$H$256,0))))</f>
        <v/>
      </c>
      <c r="D16" s="257" t="str">
        <f>IF(A16="base","",IF(B16="","",INDEX('CIQ Input File'!$C$81:$C$91,MATCH(B16,'CIQ Input File'!$D$81:$D$91,0))))</f>
        <v/>
      </c>
      <c r="E16" s="257" t="str">
        <f t="shared" si="0"/>
        <v/>
      </c>
      <c r="F16" s="257" t="str">
        <f>IF('CIQ Input File'!$Q$223="Y",IF('CIQ Input File'!H223="","",'CIQ Input File'!H223),"")</f>
        <v/>
      </c>
      <c r="G16" s="257" t="str">
        <f>IF('CIQ Input File'!$Q$223="Y",IF('CIQ Input File'!G223="","",'CIQ Input File'!G223),"")</f>
        <v/>
      </c>
      <c r="H16" s="257" t="str">
        <f>IF(E16="","",IF('CIQ Input File'!$E$184="neighbor enable","bfd-enable",""))</f>
        <v/>
      </c>
      <c r="I16" s="291" t="s">
        <v>727</v>
      </c>
      <c r="J16" s="287" t="s">
        <v>57</v>
      </c>
    </row>
    <row r="17" spans="1:10" s="118" customFormat="1">
      <c r="A17" s="98"/>
      <c r="B17" s="257" t="str">
        <f>IF(F17="","",B16)</f>
        <v/>
      </c>
      <c r="C17" s="275" t="str">
        <f>IF(B16="","",IF(F17="","",C16))</f>
        <v/>
      </c>
      <c r="D17" s="257" t="str">
        <f>IF(A17="base","",IF(B17="","",INDEX('CIQ Input File'!$C$81:$C$91,MATCH(B17,'CIQ Input File'!$D$81:$D$91,0))))</f>
        <v/>
      </c>
      <c r="E17" s="257" t="str">
        <f t="shared" si="0"/>
        <v/>
      </c>
      <c r="F17" s="257" t="str">
        <f>IF('CIQ Input File'!$Q$223="Y",IF('CIQ Input File'!H224="","",'CIQ Input File'!H224),"")</f>
        <v/>
      </c>
      <c r="G17" s="257" t="str">
        <f>IF('CIQ Input File'!$Q$223="Y",IF('CIQ Input File'!G224="","",'CIQ Input File'!G224),"")</f>
        <v/>
      </c>
      <c r="H17" s="257" t="str">
        <f>IF(E17="","",IF('CIQ Input File'!$E$184="neighbor enable","bfd-enable",""))</f>
        <v/>
      </c>
      <c r="I17" s="291" t="s">
        <v>727</v>
      </c>
      <c r="J17" s="287" t="s">
        <v>57</v>
      </c>
    </row>
    <row r="18" spans="1:10" s="118" customFormat="1">
      <c r="A18" s="98"/>
      <c r="B18" s="257" t="str">
        <f>IF(F18="","",B17)</f>
        <v/>
      </c>
      <c r="C18" s="275" t="str">
        <f>IF(F18="","",C17)</f>
        <v/>
      </c>
      <c r="D18" s="257" t="str">
        <f>IF(A18="base","",IF(B18="","",INDEX('CIQ Input File'!$C$81:$C$91,MATCH(B18,'CIQ Input File'!$D$81:$D$91,0))))</f>
        <v/>
      </c>
      <c r="E18" s="257" t="str">
        <f t="shared" si="0"/>
        <v/>
      </c>
      <c r="F18" s="257" t="str">
        <f>IF('CIQ Input File'!$Q$223="Y",IF('CIQ Input File'!H225="","",'CIQ Input File'!H225),"")</f>
        <v/>
      </c>
      <c r="G18" s="257" t="str">
        <f>IF('CIQ Input File'!$Q$223="Y",IF('CIQ Input File'!G225="","",'CIQ Input File'!G225),"")</f>
        <v/>
      </c>
      <c r="H18" s="257" t="str">
        <f>IF(E18="","",IF('CIQ Input File'!$E$184="neighbor enable","bfd-enable",""))</f>
        <v/>
      </c>
      <c r="I18" s="291" t="s">
        <v>727</v>
      </c>
      <c r="J18" s="287" t="s">
        <v>57</v>
      </c>
    </row>
    <row r="19" spans="1:10" s="93" customFormat="1">
      <c r="A19" s="98"/>
      <c r="B19" s="257" t="str">
        <f>B20</f>
        <v/>
      </c>
      <c r="C19" s="275" t="str">
        <f>C20</f>
        <v/>
      </c>
      <c r="D19" s="257" t="str">
        <f>IF(A19="base","",IF(B19="","",INDEX('CIQ Input File'!$C$81:$C$91,MATCH(B19,'CIQ Input File'!$D$81:$D$91,0))))</f>
        <v/>
      </c>
      <c r="E19" s="257" t="str">
        <f t="shared" si="0"/>
        <v/>
      </c>
      <c r="F19" s="257" t="str">
        <f>IF('CIQ Input File'!$Q$228="Y",IF('CIQ Input File'!H227="","",'CIQ Input File'!H227),"")</f>
        <v/>
      </c>
      <c r="G19" s="257" t="str">
        <f>IF('CIQ Input File'!$Q$228="Y",IF('CIQ Input File'!G227="","",'CIQ Input File'!G227),"")</f>
        <v/>
      </c>
      <c r="H19" s="257" t="str">
        <f>IF(E19="","",IF('CIQ Input File'!$E$184="neighbor enable","bfd-enable",""))</f>
        <v/>
      </c>
      <c r="I19" s="291" t="s">
        <v>727</v>
      </c>
      <c r="J19" s="287" t="s">
        <v>57</v>
      </c>
    </row>
    <row r="20" spans="1:10" s="93" customFormat="1">
      <c r="A20" s="98"/>
      <c r="B20" s="257" t="str">
        <f>IF(A20="Base","",IF(F20="","",INDEX('CIQ Input File'!$C$207:$C$256,MATCH(F20,'CIQ Input File'!$H$207:$H$256,0))))</f>
        <v/>
      </c>
      <c r="C20" s="275" t="str">
        <f>IF(B20="","",IF(F20="","",INDEX('CIQ Input File'!$J$207:$J$256,MATCH(F20,'CIQ Input File'!$H$207:$H$256,0))))</f>
        <v/>
      </c>
      <c r="D20" s="257" t="str">
        <f>IF(A20="base","",IF(B20="","",INDEX('CIQ Input File'!$C$81:$C$91,MATCH(B20,'CIQ Input File'!$D$81:$D$91,0))))</f>
        <v/>
      </c>
      <c r="E20" s="257" t="str">
        <f t="shared" si="0"/>
        <v/>
      </c>
      <c r="F20" s="257" t="str">
        <f>IF('CIQ Input File'!$Q$228="Y",IF('CIQ Input File'!H228="","",'CIQ Input File'!H228),"")</f>
        <v/>
      </c>
      <c r="G20" s="257" t="str">
        <f>IF('CIQ Input File'!$Q$228="Y",IF('CIQ Input File'!G228="","",'CIQ Input File'!G228),"")</f>
        <v/>
      </c>
      <c r="H20" s="257" t="str">
        <f>IF(E20="","",IF('CIQ Input File'!$E$184="neighbor enable","bfd-enable",""))</f>
        <v/>
      </c>
      <c r="I20" s="291" t="s">
        <v>727</v>
      </c>
      <c r="J20" s="287" t="s">
        <v>57</v>
      </c>
    </row>
    <row r="21" spans="1:10" s="93" customFormat="1">
      <c r="A21" s="98"/>
      <c r="B21" s="257" t="str">
        <f>IF(F21="","",B20)</f>
        <v/>
      </c>
      <c r="C21" s="275" t="str">
        <f>IF(B20="","",IF(F21="","",C20))</f>
        <v/>
      </c>
      <c r="D21" s="257" t="str">
        <f>IF(A21="base","",IF(B21="","",INDEX('CIQ Input File'!$C$81:$C$91,MATCH(B21,'CIQ Input File'!$D$81:$D$91,0))))</f>
        <v/>
      </c>
      <c r="E21" s="257" t="str">
        <f t="shared" si="0"/>
        <v/>
      </c>
      <c r="F21" s="257" t="str">
        <f>IF('CIQ Input File'!$Q$228="Y",IF('CIQ Input File'!H229="","",'CIQ Input File'!H229),"")</f>
        <v/>
      </c>
      <c r="G21" s="257" t="str">
        <f>IF('CIQ Input File'!$Q$228="Y",IF('CIQ Input File'!G229="","",'CIQ Input File'!G229),"")</f>
        <v/>
      </c>
      <c r="H21" s="257" t="str">
        <f>IF(E21="","",IF('CIQ Input File'!$E$184="neighbor enable","bfd-enable",""))</f>
        <v/>
      </c>
      <c r="I21" s="291" t="s">
        <v>727</v>
      </c>
      <c r="J21" s="287" t="s">
        <v>57</v>
      </c>
    </row>
    <row r="22" spans="1:10" s="93" customFormat="1">
      <c r="A22" s="98"/>
      <c r="B22" s="257" t="str">
        <f>IF(F22="","",B21)</f>
        <v/>
      </c>
      <c r="C22" s="275" t="str">
        <f>IF(F22="","",C21)</f>
        <v/>
      </c>
      <c r="D22" s="257" t="str">
        <f>IF(A22="base","",IF(B22="","",INDEX('CIQ Input File'!$C$81:$C$91,MATCH(B22,'CIQ Input File'!$D$81:$D$91,0))))</f>
        <v/>
      </c>
      <c r="E22" s="257" t="str">
        <f t="shared" si="0"/>
        <v/>
      </c>
      <c r="F22" s="257" t="str">
        <f>IF('CIQ Input File'!$Q$228="Y",IF('CIQ Input File'!H230="","",'CIQ Input File'!H230),"")</f>
        <v/>
      </c>
      <c r="G22" s="257" t="str">
        <f>IF('CIQ Input File'!$Q$228="Y",IF('CIQ Input File'!G230="","",'CIQ Input File'!G230),"")</f>
        <v/>
      </c>
      <c r="H22" s="257" t="str">
        <f>IF(E22="","",IF('CIQ Input File'!$E$184="neighbor enable","bfd-enable",""))</f>
        <v/>
      </c>
      <c r="I22" s="291" t="s">
        <v>727</v>
      </c>
      <c r="J22" s="287" t="s">
        <v>57</v>
      </c>
    </row>
    <row r="23" spans="1:10" s="93" customFormat="1">
      <c r="A23" s="98"/>
      <c r="B23" s="257" t="str">
        <f>B24</f>
        <v/>
      </c>
      <c r="C23" s="275" t="str">
        <f>C24</f>
        <v/>
      </c>
      <c r="D23" s="257" t="str">
        <f>IF(A23="base","",IF(B23="","",INDEX('CIQ Input File'!$C$81:$C$91,MATCH(B23,'CIQ Input File'!$D$81:$D$91,0))))</f>
        <v/>
      </c>
      <c r="E23" s="257" t="str">
        <f t="shared" si="0"/>
        <v/>
      </c>
      <c r="F23" s="257" t="str">
        <f>IF('CIQ Input File'!$Q$233="Y",IF('CIQ Input File'!H232="","",'CIQ Input File'!H232),"")</f>
        <v/>
      </c>
      <c r="G23" s="257" t="str">
        <f>IF('CIQ Input File'!$Q$233="Y",IF('CIQ Input File'!G232="","",'CIQ Input File'!G232),"")</f>
        <v/>
      </c>
      <c r="H23" s="257" t="str">
        <f>IF(E23="","",IF('CIQ Input File'!$E$184="neighbor enable","bfd-enable",""))</f>
        <v/>
      </c>
      <c r="I23" s="291" t="s">
        <v>727</v>
      </c>
      <c r="J23" s="287" t="s">
        <v>57</v>
      </c>
    </row>
    <row r="24" spans="1:10" s="93" customFormat="1">
      <c r="A24" s="98"/>
      <c r="B24" s="257" t="str">
        <f>IF(A24="Base","",IF(F24="","",INDEX('CIQ Input File'!$C$207:$C$256,MATCH(F24,'CIQ Input File'!$H$207:$H$256,0))))</f>
        <v/>
      </c>
      <c r="C24" s="275" t="str">
        <f>IF(B24="","",IF(F24="","",INDEX('CIQ Input File'!$J$207:$J$256,MATCH(F24,'CIQ Input File'!$H$207:$H$256,0))))</f>
        <v/>
      </c>
      <c r="D24" s="257" t="str">
        <f>IF(A24="base","",IF(B24="","",INDEX('CIQ Input File'!$C$81:$C$91,MATCH(B24,'CIQ Input File'!$D$81:$D$91,0))))</f>
        <v/>
      </c>
      <c r="E24" s="257" t="str">
        <f t="shared" si="0"/>
        <v/>
      </c>
      <c r="F24" s="257" t="str">
        <f>IF('CIQ Input File'!$Q$233="Y",IF('CIQ Input File'!H233="","",'CIQ Input File'!H233),"")</f>
        <v/>
      </c>
      <c r="G24" s="257" t="str">
        <f>IF('CIQ Input File'!$Q$233="Y",IF('CIQ Input File'!G233="","",'CIQ Input File'!G233),"")</f>
        <v/>
      </c>
      <c r="H24" s="257" t="str">
        <f>IF(E24="","",IF('CIQ Input File'!$E$184="neighbor enable","bfd-enable",""))</f>
        <v/>
      </c>
      <c r="I24" s="291" t="s">
        <v>727</v>
      </c>
      <c r="J24" s="287" t="s">
        <v>57</v>
      </c>
    </row>
    <row r="25" spans="1:10" s="93" customFormat="1">
      <c r="A25" s="98"/>
      <c r="B25" s="257" t="str">
        <f>IF(F25="","",B24)</f>
        <v/>
      </c>
      <c r="C25" s="275" t="str">
        <f>IF(B24="","",IF(F25="","",C24))</f>
        <v/>
      </c>
      <c r="D25" s="257" t="str">
        <f>IF(A25="base","",IF(B25="","",INDEX('CIQ Input File'!$C$81:$C$91,MATCH(B25,'CIQ Input File'!$D$81:$D$91,0))))</f>
        <v/>
      </c>
      <c r="E25" s="257" t="str">
        <f t="shared" si="0"/>
        <v/>
      </c>
      <c r="F25" s="257" t="str">
        <f>IF('CIQ Input File'!$Q$233="Y",IF('CIQ Input File'!H234="","",'CIQ Input File'!H234),"")</f>
        <v/>
      </c>
      <c r="G25" s="257" t="str">
        <f>IF('CIQ Input File'!$Q$233="Y",IF('CIQ Input File'!G234="","",'CIQ Input File'!G234),"")</f>
        <v/>
      </c>
      <c r="H25" s="257" t="str">
        <f>IF(E25="","",IF('CIQ Input File'!$E$184="neighbor enable","bfd-enable",""))</f>
        <v/>
      </c>
      <c r="I25" s="291" t="s">
        <v>727</v>
      </c>
      <c r="J25" s="287" t="s">
        <v>57</v>
      </c>
    </row>
    <row r="26" spans="1:10" s="93" customFormat="1">
      <c r="A26" s="98"/>
      <c r="B26" s="257" t="str">
        <f>IF(F26="","",B25)</f>
        <v/>
      </c>
      <c r="C26" s="275" t="str">
        <f>IF(F26="","",C25)</f>
        <v/>
      </c>
      <c r="D26" s="257" t="str">
        <f>IF(A26="base","",IF(B26="","",INDEX('CIQ Input File'!$C$81:$C$91,MATCH(B26,'CIQ Input File'!$D$81:$D$91,0))))</f>
        <v/>
      </c>
      <c r="E26" s="257" t="str">
        <f t="shared" si="0"/>
        <v/>
      </c>
      <c r="F26" s="257" t="str">
        <f>IF('CIQ Input File'!$Q$233="Y",IF('CIQ Input File'!H235="","",'CIQ Input File'!H235),"")</f>
        <v/>
      </c>
      <c r="G26" s="257" t="str">
        <f>IF('CIQ Input File'!$Q$233="Y",IF('CIQ Input File'!G235="","",'CIQ Input File'!G235),"")</f>
        <v/>
      </c>
      <c r="H26" s="257" t="str">
        <f>IF(E26="","",IF('CIQ Input File'!$E$184="neighbor enable","bfd-enable",""))</f>
        <v/>
      </c>
      <c r="I26" s="291" t="s">
        <v>727</v>
      </c>
      <c r="J26" s="287" t="s">
        <v>57</v>
      </c>
    </row>
    <row r="27" spans="1:10" s="118" customFormat="1">
      <c r="A27" s="98"/>
      <c r="B27" s="257" t="str">
        <f>B28</f>
        <v/>
      </c>
      <c r="C27" s="275" t="str">
        <f>C28</f>
        <v/>
      </c>
      <c r="D27" s="257" t="str">
        <f>IF(A27="base","",IF(B27="","",INDEX('CIQ Input File'!$C$81:$C$91,MATCH(B27,'CIQ Input File'!$D$81:$D$91,0))))</f>
        <v/>
      </c>
      <c r="E27" s="257" t="str">
        <f t="shared" si="0"/>
        <v/>
      </c>
      <c r="F27" s="257" t="str">
        <f>IF('CIQ Input File'!$Q$238="Y",IF('CIQ Input File'!H237="","",'CIQ Input File'!H237),"")</f>
        <v/>
      </c>
      <c r="G27" s="257" t="str">
        <f>IF('CIQ Input File'!$Q$238="Y",IF('CIQ Input File'!G237="","",'CIQ Input File'!G237),"")</f>
        <v/>
      </c>
      <c r="H27" s="257" t="str">
        <f>IF(E27="","",IF('CIQ Input File'!$E$184="neighbor enable","bfd-enable",""))</f>
        <v/>
      </c>
      <c r="I27" s="291" t="s">
        <v>727</v>
      </c>
      <c r="J27" s="287" t="s">
        <v>57</v>
      </c>
    </row>
    <row r="28" spans="1:10" s="118" customFormat="1">
      <c r="A28" s="98"/>
      <c r="B28" s="257" t="str">
        <f>IF(A28="Base","",IF(F28="","",INDEX('CIQ Input File'!$C$207:$C$256,MATCH(F28,'CIQ Input File'!$H$207:$H$256,0))))</f>
        <v/>
      </c>
      <c r="C28" s="275" t="str">
        <f>IF(B28="","",IF(F28="","",INDEX('CIQ Input File'!$J$207:$J$256,MATCH(F28,'CIQ Input File'!$H$207:$H$256,0))))</f>
        <v/>
      </c>
      <c r="D28" s="257" t="str">
        <f>IF(A28="base","",IF(B28="","",INDEX('CIQ Input File'!$C$81:$C$91,MATCH(B28,'CIQ Input File'!$D$81:$D$91,0))))</f>
        <v/>
      </c>
      <c r="E28" s="257" t="str">
        <f t="shared" si="0"/>
        <v/>
      </c>
      <c r="F28" s="257" t="str">
        <f>IF('CIQ Input File'!$Q$238="Y",IF('CIQ Input File'!H238="","",'CIQ Input File'!H238),"")</f>
        <v/>
      </c>
      <c r="G28" s="257" t="str">
        <f>IF('CIQ Input File'!$Q$238="Y",IF('CIQ Input File'!G238="","",'CIQ Input File'!G238),"")</f>
        <v/>
      </c>
      <c r="H28" s="257" t="str">
        <f>IF(E28="","",IF('CIQ Input File'!$E$184="neighbor enable","bfd-enable",""))</f>
        <v/>
      </c>
      <c r="I28" s="291" t="s">
        <v>727</v>
      </c>
      <c r="J28" s="287" t="s">
        <v>57</v>
      </c>
    </row>
    <row r="29" spans="1:10" s="118" customFormat="1">
      <c r="A29" s="98"/>
      <c r="B29" s="257" t="str">
        <f>IF(F29="","",B28)</f>
        <v/>
      </c>
      <c r="C29" s="275" t="str">
        <f>IF(B28="","",IF(F29="","",C28))</f>
        <v/>
      </c>
      <c r="D29" s="257" t="str">
        <f>IF(A29="base","",IF(B29="","",INDEX('CIQ Input File'!$C$81:$C$91,MATCH(B29,'CIQ Input File'!$D$81:$D$91,0))))</f>
        <v/>
      </c>
      <c r="E29" s="257" t="str">
        <f t="shared" si="0"/>
        <v/>
      </c>
      <c r="F29" s="257" t="str">
        <f>IF('CIQ Input File'!$Q$238="Y",IF('CIQ Input File'!H239="","",'CIQ Input File'!H239),"")</f>
        <v/>
      </c>
      <c r="G29" s="257" t="str">
        <f>IF('CIQ Input File'!$Q$238="Y",IF('CIQ Input File'!G239="","",'CIQ Input File'!G239),"")</f>
        <v/>
      </c>
      <c r="H29" s="257" t="str">
        <f>IF(E29="","",IF('CIQ Input File'!$E$184="neighbor enable","bfd-enable",""))</f>
        <v/>
      </c>
      <c r="I29" s="291" t="s">
        <v>727</v>
      </c>
      <c r="J29" s="287" t="s">
        <v>57</v>
      </c>
    </row>
    <row r="30" spans="1:10" s="118" customFormat="1">
      <c r="A30" s="98"/>
      <c r="B30" s="257" t="str">
        <f>IF(F30="","",B29)</f>
        <v/>
      </c>
      <c r="C30" s="275" t="str">
        <f>IF(F30="","",C29)</f>
        <v/>
      </c>
      <c r="D30" s="257" t="str">
        <f>IF(A30="base","",IF(B30="","",INDEX('CIQ Input File'!$C$81:$C$91,MATCH(B30,'CIQ Input File'!$D$81:$D$91,0))))</f>
        <v/>
      </c>
      <c r="E30" s="257" t="str">
        <f t="shared" si="0"/>
        <v/>
      </c>
      <c r="F30" s="257" t="str">
        <f>IF('CIQ Input File'!$Q$238="Y",IF('CIQ Input File'!H240="","",'CIQ Input File'!H240),"")</f>
        <v/>
      </c>
      <c r="G30" s="257" t="str">
        <f>IF('CIQ Input File'!$Q$238="Y",IF('CIQ Input File'!G240="","",'CIQ Input File'!G240),"")</f>
        <v/>
      </c>
      <c r="H30" s="257" t="str">
        <f>IF(E30="","",IF('CIQ Input File'!$E$184="neighbor enable","bfd-enable",""))</f>
        <v/>
      </c>
      <c r="I30" s="291" t="s">
        <v>727</v>
      </c>
      <c r="J30" s="287" t="s">
        <v>57</v>
      </c>
    </row>
    <row r="31" spans="1:10" s="93" customFormat="1">
      <c r="A31" s="98"/>
      <c r="B31" s="257" t="str">
        <f>B32</f>
        <v/>
      </c>
      <c r="C31" s="275" t="str">
        <f>C32</f>
        <v/>
      </c>
      <c r="D31" s="257" t="str">
        <f>IF(A31="base","",IF(B31="","",INDEX('CIQ Input File'!$C$81:$C$91,MATCH(B31,'CIQ Input File'!$D$81:$D$91,0))))</f>
        <v/>
      </c>
      <c r="E31" s="257" t="str">
        <f t="shared" si="0"/>
        <v/>
      </c>
      <c r="F31" s="257" t="str">
        <f>IF('CIQ Input File'!$Q$243="Y",IF('CIQ Input File'!H242="","",'CIQ Input File'!H242),"")</f>
        <v/>
      </c>
      <c r="G31" s="257" t="str">
        <f>IF('CIQ Input File'!$Q$243="Y",IF('CIQ Input File'!G242="","",'CIQ Input File'!G242),"")</f>
        <v/>
      </c>
      <c r="H31" s="257" t="str">
        <f>IF(E31="","",IF('CIQ Input File'!$E$184="neighbor enable","bfd-enable",""))</f>
        <v/>
      </c>
      <c r="I31" s="291" t="s">
        <v>727</v>
      </c>
      <c r="J31" s="287" t="s">
        <v>57</v>
      </c>
    </row>
    <row r="32" spans="1:10" s="93" customFormat="1">
      <c r="A32" s="98"/>
      <c r="B32" s="257" t="str">
        <f>IF(A32="Base","",IF(F32="","",INDEX('CIQ Input File'!$C$207:$C$256,MATCH(F32,'CIQ Input File'!$H$207:$H$256,0))))</f>
        <v/>
      </c>
      <c r="C32" s="275" t="str">
        <f>IF(B32="","",IF(F32="","",INDEX('CIQ Input File'!$J$207:$J$256,MATCH(F32,'CIQ Input File'!$H$207:$H$256,0))))</f>
        <v/>
      </c>
      <c r="D32" s="257" t="str">
        <f>IF(A32="base","",IF(B32="","",INDEX('CIQ Input File'!$C$81:$C$91,MATCH(B32,'CIQ Input File'!$D$81:$D$91,0))))</f>
        <v/>
      </c>
      <c r="E32" s="257" t="str">
        <f t="shared" si="0"/>
        <v/>
      </c>
      <c r="F32" s="257" t="str">
        <f>IF('CIQ Input File'!$Q$243="Y",IF('CIQ Input File'!H243="","",'CIQ Input File'!H243),"")</f>
        <v/>
      </c>
      <c r="G32" s="257" t="str">
        <f>IF('CIQ Input File'!$Q$243="Y",IF('CIQ Input File'!G243="","",'CIQ Input File'!G243),"")</f>
        <v/>
      </c>
      <c r="H32" s="257" t="str">
        <f>IF(E32="","",IF('CIQ Input File'!$E$184="neighbor enable","bfd-enable",""))</f>
        <v/>
      </c>
      <c r="I32" s="291" t="s">
        <v>727</v>
      </c>
      <c r="J32" s="287" t="s">
        <v>57</v>
      </c>
    </row>
    <row r="33" spans="1:10" s="93" customFormat="1">
      <c r="A33" s="98"/>
      <c r="B33" s="257" t="str">
        <f>IF(F33="","",B32)</f>
        <v/>
      </c>
      <c r="C33" s="275" t="str">
        <f>IF(B32="","",IF(F33="","",C32))</f>
        <v/>
      </c>
      <c r="D33" s="257" t="str">
        <f>IF(A33="base","",IF(B33="","",INDEX('CIQ Input File'!$C$81:$C$91,MATCH(B33,'CIQ Input File'!$D$81:$D$91,0))))</f>
        <v/>
      </c>
      <c r="E33" s="257" t="str">
        <f t="shared" si="0"/>
        <v/>
      </c>
      <c r="F33" s="257" t="str">
        <f>IF('CIQ Input File'!$Q$243="Y",IF('CIQ Input File'!H244="","",'CIQ Input File'!H244),"")</f>
        <v/>
      </c>
      <c r="G33" s="257" t="str">
        <f>IF('CIQ Input File'!$Q$243="Y",IF('CIQ Input File'!G244="","",'CIQ Input File'!G244),"")</f>
        <v/>
      </c>
      <c r="H33" s="257" t="str">
        <f>IF(E33="","",IF('CIQ Input File'!$E$184="neighbor enable","bfd-enable",""))</f>
        <v/>
      </c>
      <c r="I33" s="291" t="s">
        <v>727</v>
      </c>
      <c r="J33" s="287" t="s">
        <v>57</v>
      </c>
    </row>
    <row r="34" spans="1:10" s="93" customFormat="1">
      <c r="A34" s="98"/>
      <c r="B34" s="257" t="str">
        <f>IF(F34="","",B33)</f>
        <v/>
      </c>
      <c r="C34" s="275" t="str">
        <f>IF(F34="","",C33)</f>
        <v/>
      </c>
      <c r="D34" s="257" t="str">
        <f>IF(A34="base","",IF(B34="","",INDEX('CIQ Input File'!$C$81:$C$91,MATCH(B34,'CIQ Input File'!$D$81:$D$91,0))))</f>
        <v/>
      </c>
      <c r="E34" s="257" t="str">
        <f t="shared" si="0"/>
        <v/>
      </c>
      <c r="F34" s="257" t="str">
        <f>IF('CIQ Input File'!$Q$243="Y",IF('CIQ Input File'!H245="","",'CIQ Input File'!H245),"")</f>
        <v/>
      </c>
      <c r="G34" s="257" t="str">
        <f>IF('CIQ Input File'!$Q$243="Y",IF('CIQ Input File'!G245="","",'CIQ Input File'!G245),"")</f>
        <v/>
      </c>
      <c r="H34" s="257" t="str">
        <f>IF(E34="","",IF('CIQ Input File'!$E$184="neighbor enable","bfd-enable",""))</f>
        <v/>
      </c>
      <c r="I34" s="291" t="s">
        <v>727</v>
      </c>
      <c r="J34" s="287" t="s">
        <v>57</v>
      </c>
    </row>
    <row r="35" spans="1:10" s="278" customFormat="1">
      <c r="A35" s="98"/>
      <c r="B35" s="257" t="str">
        <f>B36</f>
        <v/>
      </c>
      <c r="C35" s="275" t="str">
        <f>C36</f>
        <v/>
      </c>
      <c r="D35" s="257" t="str">
        <f>IF(A35="base","",IF(B35="","",INDEX('CIQ Input File'!$C$81:$C$91,MATCH(B35,'CIQ Input File'!$D$81:$D$91,0))))</f>
        <v/>
      </c>
      <c r="E35" s="257" t="str">
        <f t="shared" si="0"/>
        <v/>
      </c>
      <c r="F35" s="257" t="str">
        <f>IF('CIQ Input File'!$Q$248="Y",IF('CIQ Input File'!H247="","",'CIQ Input File'!H247),"")</f>
        <v/>
      </c>
      <c r="G35" s="257" t="str">
        <f>IF('CIQ Input File'!$Q$248="Y",IF('CIQ Input File'!G247="","",'CIQ Input File'!G247),"")</f>
        <v/>
      </c>
      <c r="H35" s="257" t="str">
        <f>IF(E35="","",IF('CIQ Input File'!$E$184="neighbor enable","bfd-enable",""))</f>
        <v/>
      </c>
      <c r="I35" s="291" t="s">
        <v>727</v>
      </c>
      <c r="J35" s="287" t="s">
        <v>57</v>
      </c>
    </row>
    <row r="36" spans="1:10" s="278" customFormat="1">
      <c r="A36" s="98"/>
      <c r="B36" s="257" t="str">
        <f>IF(A36="Base","",IF(F36="","",INDEX('CIQ Input File'!$C$207:$C$256,MATCH(F36,'CIQ Input File'!$H$207:$H$256,0))))</f>
        <v/>
      </c>
      <c r="C36" s="275" t="str">
        <f>IF(B36="","",IF(F36="","",INDEX('CIQ Input File'!$J$207:$J$256,MATCH(F36,'CIQ Input File'!$H$207:$H$256,0))))</f>
        <v/>
      </c>
      <c r="D36" s="257" t="str">
        <f>IF(A36="base","",IF(B36="","",INDEX('CIQ Input File'!$C$81:$C$91,MATCH(B36,'CIQ Input File'!$D$81:$D$91,0))))</f>
        <v/>
      </c>
      <c r="E36" s="257" t="str">
        <f>IF(F36="","",CONCATENATE("v",A36,B36,"-grp-ipv4"))</f>
        <v/>
      </c>
      <c r="F36" s="257" t="str">
        <f>IF('CIQ Input File'!$Q$248="Y",IF('CIQ Input File'!H248="","",'CIQ Input File'!H248),"")</f>
        <v/>
      </c>
      <c r="G36" s="257" t="str">
        <f>IF('CIQ Input File'!$Q$248="Y",IF('CIQ Input File'!G248="","",'CIQ Input File'!G248),"")</f>
        <v/>
      </c>
      <c r="H36" s="257" t="str">
        <f>IF(E36="","",IF('CIQ Input File'!$E$184="neighbor enable","bfd-enable",""))</f>
        <v/>
      </c>
      <c r="I36" s="291" t="s">
        <v>727</v>
      </c>
      <c r="J36" s="287" t="s">
        <v>57</v>
      </c>
    </row>
    <row r="37" spans="1:10" s="278" customFormat="1">
      <c r="A37" s="98"/>
      <c r="B37" s="257" t="str">
        <f>IF(F37="","",B36)</f>
        <v/>
      </c>
      <c r="C37" s="275" t="str">
        <f>IF(B36="","",IF(F37="","",C36))</f>
        <v/>
      </c>
      <c r="D37" s="257" t="str">
        <f>IF(A37="base","",IF(B37="","",INDEX('CIQ Input File'!$C$81:$C$91,MATCH(B37,'CIQ Input File'!$D$81:$D$91,0))))</f>
        <v/>
      </c>
      <c r="E37" s="257" t="str">
        <f t="shared" si="0"/>
        <v/>
      </c>
      <c r="F37" s="257" t="str">
        <f>IF('CIQ Input File'!$Q$248="Y",IF('CIQ Input File'!H249="","",'CIQ Input File'!H249),"")</f>
        <v/>
      </c>
      <c r="G37" s="257" t="str">
        <f>IF('CIQ Input File'!$Q$248="Y",IF('CIQ Input File'!G249="","",'CIQ Input File'!G249),"")</f>
        <v/>
      </c>
      <c r="H37" s="257" t="str">
        <f>IF(E37="","",IF('CIQ Input File'!$E$184="neighbor enable","bfd-enable",""))</f>
        <v/>
      </c>
      <c r="I37" s="291" t="s">
        <v>727</v>
      </c>
      <c r="J37" s="287" t="s">
        <v>57</v>
      </c>
    </row>
    <row r="38" spans="1:10" s="278" customFormat="1">
      <c r="A38" s="98"/>
      <c r="B38" s="257" t="str">
        <f>IF(F38="","",B37)</f>
        <v/>
      </c>
      <c r="C38" s="275" t="str">
        <f>IF(F38="","",C37)</f>
        <v/>
      </c>
      <c r="D38" s="257" t="str">
        <f>IF(A38="base","",IF(B38="","",INDEX('CIQ Input File'!$C$81:$C$91,MATCH(B38,'CIQ Input File'!$D$81:$D$91,0))))</f>
        <v/>
      </c>
      <c r="E38" s="257" t="str">
        <f t="shared" si="0"/>
        <v/>
      </c>
      <c r="F38" s="257" t="str">
        <f>IF('CIQ Input File'!$Q$248="Y",IF('CIQ Input File'!H250="","",'CIQ Input File'!H250),"")</f>
        <v/>
      </c>
      <c r="G38" s="257" t="str">
        <f>IF('CIQ Input File'!$Q$248="Y",IF('CIQ Input File'!G250="","",'CIQ Input File'!G250),"")</f>
        <v/>
      </c>
      <c r="H38" s="257" t="str">
        <f>IF(E38="","",IF('CIQ Input File'!$E$184="neighbor enable","bfd-enable",""))</f>
        <v/>
      </c>
      <c r="I38" s="291" t="s">
        <v>727</v>
      </c>
      <c r="J38" s="287" t="s">
        <v>57</v>
      </c>
    </row>
    <row r="39" spans="1:10" s="278" customFormat="1">
      <c r="A39" s="98"/>
      <c r="B39" s="257" t="str">
        <f>B40</f>
        <v/>
      </c>
      <c r="C39" s="275" t="str">
        <f>C40</f>
        <v/>
      </c>
      <c r="D39" s="257" t="str">
        <f>IF(A39="base","",IF(B39="","",INDEX('CIQ Input File'!$C$81:$C$91,MATCH(B39,'CIQ Input File'!$D$81:$D$91,0))))</f>
        <v/>
      </c>
      <c r="E39" s="257" t="str">
        <f t="shared" si="0"/>
        <v/>
      </c>
      <c r="F39" s="257" t="str">
        <f>IF('CIQ Input File'!$Q$253="Y",IF('CIQ Input File'!H252="","",'CIQ Input File'!H252),"")</f>
        <v/>
      </c>
      <c r="G39" s="257" t="str">
        <f>IF('CIQ Input File'!$Q$253="Y",IF('CIQ Input File'!G252="","",'CIQ Input File'!G252),"")</f>
        <v/>
      </c>
      <c r="H39" s="257" t="str">
        <f>IF(E39="","",IF('CIQ Input File'!$E$184="neighbor enable","bfd-enable",""))</f>
        <v/>
      </c>
      <c r="I39" s="291" t="s">
        <v>727</v>
      </c>
      <c r="J39" s="287" t="s">
        <v>57</v>
      </c>
    </row>
    <row r="40" spans="1:10" s="278" customFormat="1">
      <c r="A40" s="98"/>
      <c r="B40" s="257" t="str">
        <f>IF(A40="Base","",IF(F40="","",INDEX('CIQ Input File'!$C$207:$C$256,MATCH(F40,'CIQ Input File'!$H$207:$H$256,0))))</f>
        <v/>
      </c>
      <c r="C40" s="275" t="str">
        <f>IF(B40="","",IF(F40="","",INDEX('CIQ Input File'!$J$207:$J$256,MATCH(F40,'CIQ Input File'!$H$207:$H$256,0))))</f>
        <v/>
      </c>
      <c r="D40" s="257" t="str">
        <f>IF(A40="base","",IF(B40="","",INDEX('CIQ Input File'!$C$81:$C$91,MATCH(B40,'CIQ Input File'!$D$81:$D$91,0))))</f>
        <v/>
      </c>
      <c r="E40" s="257" t="str">
        <f t="shared" si="0"/>
        <v/>
      </c>
      <c r="F40" s="257" t="str">
        <f>IF('CIQ Input File'!$Q$253="Y",IF('CIQ Input File'!H253="","",'CIQ Input File'!H253),"")</f>
        <v/>
      </c>
      <c r="G40" s="257" t="str">
        <f>IF('CIQ Input File'!$Q$253="Y",IF('CIQ Input File'!G253="","",'CIQ Input File'!G253),"")</f>
        <v/>
      </c>
      <c r="H40" s="257" t="str">
        <f>IF(E40="","",IF('CIQ Input File'!$E$184="neighbor enable","bfd-enable",""))</f>
        <v/>
      </c>
      <c r="I40" s="291" t="s">
        <v>727</v>
      </c>
      <c r="J40" s="287" t="s">
        <v>57</v>
      </c>
    </row>
    <row r="41" spans="1:10" s="278" customFormat="1">
      <c r="A41" s="98"/>
      <c r="B41" s="257" t="str">
        <f>IF(F41="","",B40)</f>
        <v/>
      </c>
      <c r="C41" s="275" t="str">
        <f>IF(B40="","",IF(F41="","",C40))</f>
        <v/>
      </c>
      <c r="D41" s="257" t="str">
        <f>IF(A41="base","",IF(B41="","",INDEX('CIQ Input File'!$C$81:$C$91,MATCH(B41,'CIQ Input File'!$D$81:$D$91,0))))</f>
        <v/>
      </c>
      <c r="E41" s="257" t="str">
        <f t="shared" si="0"/>
        <v/>
      </c>
      <c r="F41" s="257" t="str">
        <f>IF('CIQ Input File'!$Q$253="Y",IF('CIQ Input File'!H254="","",'CIQ Input File'!H254),"")</f>
        <v/>
      </c>
      <c r="G41" s="257" t="str">
        <f>IF('CIQ Input File'!$Q$253="Y",IF('CIQ Input File'!G254="","",'CIQ Input File'!G254),"")</f>
        <v/>
      </c>
      <c r="H41" s="257" t="str">
        <f>IF(E41="","",IF('CIQ Input File'!$E$184="neighbor enable","bfd-enable",""))</f>
        <v/>
      </c>
      <c r="I41" s="291" t="s">
        <v>727</v>
      </c>
      <c r="J41" s="287" t="s">
        <v>57</v>
      </c>
    </row>
    <row r="42" spans="1:10" s="278" customFormat="1">
      <c r="A42" s="98"/>
      <c r="B42" s="257" t="str">
        <f>IF(F42="","",B41)</f>
        <v/>
      </c>
      <c r="C42" s="275" t="str">
        <f>IF(F42="","",C41)</f>
        <v/>
      </c>
      <c r="D42" s="257" t="str">
        <f>IF(A42="base","",IF(B42="","",INDEX('CIQ Input File'!$C$81:$C$91,MATCH(B42,'CIQ Input File'!$D$81:$D$91,0))))</f>
        <v/>
      </c>
      <c r="E42" s="257" t="str">
        <f t="shared" si="0"/>
        <v/>
      </c>
      <c r="F42" s="257" t="str">
        <f>IF('CIQ Input File'!$Q$253="Y",IF('CIQ Input File'!H255="","",'CIQ Input File'!H255),"")</f>
        <v/>
      </c>
      <c r="G42" s="257" t="str">
        <f>IF('CIQ Input File'!$Q$253="Y",IF('CIQ Input File'!G255="","",'CIQ Input File'!G255),"")</f>
        <v/>
      </c>
      <c r="H42" s="257" t="str">
        <f>IF(E42="","",IF('CIQ Input File'!$E$184="neighbor enable","bfd-enable",""))</f>
        <v/>
      </c>
      <c r="I42" s="291" t="s">
        <v>727</v>
      </c>
      <c r="J42" s="287" t="s">
        <v>57</v>
      </c>
    </row>
    <row r="43" spans="1:10">
      <c r="B43" s="122"/>
      <c r="C43" s="122"/>
      <c r="D43" s="93"/>
      <c r="E43" s="93"/>
      <c r="F43" s="93"/>
      <c r="G43" s="93"/>
      <c r="H43" s="93"/>
    </row>
    <row r="44" spans="1:10">
      <c r="A44" s="257" t="str">
        <f>A45</f>
        <v/>
      </c>
      <c r="B44" s="107" t="str">
        <f>B45</f>
        <v/>
      </c>
      <c r="C44" s="275" t="str">
        <f>C45</f>
        <v/>
      </c>
      <c r="D44" s="257" t="str">
        <f>IF(A44="base","",IF(B44="","",INDEX('CIQ Input File'!$C$81:$C$91,MATCH(B44,'CIQ Input File'!$D$81:$D$91,0))))</f>
        <v/>
      </c>
      <c r="E44" s="257" t="str">
        <f>IF(F44="","",CONCATENATE("v",A44,B44,"-grp-ipv6"))</f>
        <v/>
      </c>
      <c r="F44" s="107" t="str">
        <f>IF('CIQ Input File'!$R$208="Y",IF('CIQ Input File'!M207="","",'CIQ Input File'!M207),"")</f>
        <v/>
      </c>
      <c r="G44" s="107" t="str">
        <f>IF('CIQ Input File'!$R$208="Y",IF('CIQ Input File'!L207="","",'CIQ Input File'!L207),"")</f>
        <v/>
      </c>
      <c r="H44" s="257" t="str">
        <f>IF(E44="","",IF('CIQ Input File'!$E$184="neighbor enable","bfd-enable",""))</f>
        <v/>
      </c>
      <c r="I44" s="291" t="s">
        <v>728</v>
      </c>
      <c r="J44" s="287" t="s">
        <v>57</v>
      </c>
    </row>
    <row r="45" spans="1:10">
      <c r="A45" s="257" t="str">
        <f>IF(F45="","",INDEX('CIQ Input File'!$C$207:$C$256,MATCH(F45,'CIQ Input File'!$M$207:$M$256,0)))</f>
        <v/>
      </c>
      <c r="B45" s="107" t="str">
        <f>IF(F45="","",IF(A45="Base","",INDEX('CIQ Input File'!C207:C256,MATCH(F45,'CIQ Input File'!M207:M256,0))))</f>
        <v/>
      </c>
      <c r="C45" s="275" t="str">
        <f>IF(B45="","",IF(F45="","",INDEX('CIQ Input File'!$J$207:$J$256,MATCH(F45,'CIQ Input File'!$M$207:$M$256,0))))</f>
        <v/>
      </c>
      <c r="D45" s="257" t="str">
        <f>IF(A45="base","",IF(B45="","",INDEX('CIQ Input File'!$C$81:$C$91,MATCH(B45,'CIQ Input File'!$D$81:$D$91,0))))</f>
        <v/>
      </c>
      <c r="E45" s="257" t="str">
        <f t="shared" ref="E45:E51" si="1">IF(F45="","",CONCATENATE("v",A45,B45,"-grp-ipv6"))</f>
        <v/>
      </c>
      <c r="F45" s="107" t="str">
        <f>IF('CIQ Input File'!$R$208="Y",IF('CIQ Input File'!M208="","",'CIQ Input File'!M208),"")</f>
        <v/>
      </c>
      <c r="G45" s="107" t="str">
        <f>IF('CIQ Input File'!$R$208="Y",IF('CIQ Input File'!L208="","",'CIQ Input File'!L208),"")</f>
        <v/>
      </c>
      <c r="H45" s="257" t="str">
        <f>IF(E45="","",IF('CIQ Input File'!$E$184="neighbor enable","bfd-enable",""))</f>
        <v/>
      </c>
      <c r="I45" s="291" t="s">
        <v>728</v>
      </c>
      <c r="J45" s="287" t="s">
        <v>57</v>
      </c>
    </row>
    <row r="46" spans="1:10">
      <c r="A46" s="257" t="str">
        <f>IF(F46="","",A45)</f>
        <v/>
      </c>
      <c r="B46" s="257" t="str">
        <f>IF(F46="","",B45)</f>
        <v/>
      </c>
      <c r="C46" s="275" t="str">
        <f>IF(B45="","",IF(F46="","",C45))</f>
        <v/>
      </c>
      <c r="D46" s="257" t="str">
        <f>IF(A46="base","",IF(B46="","",INDEX('CIQ Input File'!$C$81:$C$91,MATCH(B46,'CIQ Input File'!$D$81:$D$91,0))))</f>
        <v/>
      </c>
      <c r="E46" s="257" t="str">
        <f t="shared" si="1"/>
        <v/>
      </c>
      <c r="F46" s="107" t="str">
        <f>IF('CIQ Input File'!$R$208="Y",IF('CIQ Input File'!M209="","",'CIQ Input File'!M209),"")</f>
        <v/>
      </c>
      <c r="G46" s="107" t="str">
        <f>IF('CIQ Input File'!$R$208="Y",IF('CIQ Input File'!L209="","",'CIQ Input File'!L209),"")</f>
        <v/>
      </c>
      <c r="H46" s="257" t="str">
        <f>IF(E46="","",IF('CIQ Input File'!$E$184="neighbor enable","bfd-enable",""))</f>
        <v/>
      </c>
      <c r="I46" s="291" t="s">
        <v>728</v>
      </c>
      <c r="J46" s="287" t="s">
        <v>57</v>
      </c>
    </row>
    <row r="47" spans="1:10">
      <c r="A47" s="257" t="str">
        <f>IF(F47="","",A46)</f>
        <v/>
      </c>
      <c r="B47" s="257" t="str">
        <f>IF(F47="","",B46)</f>
        <v/>
      </c>
      <c r="C47" s="275" t="str">
        <f>IF(F47="","",C46)</f>
        <v/>
      </c>
      <c r="D47" s="257" t="str">
        <f>IF(A47="base","",IF(B47="","",INDEX('CIQ Input File'!$C$81:$C$91,MATCH(B47,'CIQ Input File'!$D$81:$D$91,0))))</f>
        <v/>
      </c>
      <c r="E47" s="257" t="str">
        <f t="shared" si="1"/>
        <v/>
      </c>
      <c r="F47" s="107" t="str">
        <f>IF('CIQ Input File'!$R$208="Y",IF('CIQ Input File'!M210="","",'CIQ Input File'!M210),"")</f>
        <v/>
      </c>
      <c r="G47" s="107" t="str">
        <f>IF('CIQ Input File'!$R$208="Y",IF('CIQ Input File'!L210="","",'CIQ Input File'!L210),"")</f>
        <v/>
      </c>
      <c r="H47" s="257" t="str">
        <f>IF(E47="","",IF('CIQ Input File'!$E$184="neighbor enable","bfd-enable",""))</f>
        <v/>
      </c>
      <c r="I47" s="291" t="s">
        <v>728</v>
      </c>
      <c r="J47" s="287" t="s">
        <v>57</v>
      </c>
    </row>
    <row r="48" spans="1:10">
      <c r="A48" s="98"/>
      <c r="B48" s="107" t="str">
        <f>B49</f>
        <v/>
      </c>
      <c r="C48" s="275" t="str">
        <f>C49</f>
        <v/>
      </c>
      <c r="D48" s="257" t="str">
        <f>IF(A48="base","",IF(B48="","",INDEX('CIQ Input File'!$C$81:$C$91,MATCH(B48,'CIQ Input File'!$D$81:$D$91,0))))</f>
        <v/>
      </c>
      <c r="E48" s="257" t="str">
        <f t="shared" si="1"/>
        <v/>
      </c>
      <c r="F48" s="107" t="str">
        <f>IF('CIQ Input File'!$R$213="Y",IF('CIQ Input File'!M212="","",'CIQ Input File'!M212),"")</f>
        <v/>
      </c>
      <c r="G48" s="107" t="str">
        <f>IF('CIQ Input File'!$R$213="Y",IF('CIQ Input File'!L212="","",'CIQ Input File'!L212),"")</f>
        <v/>
      </c>
      <c r="H48" s="257" t="str">
        <f>IF(E48="","",IF('CIQ Input File'!$E$184="neighbor enable","bfd-enable",""))</f>
        <v/>
      </c>
      <c r="I48" s="291" t="s">
        <v>728</v>
      </c>
      <c r="J48" s="287" t="s">
        <v>57</v>
      </c>
    </row>
    <row r="49" spans="1:10">
      <c r="A49" s="98"/>
      <c r="B49" s="107" t="str">
        <f>IF(F49="","",IF(A49="Base","",INDEX('CIQ Input File'!C211:C307,MATCH(F49,'CIQ Input File'!L211:L307,0))))</f>
        <v/>
      </c>
      <c r="C49" s="275" t="str">
        <f>IF(B49="","",IF(F49="","",INDEX('CIQ Input File'!$J$207:$J$256,MATCH(F49,'CIQ Input File'!$M$207:$M$256,0))))</f>
        <v/>
      </c>
      <c r="D49" s="257" t="str">
        <f>IF(A49="base","",IF(B49="","",INDEX('CIQ Input File'!$C$81:$C$91,MATCH(B49,'CIQ Input File'!$D$81:$D$91,0))))</f>
        <v/>
      </c>
      <c r="E49" s="257" t="str">
        <f t="shared" si="1"/>
        <v/>
      </c>
      <c r="F49" s="107" t="str">
        <f>IF('CIQ Input File'!$R$213="Y",IF('CIQ Input File'!M213="","",'CIQ Input File'!M213),"")</f>
        <v/>
      </c>
      <c r="G49" s="107" t="str">
        <f>IF('CIQ Input File'!$R$213="Y",IF('CIQ Input File'!L213="","",'CIQ Input File'!L213),"")</f>
        <v/>
      </c>
      <c r="H49" s="257" t="str">
        <f>IF(E49="","",IF('CIQ Input File'!$E$184="neighbor enable","bfd-enable",""))</f>
        <v/>
      </c>
      <c r="I49" s="291" t="s">
        <v>728</v>
      </c>
      <c r="J49" s="287" t="s">
        <v>57</v>
      </c>
    </row>
    <row r="50" spans="1:10">
      <c r="A50" s="98"/>
      <c r="B50" s="257" t="str">
        <f>IF(F50="","",B49)</f>
        <v/>
      </c>
      <c r="C50" s="275" t="str">
        <f>IF(B49="","",IF(F50="","",C49))</f>
        <v/>
      </c>
      <c r="D50" s="257" t="str">
        <f>IF(A50="base","",IF(B50="","",INDEX('CIQ Input File'!$C$81:$C$91,MATCH(B50,'CIQ Input File'!$D$81:$D$91,0))))</f>
        <v/>
      </c>
      <c r="E50" s="257" t="str">
        <f t="shared" si="1"/>
        <v/>
      </c>
      <c r="F50" s="107" t="str">
        <f>IF('CIQ Input File'!$R$213="Y",IF('CIQ Input File'!M214="","",'CIQ Input File'!M214),"")</f>
        <v/>
      </c>
      <c r="G50" s="107" t="str">
        <f>IF('CIQ Input File'!$R$213="Y",IF('CIQ Input File'!L214="","",'CIQ Input File'!L214),"")</f>
        <v/>
      </c>
      <c r="H50" s="257" t="str">
        <f>IF(E50="","",IF('CIQ Input File'!$E$184="neighbor enable","bfd-enable",""))</f>
        <v/>
      </c>
      <c r="I50" s="291" t="s">
        <v>728</v>
      </c>
      <c r="J50" s="287" t="s">
        <v>57</v>
      </c>
    </row>
    <row r="51" spans="1:10">
      <c r="A51" s="98"/>
      <c r="B51" s="257" t="str">
        <f>IF(F51="","",B50)</f>
        <v/>
      </c>
      <c r="C51" s="275" t="str">
        <f>IF(F51="","",C50)</f>
        <v/>
      </c>
      <c r="D51" s="257" t="str">
        <f>IF(A51="base","",IF(B51="","",INDEX('CIQ Input File'!$C$81:$C$91,MATCH(B51,'CIQ Input File'!$D$81:$D$91,0))))</f>
        <v/>
      </c>
      <c r="E51" s="257" t="str">
        <f t="shared" si="1"/>
        <v/>
      </c>
      <c r="F51" s="107" t="str">
        <f>IF('CIQ Input File'!$R$213="Y",IF('CIQ Input File'!M215="","",'CIQ Input File'!M215),"")</f>
        <v/>
      </c>
      <c r="G51" s="107" t="str">
        <f>IF('CIQ Input File'!$R$213="Y",IF('CIQ Input File'!L215="","",'CIQ Input File'!L215),"")</f>
        <v/>
      </c>
      <c r="H51" s="257" t="str">
        <f>IF(E51="","",IF('CIQ Input File'!$E$184="neighbor enable","bfd-enable",""))</f>
        <v/>
      </c>
      <c r="I51" s="291" t="s">
        <v>728</v>
      </c>
      <c r="J51" s="287" t="s">
        <v>57</v>
      </c>
    </row>
    <row r="52" spans="1:10">
      <c r="A52" s="98"/>
      <c r="B52" s="107" t="str">
        <f>B53</f>
        <v/>
      </c>
      <c r="C52" s="275" t="str">
        <f>C53</f>
        <v/>
      </c>
      <c r="D52" s="257" t="str">
        <f>IF(A52="base","",IF(B52="","",INDEX('CIQ Input File'!$C$81:$C$91,MATCH(B52,'CIQ Input File'!$D$81:$D$91,0))))</f>
        <v/>
      </c>
      <c r="E52" s="257" t="str">
        <f t="shared" ref="E52:E83" si="2">IF(F52="","",CONCATENATE("v",A52,B52,"-grp-ipv6"))</f>
        <v/>
      </c>
      <c r="F52" s="107" t="str">
        <f>IF('CIQ Input File'!$R$218="Y",IF('CIQ Input File'!M217="","",'CIQ Input File'!M217),"")</f>
        <v/>
      </c>
      <c r="G52" s="107" t="str">
        <f>IF('CIQ Input File'!$R$218="Y",IF('CIQ Input File'!L217="","",'CIQ Input File'!L217),"")</f>
        <v/>
      </c>
      <c r="H52" s="257" t="str">
        <f>IF(E52="","",IF('CIQ Input File'!$E$184="neighbor enable","bfd-enable",""))</f>
        <v/>
      </c>
      <c r="I52" s="291" t="s">
        <v>728</v>
      </c>
      <c r="J52" s="287" t="s">
        <v>57</v>
      </c>
    </row>
    <row r="53" spans="1:10">
      <c r="A53" s="98"/>
      <c r="B53" s="107" t="str">
        <f>IF(F53="","",IF(A53="Base","",INDEX('CIQ Input File'!C215:C311,MATCH(F53,'CIQ Input File'!L215:L311,0))))</f>
        <v/>
      </c>
      <c r="C53" s="275" t="str">
        <f>IF(B53="","",IF(F53="","",INDEX('CIQ Input File'!$J$207:$J$256,MATCH(F53,'CIQ Input File'!$M$207:$M$256,0))))</f>
        <v/>
      </c>
      <c r="D53" s="257" t="str">
        <f>IF(A53="base","",IF(B53="","",INDEX('CIQ Input File'!$C$81:$C$91,MATCH(B53,'CIQ Input File'!$D$81:$D$91,0))))</f>
        <v/>
      </c>
      <c r="E53" s="257" t="str">
        <f t="shared" si="2"/>
        <v/>
      </c>
      <c r="F53" s="107" t="str">
        <f>IF('CIQ Input File'!$R$218="Y",IF('CIQ Input File'!M218="","",'CIQ Input File'!M218),"")</f>
        <v/>
      </c>
      <c r="G53" s="107" t="str">
        <f>IF('CIQ Input File'!$R$218="Y",IF('CIQ Input File'!L218="","",'CIQ Input File'!L218),"")</f>
        <v/>
      </c>
      <c r="H53" s="257" t="str">
        <f>IF(E53="","",IF('CIQ Input File'!$E$184="neighbor enable","bfd-enable",""))</f>
        <v/>
      </c>
      <c r="I53" s="291" t="s">
        <v>728</v>
      </c>
      <c r="J53" s="287" t="s">
        <v>57</v>
      </c>
    </row>
    <row r="54" spans="1:10">
      <c r="A54" s="98"/>
      <c r="B54" s="257" t="str">
        <f>IF(F54="","",B53)</f>
        <v/>
      </c>
      <c r="C54" s="275" t="str">
        <f>IF(B53="","",IF(F54="","",C53))</f>
        <v/>
      </c>
      <c r="D54" s="257" t="str">
        <f>IF(A54="base","",IF(B54="","",INDEX('CIQ Input File'!$C$81:$C$91,MATCH(B54,'CIQ Input File'!$D$81:$D$91,0))))</f>
        <v/>
      </c>
      <c r="E54" s="257" t="str">
        <f t="shared" si="2"/>
        <v/>
      </c>
      <c r="F54" s="107" t="str">
        <f>IF('CIQ Input File'!$R$218="Y",IF('CIQ Input File'!M219="","",'CIQ Input File'!M219),"")</f>
        <v/>
      </c>
      <c r="G54" s="107" t="str">
        <f>IF('CIQ Input File'!$R$218="Y",IF('CIQ Input File'!L219="","",'CIQ Input File'!L219),"")</f>
        <v/>
      </c>
      <c r="H54" s="257" t="str">
        <f>IF(E54="","",IF('CIQ Input File'!$E$184="neighbor enable","bfd-enable",""))</f>
        <v/>
      </c>
      <c r="I54" s="291" t="s">
        <v>728</v>
      </c>
      <c r="J54" s="287" t="s">
        <v>57</v>
      </c>
    </row>
    <row r="55" spans="1:10">
      <c r="A55" s="98"/>
      <c r="B55" s="257" t="str">
        <f>IF(F55="","",B54)</f>
        <v/>
      </c>
      <c r="C55" s="275" t="str">
        <f>IF(F55="","",C54)</f>
        <v/>
      </c>
      <c r="D55" s="257" t="str">
        <f>IF(A55="base","",IF(B55="","",INDEX('CIQ Input File'!$C$81:$C$91,MATCH(B55,'CIQ Input File'!$D$81:$D$91,0))))</f>
        <v/>
      </c>
      <c r="E55" s="257" t="str">
        <f t="shared" si="2"/>
        <v/>
      </c>
      <c r="F55" s="107" t="str">
        <f>IF('CIQ Input File'!$R$218="Y",IF('CIQ Input File'!M220="","",'CIQ Input File'!M220),"")</f>
        <v/>
      </c>
      <c r="G55" s="107" t="str">
        <f>IF('CIQ Input File'!$R$218="Y",IF('CIQ Input File'!L220="","",'CIQ Input File'!L220),"")</f>
        <v/>
      </c>
      <c r="H55" s="257" t="str">
        <f>IF(E55="","",IF('CIQ Input File'!$E$184="neighbor enable","bfd-enable",""))</f>
        <v/>
      </c>
      <c r="I55" s="291" t="s">
        <v>728</v>
      </c>
      <c r="J55" s="287" t="s">
        <v>57</v>
      </c>
    </row>
    <row r="56" spans="1:10">
      <c r="A56" s="98"/>
      <c r="B56" s="107" t="str">
        <f>B57</f>
        <v/>
      </c>
      <c r="C56" s="275" t="str">
        <f>C57</f>
        <v/>
      </c>
      <c r="D56" s="257" t="str">
        <f>IF(A56="base","",IF(B56="","",INDEX('CIQ Input File'!$C$81:$C$91,MATCH(B56,'CIQ Input File'!$D$81:$D$91,0))))</f>
        <v/>
      </c>
      <c r="E56" s="257" t="str">
        <f t="shared" si="2"/>
        <v/>
      </c>
      <c r="F56" s="107" t="str">
        <f>IF('CIQ Input File'!$R$223="Y",IF('CIQ Input File'!M222="","",'CIQ Input File'!M222),"")</f>
        <v/>
      </c>
      <c r="G56" s="107" t="str">
        <f>IF('CIQ Input File'!$R$223="Y",IF('CIQ Input File'!L222="","",'CIQ Input File'!L222),"")</f>
        <v/>
      </c>
      <c r="H56" s="257" t="str">
        <f>IF(E56="","",IF('CIQ Input File'!$E$184="neighbor enable","bfd-enable",""))</f>
        <v/>
      </c>
      <c r="I56" s="291" t="s">
        <v>728</v>
      </c>
      <c r="J56" s="287" t="s">
        <v>57</v>
      </c>
    </row>
    <row r="57" spans="1:10">
      <c r="A57" s="98"/>
      <c r="B57" s="107" t="str">
        <f>IF(F57="","",IF(A57="Base","",INDEX('CIQ Input File'!C219:C315,MATCH(F57,'CIQ Input File'!L219:L315,0))))</f>
        <v/>
      </c>
      <c r="C57" s="275" t="str">
        <f>IF(B57="","",IF(F57="","",INDEX('CIQ Input File'!$J$207:$J$256,MATCH(F57,'CIQ Input File'!$M$207:$M$256,0))))</f>
        <v/>
      </c>
      <c r="D57" s="257" t="str">
        <f>IF(A57="base","",IF(B57="","",INDEX('CIQ Input File'!$C$81:$C$91,MATCH(B57,'CIQ Input File'!$D$81:$D$91,0))))</f>
        <v/>
      </c>
      <c r="E57" s="257" t="str">
        <f t="shared" si="2"/>
        <v/>
      </c>
      <c r="F57" s="107" t="str">
        <f>IF('CIQ Input File'!$R$223="Y",IF('CIQ Input File'!M223="","",'CIQ Input File'!M223),"")</f>
        <v/>
      </c>
      <c r="G57" s="107" t="str">
        <f>IF('CIQ Input File'!$R$223="Y",IF('CIQ Input File'!L223="","",'CIQ Input File'!L223),"")</f>
        <v/>
      </c>
      <c r="H57" s="257" t="str">
        <f>IF(E57="","",IF('CIQ Input File'!$E$184="neighbor enable","bfd-enable",""))</f>
        <v/>
      </c>
      <c r="I57" s="291" t="s">
        <v>728</v>
      </c>
      <c r="J57" s="287" t="s">
        <v>57</v>
      </c>
    </row>
    <row r="58" spans="1:10">
      <c r="A58" s="98"/>
      <c r="B58" s="257" t="str">
        <f>IF(F58="","",B57)</f>
        <v/>
      </c>
      <c r="C58" s="275" t="str">
        <f>IF(B57="","",IF(F58="","",C57))</f>
        <v/>
      </c>
      <c r="D58" s="257" t="str">
        <f>IF(A58="base","",IF(B58="","",INDEX('CIQ Input File'!$C$81:$C$91,MATCH(B58,'CIQ Input File'!$D$81:$D$91,0))))</f>
        <v/>
      </c>
      <c r="E58" s="257" t="str">
        <f t="shared" si="2"/>
        <v/>
      </c>
      <c r="F58" s="107" t="str">
        <f>IF('CIQ Input File'!$R$223="Y",IF('CIQ Input File'!M224="","",'CIQ Input File'!M224),"")</f>
        <v/>
      </c>
      <c r="G58" s="107" t="str">
        <f>IF('CIQ Input File'!$R$223="Y",IF('CIQ Input File'!L224="","",'CIQ Input File'!L224),"")</f>
        <v/>
      </c>
      <c r="H58" s="257" t="str">
        <f>IF(E58="","",IF('CIQ Input File'!$E$184="neighbor enable","bfd-enable",""))</f>
        <v/>
      </c>
      <c r="I58" s="291" t="s">
        <v>728</v>
      </c>
      <c r="J58" s="287" t="s">
        <v>57</v>
      </c>
    </row>
    <row r="59" spans="1:10">
      <c r="A59" s="98"/>
      <c r="B59" s="257" t="str">
        <f>IF(F59="","",B58)</f>
        <v/>
      </c>
      <c r="C59" s="275" t="str">
        <f>IF(F59="","",C58)</f>
        <v/>
      </c>
      <c r="D59" s="257" t="str">
        <f>IF(A59="base","",IF(B59="","",INDEX('CIQ Input File'!$C$81:$C$91,MATCH(B59,'CIQ Input File'!$D$81:$D$91,0))))</f>
        <v/>
      </c>
      <c r="E59" s="257" t="str">
        <f t="shared" si="2"/>
        <v/>
      </c>
      <c r="F59" s="107" t="str">
        <f>IF('CIQ Input File'!$R$223="Y",IF('CIQ Input File'!M225="","",'CIQ Input File'!M225),"")</f>
        <v/>
      </c>
      <c r="G59" s="107" t="str">
        <f>IF('CIQ Input File'!$R$223="Y",IF('CIQ Input File'!L225="","",'CIQ Input File'!L225),"")</f>
        <v/>
      </c>
      <c r="H59" s="257" t="str">
        <f>IF(E59="","",IF('CIQ Input File'!$E$184="neighbor enable","bfd-enable",""))</f>
        <v/>
      </c>
      <c r="I59" s="291" t="s">
        <v>728</v>
      </c>
      <c r="J59" s="287" t="s">
        <v>57</v>
      </c>
    </row>
    <row r="60" spans="1:10" s="278" customFormat="1">
      <c r="A60" s="98"/>
      <c r="B60" s="107" t="str">
        <f>B61</f>
        <v/>
      </c>
      <c r="C60" s="275" t="str">
        <f>C61</f>
        <v/>
      </c>
      <c r="D60" s="257" t="str">
        <f>IF(A60="base","",IF(B60="","",INDEX('CIQ Input File'!$C$81:$C$91,MATCH(B60,'CIQ Input File'!$D$81:$D$91,0))))</f>
        <v/>
      </c>
      <c r="E60" s="257" t="str">
        <f t="shared" si="2"/>
        <v/>
      </c>
      <c r="F60" s="107" t="str">
        <f>IF('CIQ Input File'!$R$228="Y",IF('CIQ Input File'!M227="","",'CIQ Input File'!M227),"")</f>
        <v/>
      </c>
      <c r="G60" s="107" t="str">
        <f>IF('CIQ Input File'!$R$228="Y",IF('CIQ Input File'!L227="","",'CIQ Input File'!L227),"")</f>
        <v/>
      </c>
      <c r="H60" s="257" t="str">
        <f>IF(E60="","",IF('CIQ Input File'!$E$184="neighbor enable","bfd-enable",""))</f>
        <v/>
      </c>
      <c r="I60" s="291" t="s">
        <v>728</v>
      </c>
      <c r="J60" s="287" t="s">
        <v>57</v>
      </c>
    </row>
    <row r="61" spans="1:10" s="278" customFormat="1">
      <c r="A61" s="98"/>
      <c r="B61" s="107" t="str">
        <f>IF(F61="","",IF(A61="Base","",INDEX('CIQ Input File'!C223:C385,MATCH(F61,'CIQ Input File'!L223:L385,0))))</f>
        <v/>
      </c>
      <c r="C61" s="275" t="str">
        <f>IF(B61="","",IF(F61="","",INDEX('CIQ Input File'!$J$207:$J$256,MATCH(F61,'CIQ Input File'!$M$207:$M$256,0))))</f>
        <v/>
      </c>
      <c r="D61" s="257" t="str">
        <f>IF(A61="base","",IF(B61="","",INDEX('CIQ Input File'!$C$81:$C$91,MATCH(B61,'CIQ Input File'!$D$81:$D$91,0))))</f>
        <v/>
      </c>
      <c r="E61" s="257" t="str">
        <f t="shared" si="2"/>
        <v/>
      </c>
      <c r="F61" s="107" t="str">
        <f>IF('CIQ Input File'!$R$228="Y",IF('CIQ Input File'!M228="","",'CIQ Input File'!M228),"")</f>
        <v/>
      </c>
      <c r="G61" s="107" t="str">
        <f>IF('CIQ Input File'!$R$228="Y",IF('CIQ Input File'!L228="","",'CIQ Input File'!L228),"")</f>
        <v/>
      </c>
      <c r="H61" s="257" t="str">
        <f>IF(E61="","",IF('CIQ Input File'!$E$184="neighbor enable","bfd-enable",""))</f>
        <v/>
      </c>
      <c r="I61" s="291" t="s">
        <v>728</v>
      </c>
      <c r="J61" s="287" t="s">
        <v>57</v>
      </c>
    </row>
    <row r="62" spans="1:10" s="278" customFormat="1">
      <c r="A62" s="98"/>
      <c r="B62" s="257" t="str">
        <f>IF(F62="","",B61)</f>
        <v/>
      </c>
      <c r="C62" s="275" t="str">
        <f>IF(B61="","",IF(F62="","",C61))</f>
        <v/>
      </c>
      <c r="D62" s="257" t="str">
        <f>IF(A62="base","",IF(B62="","",INDEX('CIQ Input File'!$C$81:$C$91,MATCH(B62,'CIQ Input File'!$D$81:$D$91,0))))</f>
        <v/>
      </c>
      <c r="E62" s="257" t="str">
        <f t="shared" si="2"/>
        <v/>
      </c>
      <c r="F62" s="107" t="str">
        <f>IF('CIQ Input File'!$R$228="Y",IF('CIQ Input File'!M229="","",'CIQ Input File'!M229),"")</f>
        <v/>
      </c>
      <c r="G62" s="107" t="str">
        <f>IF('CIQ Input File'!$R$228="Y",IF('CIQ Input File'!L229="","",'CIQ Input File'!L229),"")</f>
        <v/>
      </c>
      <c r="H62" s="257" t="str">
        <f>IF(E62="","",IF('CIQ Input File'!$E$184="neighbor enable","bfd-enable",""))</f>
        <v/>
      </c>
      <c r="I62" s="291" t="s">
        <v>728</v>
      </c>
      <c r="J62" s="287" t="s">
        <v>57</v>
      </c>
    </row>
    <row r="63" spans="1:10" s="278" customFormat="1">
      <c r="A63" s="98"/>
      <c r="B63" s="257" t="str">
        <f>IF(F63="","",B62)</f>
        <v/>
      </c>
      <c r="C63" s="275" t="str">
        <f>IF(F63="","",C62)</f>
        <v/>
      </c>
      <c r="D63" s="257" t="str">
        <f>IF(A63="base","",IF(B63="","",INDEX('CIQ Input File'!$C$81:$C$91,MATCH(B63,'CIQ Input File'!$D$81:$D$91,0))))</f>
        <v/>
      </c>
      <c r="E63" s="257" t="str">
        <f t="shared" si="2"/>
        <v/>
      </c>
      <c r="F63" s="107" t="str">
        <f>IF('CIQ Input File'!$R$228="Y",IF('CIQ Input File'!M230="","",'CIQ Input File'!M230),"")</f>
        <v/>
      </c>
      <c r="G63" s="107" t="str">
        <f>IF('CIQ Input File'!$R$228="Y",IF('CIQ Input File'!L230="","",'CIQ Input File'!L230),"")</f>
        <v/>
      </c>
      <c r="H63" s="257" t="str">
        <f>IF(E63="","",IF('CIQ Input File'!$E$184="neighbor enable","bfd-enable",""))</f>
        <v/>
      </c>
      <c r="I63" s="291" t="s">
        <v>728</v>
      </c>
      <c r="J63" s="287" t="s">
        <v>57</v>
      </c>
    </row>
    <row r="64" spans="1:10" s="278" customFormat="1">
      <c r="A64" s="98"/>
      <c r="B64" s="107" t="str">
        <f>B65</f>
        <v/>
      </c>
      <c r="C64" s="275" t="str">
        <f>C65</f>
        <v/>
      </c>
      <c r="D64" s="257" t="str">
        <f>IF(A64="base","",IF(B64="","",INDEX('CIQ Input File'!$C$81:$C$91,MATCH(B64,'CIQ Input File'!$D$81:$D$91,0))))</f>
        <v/>
      </c>
      <c r="E64" s="257" t="str">
        <f t="shared" si="2"/>
        <v/>
      </c>
      <c r="F64" s="107" t="str">
        <f>IF('CIQ Input File'!$R$233="Y",IF('CIQ Input File'!M232="","",'CIQ Input File'!M232),"")</f>
        <v/>
      </c>
      <c r="G64" s="107" t="str">
        <f>IF('CIQ Input File'!$R$233="Y",IF('CIQ Input File'!L232="","",'CIQ Input File'!L232),"")</f>
        <v/>
      </c>
      <c r="H64" s="257" t="str">
        <f>IF(E64="","",IF('CIQ Input File'!$E$184="neighbor enable","bfd-enable",""))</f>
        <v/>
      </c>
      <c r="I64" s="291" t="s">
        <v>728</v>
      </c>
      <c r="J64" s="287" t="s">
        <v>57</v>
      </c>
    </row>
    <row r="65" spans="1:10" s="278" customFormat="1">
      <c r="A65" s="98"/>
      <c r="B65" s="107" t="str">
        <f>IF(F65="","",IF(A65="Base","",INDEX('CIQ Input File'!C227:C389,MATCH(F65,'CIQ Input File'!L227:L389,0))))</f>
        <v/>
      </c>
      <c r="C65" s="275" t="str">
        <f>IF(B65="","",IF(F65="","",INDEX('CIQ Input File'!$J$207:$J$256,MATCH(F65,'CIQ Input File'!$M$207:$M$256,0))))</f>
        <v/>
      </c>
      <c r="D65" s="257" t="str">
        <f>IF(A65="base","",IF(B65="","",INDEX('CIQ Input File'!$C$81:$C$91,MATCH(B65,'CIQ Input File'!$D$81:$D$91,0))))</f>
        <v/>
      </c>
      <c r="E65" s="257" t="str">
        <f t="shared" si="2"/>
        <v/>
      </c>
      <c r="F65" s="107" t="str">
        <f>IF('CIQ Input File'!$R$233="Y",IF('CIQ Input File'!M233="","",'CIQ Input File'!M233),"")</f>
        <v/>
      </c>
      <c r="G65" s="107" t="str">
        <f>IF('CIQ Input File'!$R$233="Y",IF('CIQ Input File'!L233="","",'CIQ Input File'!L233),"")</f>
        <v/>
      </c>
      <c r="H65" s="257" t="str">
        <f>IF(E65="","",IF('CIQ Input File'!$E$184="neighbor enable","bfd-enable",""))</f>
        <v/>
      </c>
      <c r="I65" s="291" t="s">
        <v>728</v>
      </c>
      <c r="J65" s="287" t="s">
        <v>57</v>
      </c>
    </row>
    <row r="66" spans="1:10" s="278" customFormat="1">
      <c r="A66" s="98"/>
      <c r="B66" s="257" t="str">
        <f>IF(F66="","",B65)</f>
        <v/>
      </c>
      <c r="C66" s="275" t="str">
        <f>IF(B65="","",IF(F66="","",C65))</f>
        <v/>
      </c>
      <c r="D66" s="257" t="str">
        <f>IF(A66="base","",IF(B66="","",INDEX('CIQ Input File'!$C$81:$C$91,MATCH(B66,'CIQ Input File'!$D$81:$D$91,0))))</f>
        <v/>
      </c>
      <c r="E66" s="257" t="str">
        <f t="shared" si="2"/>
        <v/>
      </c>
      <c r="F66" s="107" t="str">
        <f>IF('CIQ Input File'!$R$233="Y",IF('CIQ Input File'!M234="","",'CIQ Input File'!M234),"")</f>
        <v/>
      </c>
      <c r="G66" s="107" t="str">
        <f>IF('CIQ Input File'!$R$233="Y",IF('CIQ Input File'!L234="","",'CIQ Input File'!L234),"")</f>
        <v/>
      </c>
      <c r="H66" s="257" t="str">
        <f>IF(E66="","",IF('CIQ Input File'!$E$184="neighbor enable","bfd-enable",""))</f>
        <v/>
      </c>
      <c r="I66" s="291" t="s">
        <v>728</v>
      </c>
      <c r="J66" s="287" t="s">
        <v>57</v>
      </c>
    </row>
    <row r="67" spans="1:10" s="278" customFormat="1">
      <c r="A67" s="98"/>
      <c r="B67" s="257" t="str">
        <f>IF(F67="","",B66)</f>
        <v/>
      </c>
      <c r="C67" s="275" t="str">
        <f>IF(F67="","",C66)</f>
        <v/>
      </c>
      <c r="D67" s="257" t="str">
        <f>IF(A67="base","",IF(B67="","",INDEX('CIQ Input File'!$C$81:$C$91,MATCH(B67,'CIQ Input File'!$D$81:$D$91,0))))</f>
        <v/>
      </c>
      <c r="E67" s="257" t="str">
        <f t="shared" si="2"/>
        <v/>
      </c>
      <c r="F67" s="107" t="str">
        <f>IF('CIQ Input File'!$R$233="Y",IF('CIQ Input File'!M235="","",'CIQ Input File'!M235),"")</f>
        <v/>
      </c>
      <c r="G67" s="107" t="str">
        <f>IF('CIQ Input File'!$R$233="Y",IF('CIQ Input File'!L235="","",'CIQ Input File'!L235),"")</f>
        <v/>
      </c>
      <c r="H67" s="257" t="str">
        <f>IF(E67="","",IF('CIQ Input File'!$E$184="neighbor enable","bfd-enable",""))</f>
        <v/>
      </c>
      <c r="I67" s="291" t="s">
        <v>728</v>
      </c>
      <c r="J67" s="287" t="s">
        <v>57</v>
      </c>
    </row>
    <row r="68" spans="1:10" s="278" customFormat="1">
      <c r="A68" s="98"/>
      <c r="B68" s="107" t="str">
        <f>B69</f>
        <v/>
      </c>
      <c r="C68" s="275" t="str">
        <f>C69</f>
        <v/>
      </c>
      <c r="D68" s="257" t="str">
        <f>IF(A68="base","",IF(B68="","",INDEX('CIQ Input File'!$C$81:$C$91,MATCH(B68,'CIQ Input File'!$D$81:$D$91,0))))</f>
        <v/>
      </c>
      <c r="E68" s="257" t="str">
        <f t="shared" si="2"/>
        <v/>
      </c>
      <c r="F68" s="107" t="str">
        <f>IF('CIQ Input File'!$R$238="Y",IF('CIQ Input File'!M237="","",'CIQ Input File'!M237),"")</f>
        <v/>
      </c>
      <c r="G68" s="107" t="str">
        <f>IF('CIQ Input File'!$R$238="Y",IF('CIQ Input File'!L237="","",'CIQ Input File'!L237),"")</f>
        <v/>
      </c>
      <c r="H68" s="257" t="str">
        <f>IF(E68="","",IF('CIQ Input File'!$E$184="neighbor enable","bfd-enable",""))</f>
        <v/>
      </c>
      <c r="I68" s="291" t="s">
        <v>728</v>
      </c>
      <c r="J68" s="287" t="s">
        <v>57</v>
      </c>
    </row>
    <row r="69" spans="1:10" s="278" customFormat="1">
      <c r="A69" s="98"/>
      <c r="B69" s="107" t="str">
        <f>IF(F69="","",IF(A69="Base","",INDEX('CIQ Input File'!C231:C395,MATCH(F69,'CIQ Input File'!L231:L395,0))))</f>
        <v/>
      </c>
      <c r="C69" s="275" t="str">
        <f>IF(B69="","",IF(F69="","",INDEX('CIQ Input File'!$J$207:$J$256,MATCH(F69,'CIQ Input File'!$M$207:$M$256,0))))</f>
        <v/>
      </c>
      <c r="D69" s="257" t="str">
        <f>IF(A69="base","",IF(B69="","",INDEX('CIQ Input File'!$C$81:$C$91,MATCH(B69,'CIQ Input File'!$D$81:$D$91,0))))</f>
        <v/>
      </c>
      <c r="E69" s="257" t="str">
        <f t="shared" si="2"/>
        <v/>
      </c>
      <c r="F69" s="107" t="str">
        <f>IF('CIQ Input File'!$R$238="Y",IF('CIQ Input File'!M238="","",'CIQ Input File'!M238),"")</f>
        <v/>
      </c>
      <c r="G69" s="107" t="str">
        <f>IF('CIQ Input File'!$R$238="Y",IF('CIQ Input File'!L238="","",'CIQ Input File'!L238),"")</f>
        <v/>
      </c>
      <c r="H69" s="257" t="str">
        <f>IF(E69="","",IF('CIQ Input File'!$E$184="neighbor enable","bfd-enable",""))</f>
        <v/>
      </c>
      <c r="I69" s="291" t="s">
        <v>728</v>
      </c>
      <c r="J69" s="287" t="s">
        <v>57</v>
      </c>
    </row>
    <row r="70" spans="1:10" s="278" customFormat="1">
      <c r="A70" s="98"/>
      <c r="B70" s="257" t="str">
        <f>IF(F70="","",B69)</f>
        <v/>
      </c>
      <c r="C70" s="275" t="str">
        <f>IF(B69="","",IF(F70="","",C69))</f>
        <v/>
      </c>
      <c r="D70" s="257" t="str">
        <f>IF(A70="base","",IF(B70="","",INDEX('CIQ Input File'!$C$81:$C$91,MATCH(B70,'CIQ Input File'!$D$81:$D$91,0))))</f>
        <v/>
      </c>
      <c r="E70" s="257" t="str">
        <f t="shared" si="2"/>
        <v/>
      </c>
      <c r="F70" s="107" t="str">
        <f>IF('CIQ Input File'!$R$238="Y",IF('CIQ Input File'!M239="","",'CIQ Input File'!M239),"")</f>
        <v/>
      </c>
      <c r="G70" s="107" t="str">
        <f>IF('CIQ Input File'!$R$238="Y",IF('CIQ Input File'!L239="","",'CIQ Input File'!L239),"")</f>
        <v/>
      </c>
      <c r="H70" s="257" t="str">
        <f>IF(E70="","",IF('CIQ Input File'!$E$184="neighbor enable","bfd-enable",""))</f>
        <v/>
      </c>
      <c r="I70" s="291" t="s">
        <v>728</v>
      </c>
      <c r="J70" s="287" t="s">
        <v>57</v>
      </c>
    </row>
    <row r="71" spans="1:10" s="278" customFormat="1">
      <c r="A71" s="98"/>
      <c r="B71" s="257" t="str">
        <f>IF(F71="","",B70)</f>
        <v/>
      </c>
      <c r="C71" s="275" t="str">
        <f>IF(F71="","",C70)</f>
        <v/>
      </c>
      <c r="D71" s="257" t="str">
        <f>IF(A71="base","",IF(B71="","",INDEX('CIQ Input File'!$C$81:$C$91,MATCH(B71,'CIQ Input File'!$D$81:$D$91,0))))</f>
        <v/>
      </c>
      <c r="E71" s="257" t="str">
        <f t="shared" si="2"/>
        <v/>
      </c>
      <c r="F71" s="107" t="str">
        <f>IF('CIQ Input File'!$R$238="Y",IF('CIQ Input File'!M240="","",'CIQ Input File'!M240),"")</f>
        <v/>
      </c>
      <c r="G71" s="107" t="str">
        <f>IF('CIQ Input File'!$R$238="Y",IF('CIQ Input File'!L240="","",'CIQ Input File'!L240),"")</f>
        <v/>
      </c>
      <c r="H71" s="257" t="str">
        <f>IF(E71="","",IF('CIQ Input File'!$E$184="neighbor enable","bfd-enable",""))</f>
        <v/>
      </c>
      <c r="I71" s="291" t="s">
        <v>728</v>
      </c>
      <c r="J71" s="287" t="s">
        <v>57</v>
      </c>
    </row>
    <row r="72" spans="1:10" s="278" customFormat="1">
      <c r="A72" s="98"/>
      <c r="B72" s="107" t="str">
        <f>B73</f>
        <v/>
      </c>
      <c r="C72" s="275" t="str">
        <f>C73</f>
        <v/>
      </c>
      <c r="D72" s="257" t="str">
        <f>IF(A72="base","",IF(B72="","",INDEX('CIQ Input File'!$C$81:$C$91,MATCH(B72,'CIQ Input File'!$D$81:$D$91,0))))</f>
        <v/>
      </c>
      <c r="E72" s="257" t="str">
        <f t="shared" si="2"/>
        <v/>
      </c>
      <c r="F72" s="107" t="str">
        <f>IF('CIQ Input File'!$R$243="Y",IF('CIQ Input File'!M242="","",'CIQ Input File'!M242),"")</f>
        <v/>
      </c>
      <c r="G72" s="107" t="str">
        <f>IF('CIQ Input File'!$R$243="Y",IF('CIQ Input File'!L242="","",'CIQ Input File'!L242),"")</f>
        <v/>
      </c>
      <c r="H72" s="257" t="str">
        <f>IF(E72="","",IF('CIQ Input File'!$E$184="neighbor enable","bfd-enable",""))</f>
        <v/>
      </c>
      <c r="I72" s="291" t="s">
        <v>728</v>
      </c>
      <c r="J72" s="287" t="s">
        <v>57</v>
      </c>
    </row>
    <row r="73" spans="1:10" s="278" customFormat="1">
      <c r="A73" s="98"/>
      <c r="B73" s="107" t="str">
        <f>IF(F73="","",IF(A73="Base","",INDEX('CIQ Input File'!C235:C479,MATCH(F73,'CIQ Input File'!L235:L479,0))))</f>
        <v/>
      </c>
      <c r="C73" s="275" t="str">
        <f>IF(B73="","",IF(F73="","",INDEX('CIQ Input File'!$J$207:$J$256,MATCH(F73,'CIQ Input File'!$M$207:$M$256,0))))</f>
        <v/>
      </c>
      <c r="D73" s="257" t="str">
        <f>IF(A73="base","",IF(B73="","",INDEX('CIQ Input File'!$C$81:$C$91,MATCH(B73,'CIQ Input File'!$D$81:$D$91,0))))</f>
        <v/>
      </c>
      <c r="E73" s="257" t="str">
        <f t="shared" si="2"/>
        <v/>
      </c>
      <c r="F73" s="107" t="str">
        <f>IF('CIQ Input File'!$R$243="Y",IF('CIQ Input File'!M243="","",'CIQ Input File'!M243),"")</f>
        <v/>
      </c>
      <c r="G73" s="107" t="str">
        <f>IF('CIQ Input File'!$R$243="Y",IF('CIQ Input File'!L243="","",'CIQ Input File'!L243),"")</f>
        <v/>
      </c>
      <c r="H73" s="257" t="str">
        <f>IF(E73="","",IF('CIQ Input File'!$E$184="neighbor enable","bfd-enable",""))</f>
        <v/>
      </c>
      <c r="I73" s="291" t="s">
        <v>728</v>
      </c>
      <c r="J73" s="287" t="s">
        <v>57</v>
      </c>
    </row>
    <row r="74" spans="1:10" s="278" customFormat="1">
      <c r="A74" s="98"/>
      <c r="B74" s="257" t="str">
        <f>IF(F74="","",B73)</f>
        <v/>
      </c>
      <c r="C74" s="275" t="str">
        <f>IF(B73="","",IF(F74="","",C73))</f>
        <v/>
      </c>
      <c r="D74" s="257" t="str">
        <f>IF(A74="base","",IF(B74="","",INDEX('CIQ Input File'!$C$81:$C$91,MATCH(B74,'CIQ Input File'!$D$81:$D$91,0))))</f>
        <v/>
      </c>
      <c r="E74" s="257" t="str">
        <f t="shared" si="2"/>
        <v/>
      </c>
      <c r="F74" s="107" t="str">
        <f>IF('CIQ Input File'!$R$243="Y",IF('CIQ Input File'!M244="","",'CIQ Input File'!M244),"")</f>
        <v/>
      </c>
      <c r="G74" s="107" t="str">
        <f>IF('CIQ Input File'!$R$243="Y",IF('CIQ Input File'!L244="","",'CIQ Input File'!L244),"")</f>
        <v/>
      </c>
      <c r="H74" s="257" t="str">
        <f>IF(E74="","",IF('CIQ Input File'!$E$184="neighbor enable","bfd-enable",""))</f>
        <v/>
      </c>
      <c r="I74" s="291" t="s">
        <v>728</v>
      </c>
      <c r="J74" s="287" t="s">
        <v>57</v>
      </c>
    </row>
    <row r="75" spans="1:10" s="278" customFormat="1">
      <c r="A75" s="98"/>
      <c r="B75" s="257" t="str">
        <f>IF(F75="","",B74)</f>
        <v/>
      </c>
      <c r="C75" s="275" t="str">
        <f>IF(F75="","",C74)</f>
        <v/>
      </c>
      <c r="D75" s="257" t="str">
        <f>IF(A75="base","",IF(B75="","",INDEX('CIQ Input File'!$C$81:$C$91,MATCH(B75,'CIQ Input File'!$D$81:$D$91,0))))</f>
        <v/>
      </c>
      <c r="E75" s="257" t="str">
        <f t="shared" si="2"/>
        <v/>
      </c>
      <c r="F75" s="107" t="str">
        <f>IF('CIQ Input File'!$R$243="Y",IF('CIQ Input File'!M245="","",'CIQ Input File'!M245),"")</f>
        <v/>
      </c>
      <c r="G75" s="107" t="str">
        <f>IF('CIQ Input File'!$R$243="Y",IF('CIQ Input File'!L245="","",'CIQ Input File'!L245),"")</f>
        <v/>
      </c>
      <c r="H75" s="257" t="str">
        <f>IF(E75="","",IF('CIQ Input File'!$E$184="neighbor enable","bfd-enable",""))</f>
        <v/>
      </c>
      <c r="I75" s="291" t="s">
        <v>728</v>
      </c>
      <c r="J75" s="287" t="s">
        <v>57</v>
      </c>
    </row>
    <row r="76" spans="1:10" s="278" customFormat="1">
      <c r="A76" s="98"/>
      <c r="B76" s="107" t="str">
        <f>B77</f>
        <v/>
      </c>
      <c r="C76" s="275" t="str">
        <f>C77</f>
        <v/>
      </c>
      <c r="D76" s="257" t="str">
        <f>IF(A76="base","",IF(B76="","",INDEX('CIQ Input File'!$C$81:$C$91,MATCH(B76,'CIQ Input File'!$D$81:$D$91,0))))</f>
        <v/>
      </c>
      <c r="E76" s="257" t="str">
        <f t="shared" si="2"/>
        <v/>
      </c>
      <c r="F76" s="107" t="str">
        <f>IF('CIQ Input File'!$R$248="Y",IF('CIQ Input File'!M247="","",'CIQ Input File'!M247),"")</f>
        <v/>
      </c>
      <c r="G76" s="107" t="str">
        <f>IF('CIQ Input File'!$R$248="Y",IF('CIQ Input File'!L247="","",'CIQ Input File'!L247),"")</f>
        <v/>
      </c>
      <c r="H76" s="257" t="str">
        <f>IF(E76="","",IF('CIQ Input File'!$E$184="neighbor enable","bfd-enable",""))</f>
        <v/>
      </c>
      <c r="I76" s="291" t="s">
        <v>728</v>
      </c>
      <c r="J76" s="287" t="s">
        <v>57</v>
      </c>
    </row>
    <row r="77" spans="1:10" s="278" customFormat="1">
      <c r="A77" s="98"/>
      <c r="B77" s="107" t="str">
        <f>IF(F77="","",IF(A77="Base","",INDEX('CIQ Input File'!C239:C485,MATCH(F77,'CIQ Input File'!L239:L485,0))))</f>
        <v/>
      </c>
      <c r="C77" s="275" t="str">
        <f>IF(B77="","",IF(F77="","",INDEX('CIQ Input File'!$J$207:$J$256,MATCH(F77,'CIQ Input File'!$M$207:$M$256,0))))</f>
        <v/>
      </c>
      <c r="D77" s="257" t="str">
        <f>IF(A77="base","",IF(B77="","",INDEX('CIQ Input File'!$C$81:$C$91,MATCH(B77,'CIQ Input File'!$D$81:$D$91,0))))</f>
        <v/>
      </c>
      <c r="E77" s="257" t="str">
        <f t="shared" si="2"/>
        <v/>
      </c>
      <c r="F77" s="107" t="str">
        <f>IF('CIQ Input File'!$R$248="Y",IF('CIQ Input File'!M248="","",'CIQ Input File'!M248),"")</f>
        <v/>
      </c>
      <c r="G77" s="107" t="str">
        <f>IF('CIQ Input File'!$R$248="Y",IF('CIQ Input File'!L248="","",'CIQ Input File'!L248),"")</f>
        <v/>
      </c>
      <c r="H77" s="257" t="str">
        <f>IF(E77="","",IF('CIQ Input File'!$E$184="neighbor enable","bfd-enable",""))</f>
        <v/>
      </c>
      <c r="I77" s="291" t="s">
        <v>728</v>
      </c>
      <c r="J77" s="287" t="s">
        <v>57</v>
      </c>
    </row>
    <row r="78" spans="1:10" s="278" customFormat="1">
      <c r="A78" s="98"/>
      <c r="B78" s="257" t="str">
        <f>IF(F78="","",B77)</f>
        <v/>
      </c>
      <c r="C78" s="275" t="str">
        <f>IF(B77="","",IF(F78="","",C77))</f>
        <v/>
      </c>
      <c r="D78" s="257" t="str">
        <f>IF(A78="base","",IF(B78="","",INDEX('CIQ Input File'!$C$81:$C$91,MATCH(B78,'CIQ Input File'!$D$81:$D$91,0))))</f>
        <v/>
      </c>
      <c r="E78" s="257" t="str">
        <f t="shared" si="2"/>
        <v/>
      </c>
      <c r="F78" s="107" t="str">
        <f>IF('CIQ Input File'!$R$248="Y",IF('CIQ Input File'!M249="","",'CIQ Input File'!M249),"")</f>
        <v/>
      </c>
      <c r="G78" s="107" t="str">
        <f>IF('CIQ Input File'!$R$248="Y",IF('CIQ Input File'!L249="","",'CIQ Input File'!L249),"")</f>
        <v/>
      </c>
      <c r="H78" s="257" t="str">
        <f>IF(E78="","",IF('CIQ Input File'!$E$184="neighbor enable","bfd-enable",""))</f>
        <v/>
      </c>
      <c r="I78" s="291" t="s">
        <v>728</v>
      </c>
      <c r="J78" s="287" t="s">
        <v>57</v>
      </c>
    </row>
    <row r="79" spans="1:10" s="278" customFormat="1">
      <c r="A79" s="98"/>
      <c r="B79" s="257" t="str">
        <f>IF(F79="","",B78)</f>
        <v/>
      </c>
      <c r="C79" s="275" t="str">
        <f>IF(F79="","",C78)</f>
        <v/>
      </c>
      <c r="D79" s="257" t="str">
        <f>IF(A79="base","",IF(B79="","",INDEX('CIQ Input File'!$C$81:$C$91,MATCH(B79,'CIQ Input File'!$D$81:$D$91,0))))</f>
        <v/>
      </c>
      <c r="E79" s="257" t="str">
        <f t="shared" si="2"/>
        <v/>
      </c>
      <c r="F79" s="107" t="str">
        <f>IF('CIQ Input File'!$R$248="Y",IF('CIQ Input File'!M250="","",'CIQ Input File'!M250),"")</f>
        <v/>
      </c>
      <c r="G79" s="107" t="str">
        <f>IF('CIQ Input File'!$R$248="Y",IF('CIQ Input File'!L250="","",'CIQ Input File'!L250),"")</f>
        <v/>
      </c>
      <c r="H79" s="257" t="str">
        <f>IF(E79="","",IF('CIQ Input File'!$E$184="neighbor enable","bfd-enable",""))</f>
        <v/>
      </c>
      <c r="I79" s="291" t="s">
        <v>728</v>
      </c>
      <c r="J79" s="287" t="s">
        <v>57</v>
      </c>
    </row>
    <row r="80" spans="1:10" s="278" customFormat="1">
      <c r="A80" s="98"/>
      <c r="B80" s="107" t="str">
        <f>B81</f>
        <v/>
      </c>
      <c r="C80" s="275" t="str">
        <f>C81</f>
        <v/>
      </c>
      <c r="D80" s="257" t="str">
        <f>IF(A80="base","",IF(B80="","",INDEX('CIQ Input File'!$C$81:$C$91,MATCH(B80,'CIQ Input File'!$D$81:$D$91,0))))</f>
        <v/>
      </c>
      <c r="E80" s="257" t="str">
        <f t="shared" si="2"/>
        <v/>
      </c>
      <c r="F80" s="107" t="str">
        <f>IF('CIQ Input File'!$R$253="Y",IF('CIQ Input File'!M252="","",'CIQ Input File'!M252),"")</f>
        <v/>
      </c>
      <c r="G80" s="107" t="str">
        <f>IF('CIQ Input File'!$R$253="Y",IF('CIQ Input File'!L252="","",'CIQ Input File'!L252),"")</f>
        <v/>
      </c>
      <c r="H80" s="257" t="str">
        <f>IF(E80="","",IF('CIQ Input File'!$E$184="neighbor enable","bfd-enable",""))</f>
        <v/>
      </c>
      <c r="I80" s="291" t="s">
        <v>728</v>
      </c>
      <c r="J80" s="287" t="s">
        <v>57</v>
      </c>
    </row>
    <row r="81" spans="1:10" s="278" customFormat="1">
      <c r="A81" s="98"/>
      <c r="B81" s="107" t="str">
        <f>IF(F81="","",IF(A81="Base","",INDEX('CIQ Input File'!C243:C489,MATCH(F81,'CIQ Input File'!L243:L489,0))))</f>
        <v/>
      </c>
      <c r="C81" s="275" t="str">
        <f>IF(B81="","",IF(F81="","",INDEX('CIQ Input File'!$J$207:$J$256,MATCH(F81,'CIQ Input File'!$M$207:$M$256,0))))</f>
        <v/>
      </c>
      <c r="D81" s="257" t="str">
        <f>IF(A81="base","",IF(B81="","",INDEX('CIQ Input File'!$C$81:$C$91,MATCH(B81,'CIQ Input File'!$D$81:$D$91,0))))</f>
        <v/>
      </c>
      <c r="E81" s="257" t="str">
        <f t="shared" si="2"/>
        <v/>
      </c>
      <c r="F81" s="107" t="str">
        <f>IF('CIQ Input File'!$R$253="Y",IF('CIQ Input File'!M253="","",'CIQ Input File'!M253),"")</f>
        <v/>
      </c>
      <c r="G81" s="107" t="str">
        <f>IF('CIQ Input File'!$R$253="Y",IF('CIQ Input File'!L253="","",'CIQ Input File'!L253),"")</f>
        <v/>
      </c>
      <c r="H81" s="257" t="str">
        <f>IF(E81="","",IF('CIQ Input File'!$E$184="neighbor enable","bfd-enable",""))</f>
        <v/>
      </c>
      <c r="I81" s="291" t="s">
        <v>728</v>
      </c>
      <c r="J81" s="287" t="s">
        <v>57</v>
      </c>
    </row>
    <row r="82" spans="1:10" s="278" customFormat="1">
      <c r="A82" s="98"/>
      <c r="B82" s="257" t="str">
        <f>IF(F82="","",B81)</f>
        <v/>
      </c>
      <c r="C82" s="275" t="str">
        <f>IF(B81="","",IF(F82="","",C81))</f>
        <v/>
      </c>
      <c r="D82" s="257" t="str">
        <f>IF(A82="base","",IF(B82="","",INDEX('CIQ Input File'!$C$81:$C$91,MATCH(B82,'CIQ Input File'!$D$81:$D$91,0))))</f>
        <v/>
      </c>
      <c r="E82" s="257" t="str">
        <f t="shared" si="2"/>
        <v/>
      </c>
      <c r="F82" s="107" t="str">
        <f>IF('CIQ Input File'!$R$253="Y",IF('CIQ Input File'!M254="","",'CIQ Input File'!M254),"")</f>
        <v/>
      </c>
      <c r="G82" s="107" t="str">
        <f>IF('CIQ Input File'!$R$253="Y",IF('CIQ Input File'!L254="","",'CIQ Input File'!L254),"")</f>
        <v/>
      </c>
      <c r="H82" s="257" t="str">
        <f>IF(E82="","",IF('CIQ Input File'!$E$184="neighbor enable","bfd-enable",""))</f>
        <v/>
      </c>
      <c r="I82" s="291" t="s">
        <v>728</v>
      </c>
      <c r="J82" s="287" t="s">
        <v>57</v>
      </c>
    </row>
    <row r="83" spans="1:10" s="278" customFormat="1">
      <c r="A83" s="98"/>
      <c r="B83" s="257" t="str">
        <f>IF(F83="","",B82)</f>
        <v/>
      </c>
      <c r="C83" s="275" t="str">
        <f>IF(F83="","",C82)</f>
        <v/>
      </c>
      <c r="D83" s="257" t="str">
        <f>IF(A83="base","",IF(B83="","",INDEX('CIQ Input File'!$C$81:$C$91,MATCH(B83,'CIQ Input File'!$D$81:$D$91,0))))</f>
        <v/>
      </c>
      <c r="E83" s="257" t="str">
        <f t="shared" si="2"/>
        <v/>
      </c>
      <c r="F83" s="107" t="str">
        <f>IF('CIQ Input File'!$R$253="Y",IF('CIQ Input File'!M255="","",'CIQ Input File'!M255),"")</f>
        <v/>
      </c>
      <c r="G83" s="107" t="str">
        <f>IF('CIQ Input File'!$R$253="Y",IF('CIQ Input File'!L255="","",'CIQ Input File'!L255),"")</f>
        <v/>
      </c>
      <c r="H83" s="257" t="str">
        <f>IF(E83="","",IF('CIQ Input File'!$E$184="neighbor enable","bfd-enable",""))</f>
        <v/>
      </c>
      <c r="I83" s="291" t="s">
        <v>728</v>
      </c>
      <c r="J83" s="287" t="s">
        <v>57</v>
      </c>
    </row>
    <row r="85" spans="1:10" s="301" customFormat="1">
      <c r="A85" s="98" t="str">
        <f>IF(IF(F85="","",INDEX('CIQ Input File'!$C$273:$C$283,MATCH(G85,'CIQ Input File'!$E$273:$E$283,0)))="Base","Base","")</f>
        <v>Base</v>
      </c>
      <c r="B85" s="107" t="str">
        <f>IF(IF(F85="","",INDEX('CIQ Input File'!$C$273:$C$283,MATCH(G85,'CIQ Input File'!$E$273:$E$283,0)))="Base","",IF(F85="","",INDEX('CIQ Input File'!$C$273:$C$283,MATCH(G85,'CIQ Input File'!$E$273:$E$283,0))))</f>
        <v/>
      </c>
      <c r="C85" s="275" t="str">
        <f>IF(F85="","",IF(B85="","",INDEX('CIQ Input File'!$J$207:$J$256,MATCH(B85,'CIQ Input File'!$C$207:$C$256,0))))</f>
        <v/>
      </c>
      <c r="D85" s="257" t="str">
        <f>IF(A85="base","",IF(B85="","",INDEX('CIQ Input File'!$C$81:$C$91,MATCH(B85,'CIQ Input File'!$D$81:$D$91,0))))</f>
        <v/>
      </c>
      <c r="E85" s="257" t="str">
        <f>IF('CIQ Input File'!S273="","",'CIQ Input File'!S273)</f>
        <v>eBGP-base-v4</v>
      </c>
      <c r="F85" s="107" t="str">
        <f>IF('CIQ Input File'!K273="Y",IF('CIQ Input File'!F273="","",'CIQ Input File'!F273),"")</f>
        <v>10.255.51.248</v>
      </c>
      <c r="G85" s="107" t="str">
        <f>IF(F85="","",INDEX('CIQ Input File'!$E$273:$E$283,MATCH(F85,'CIQ Input File'!$F$273:$F$283,0)))</f>
        <v>10.255.53.176</v>
      </c>
      <c r="H85" s="257" t="str">
        <f>IF(E85="","",IF('CIQ Input File'!$E$184="neighbor enable","bfd-enable",""))</f>
        <v>bfd-enable</v>
      </c>
      <c r="I85" s="291" t="s">
        <v>727</v>
      </c>
      <c r="J85" s="287" t="s">
        <v>942</v>
      </c>
    </row>
    <row r="86" spans="1:10" s="301" customFormat="1">
      <c r="A86" s="98"/>
      <c r="B86" s="107">
        <f>IF(IF(F86="","",INDEX('CIQ Input File'!$C$273:$C$283,MATCH(G86,'CIQ Input File'!$E$273:$E$283,0)))="Base","",IF(F86="","",INDEX('CIQ Input File'!$C$273:$C$283,MATCH(G86,'CIQ Input File'!$E$273:$E$283,0))))</f>
        <v>100</v>
      </c>
      <c r="C86" s="275">
        <f>IF(F86="","",IF(B86="","",INDEX('CIQ Input File'!$J$207:$J$256,MATCH(B86,'CIQ Input File'!$C$207:$C$256,0))))</f>
        <v>100</v>
      </c>
      <c r="D86" s="257">
        <f>IF(A86="base","",IF(B86="","",INDEX('CIQ Input File'!$C$81:$C$91,MATCH(B86,'CIQ Input File'!$D$81:$D$91,0))))</f>
        <v>1</v>
      </c>
      <c r="E86" s="257" t="str">
        <f>IF('CIQ Input File'!S274="","",'CIQ Input File'!S274)</f>
        <v>eBGP-Signaling-v4</v>
      </c>
      <c r="F86" s="107" t="str">
        <f>IF('CIQ Input File'!K274="Y",IF('CIQ Input File'!F274="","",'CIQ Input File'!F274),"")</f>
        <v>10.255.51.250</v>
      </c>
      <c r="G86" s="107" t="str">
        <f>IF(F86="","",INDEX('CIQ Input File'!$E$273:$E$283,MATCH(F86,'CIQ Input File'!$F$273:$F$283,0)))</f>
        <v>10.255.53.177</v>
      </c>
      <c r="H86" s="257" t="str">
        <f>IF(E86="","",IF('CIQ Input File'!$E$184="neighbor enable","bfd-enable",""))</f>
        <v>bfd-enable</v>
      </c>
      <c r="I86" s="291" t="s">
        <v>727</v>
      </c>
      <c r="J86" s="287" t="s">
        <v>942</v>
      </c>
    </row>
    <row r="87" spans="1:10" s="301" customFormat="1">
      <c r="A87" s="98"/>
      <c r="B87" s="107">
        <f>IF(IF(F87="","",INDEX('CIQ Input File'!$C$273:$C$283,MATCH(G87,'CIQ Input File'!$E$273:$E$283,0)))="Base","",IF(F87="","",INDEX('CIQ Input File'!$C$273:$C$283,MATCH(G87,'CIQ Input File'!$E$273:$E$283,0))))</f>
        <v>200</v>
      </c>
      <c r="C87" s="275">
        <f>IF(F87="","",IF(B87="","",INDEX('CIQ Input File'!$J$207:$J$256,MATCH(B87,'CIQ Input File'!$C$207:$C$256,0))))</f>
        <v>200</v>
      </c>
      <c r="D87" s="257">
        <f>IF(A87="base","",IF(B87="","",INDEX('CIQ Input File'!$C$81:$C$91,MATCH(B87,'CIQ Input File'!$D$81:$D$91,0))))</f>
        <v>1</v>
      </c>
      <c r="E87" s="257" t="str">
        <f>IF('CIQ Input File'!S275="","",'CIQ Input File'!S275)</f>
        <v>eBGP-dmz-v4</v>
      </c>
      <c r="F87" s="107" t="str">
        <f>IF('CIQ Input File'!K275="Y",IF('CIQ Input File'!F275="","",'CIQ Input File'!F275),"")</f>
        <v>10.255.51.252</v>
      </c>
      <c r="G87" s="107" t="str">
        <f>IF(F87="","",INDEX('CIQ Input File'!$E$273:$E$283,MATCH(F87,'CIQ Input File'!$F$273:$F$283,0)))</f>
        <v>10.255.53.178</v>
      </c>
      <c r="H87" s="257" t="str">
        <f>IF(E87="","",IF('CIQ Input File'!$E$184="neighbor enable","bfd-enable",""))</f>
        <v>bfd-enable</v>
      </c>
      <c r="I87" s="291" t="s">
        <v>727</v>
      </c>
      <c r="J87" s="287" t="s">
        <v>942</v>
      </c>
    </row>
    <row r="88" spans="1:10" s="301" customFormat="1">
      <c r="A88" s="98"/>
      <c r="B88" s="107">
        <f>IF(IF(F88="","",INDEX('CIQ Input File'!$C$273:$C$283,MATCH(G88,'CIQ Input File'!$E$273:$E$283,0)))="Base","",IF(F88="","",INDEX('CIQ Input File'!$C$273:$C$283,MATCH(G88,'CIQ Input File'!$E$273:$E$283,0))))</f>
        <v>400</v>
      </c>
      <c r="C88" s="275">
        <f>IF(F88="","",IF(B88="","",INDEX('CIQ Input File'!$J$207:$J$256,MATCH(B88,'CIQ Input File'!$C$207:$C$256,0))))</f>
        <v>400</v>
      </c>
      <c r="D88" s="257">
        <f>IF(A88="base","",IF(B88="","",INDEX('CIQ Input File'!$C$81:$C$91,MATCH(B88,'CIQ Input File'!$D$81:$D$91,0))))</f>
        <v>1</v>
      </c>
      <c r="E88" s="257" t="str">
        <f>IF('CIQ Input File'!S276="","",'CIQ Input File'!S276)</f>
        <v>eBGP-EPC-v4</v>
      </c>
      <c r="F88" s="107" t="str">
        <f>IF('CIQ Input File'!K276="Y",IF('CIQ Input File'!F276="","",'CIQ Input File'!F276),"")</f>
        <v>10.255.51.254</v>
      </c>
      <c r="G88" s="107" t="str">
        <f>IF(F88="","",INDEX('CIQ Input File'!$E$273:$E$283,MATCH(F88,'CIQ Input File'!$F$273:$F$283,0)))</f>
        <v>10.255.53.179</v>
      </c>
      <c r="H88" s="257" t="str">
        <f>IF(E88="","",IF('CIQ Input File'!$E$184="neighbor enable","bfd-enable",""))</f>
        <v>bfd-enable</v>
      </c>
      <c r="I88" s="291" t="s">
        <v>727</v>
      </c>
      <c r="J88" s="287" t="s">
        <v>942</v>
      </c>
    </row>
    <row r="89" spans="1:10" s="301" customFormat="1">
      <c r="A89" s="98"/>
      <c r="B89" s="107" t="str">
        <f>IF(IF(F89="","",INDEX('CIQ Input File'!$C$273:$C$283,MATCH(G89,'CIQ Input File'!$E$273:$E$283,0)))="Base","",IF(F89="","",INDEX('CIQ Input File'!$C$273:$C$283,MATCH(G89,'CIQ Input File'!$E$273:$E$283,0))))</f>
        <v/>
      </c>
      <c r="C89" s="275" t="str">
        <f>IF(F89="","",IF(B89="","",INDEX('CIQ Input File'!$J$207:$J$256,MATCH(B89,'CIQ Input File'!$C$207:$C$256,0))))</f>
        <v/>
      </c>
      <c r="D89" s="257" t="str">
        <f>IF(A89="base","",IF(B89="","",INDEX('CIQ Input File'!$C$81:$C$91,MATCH(B89,'CIQ Input File'!$D$81:$D$91,0))))</f>
        <v/>
      </c>
      <c r="E89" s="257" t="str">
        <f>IF('CIQ Input File'!S277="","",'CIQ Input File'!S277)</f>
        <v/>
      </c>
      <c r="F89" s="107" t="str">
        <f>IF('CIQ Input File'!K277="Y",IF('CIQ Input File'!F277="","",'CIQ Input File'!F277),"")</f>
        <v/>
      </c>
      <c r="G89" s="107" t="str">
        <f>IF(F89="","",INDEX('CIQ Input File'!$E$273:$E$283,MATCH(F89,'CIQ Input File'!$F$273:$F$283,0)))</f>
        <v/>
      </c>
      <c r="H89" s="257" t="str">
        <f>IF(E89="","",IF('CIQ Input File'!$E$184="neighbor enable","bfd-enable",""))</f>
        <v/>
      </c>
      <c r="I89" s="291" t="s">
        <v>727</v>
      </c>
      <c r="J89" s="287" t="s">
        <v>942</v>
      </c>
    </row>
    <row r="90" spans="1:10" s="301" customFormat="1">
      <c r="A90" s="98"/>
      <c r="B90" s="107" t="str">
        <f>IF(IF(F90="","",INDEX('CIQ Input File'!$C$273:$C$283,MATCH(G90,'CIQ Input File'!$E$273:$E$283,0)))="Base","",IF(F90="","",INDEX('CIQ Input File'!$C$273:$C$283,MATCH(G90,'CIQ Input File'!$E$273:$E$283,0))))</f>
        <v/>
      </c>
      <c r="C90" s="275" t="str">
        <f>IF(F90="","",IF(B90="","",INDEX('CIQ Input File'!$J$207:$J$256,MATCH(B90,'CIQ Input File'!$C$207:$C$256,0))))</f>
        <v/>
      </c>
      <c r="D90" s="257" t="str">
        <f>IF(A90="base","",IF(B90="","",INDEX('CIQ Input File'!$C$81:$C$91,MATCH(B90,'CIQ Input File'!$D$81:$D$91,0))))</f>
        <v/>
      </c>
      <c r="E90" s="257" t="str">
        <f>IF('CIQ Input File'!S278="","",'CIQ Input File'!S278)</f>
        <v/>
      </c>
      <c r="F90" s="107" t="str">
        <f>IF('CIQ Input File'!K278="Y",IF('CIQ Input File'!F278="","",'CIQ Input File'!F278),"")</f>
        <v/>
      </c>
      <c r="G90" s="107" t="str">
        <f>IF(F90="","",INDEX('CIQ Input File'!$E$273:$E$283,MATCH(F90,'CIQ Input File'!$F$273:$F$283,0)))</f>
        <v/>
      </c>
      <c r="H90" s="257" t="str">
        <f>IF(E90="","",IF('CIQ Input File'!$E$184="neighbor enable","bfd-enable",""))</f>
        <v/>
      </c>
      <c r="I90" s="291" t="s">
        <v>727</v>
      </c>
      <c r="J90" s="287" t="s">
        <v>942</v>
      </c>
    </row>
    <row r="91" spans="1:10" s="301" customFormat="1">
      <c r="A91" s="98"/>
      <c r="B91" s="107" t="str">
        <f>IF(IF(F91="","",INDEX('CIQ Input File'!$C$273:$C$283,MATCH(G91,'CIQ Input File'!$E$273:$E$283,0)))="Base","",IF(F91="","",INDEX('CIQ Input File'!$C$273:$C$283,MATCH(G91,'CIQ Input File'!$E$273:$E$283,0))))</f>
        <v/>
      </c>
      <c r="C91" s="275" t="str">
        <f>IF(F91="","",IF(B91="","",INDEX('CIQ Input File'!$J$207:$J$256,MATCH(B91,'CIQ Input File'!$C$207:$C$256,0))))</f>
        <v/>
      </c>
      <c r="D91" s="257" t="str">
        <f>IF(A91="base","",IF(B91="","",INDEX('CIQ Input File'!$C$81:$C$91,MATCH(B91,'CIQ Input File'!$D$81:$D$91,0))))</f>
        <v/>
      </c>
      <c r="E91" s="257" t="str">
        <f>IF('CIQ Input File'!S279="","",'CIQ Input File'!S279)</f>
        <v/>
      </c>
      <c r="F91" s="107" t="str">
        <f>IF('CIQ Input File'!K279="Y",IF('CIQ Input File'!F279="","",'CIQ Input File'!F279),"")</f>
        <v/>
      </c>
      <c r="G91" s="107" t="str">
        <f>IF(F91="","",INDEX('CIQ Input File'!$E$273:$E$283,MATCH(F91,'CIQ Input File'!$F$273:$F$283,0)))</f>
        <v/>
      </c>
      <c r="H91" s="257" t="str">
        <f>IF(E91="","",IF('CIQ Input File'!$E$184="neighbor enable","bfd-enable",""))</f>
        <v/>
      </c>
      <c r="I91" s="291" t="s">
        <v>727</v>
      </c>
      <c r="J91" s="287" t="s">
        <v>942</v>
      </c>
    </row>
    <row r="92" spans="1:10" s="301" customFormat="1">
      <c r="A92" s="98"/>
      <c r="B92" s="107" t="str">
        <f>IF(IF(F92="","",INDEX('CIQ Input File'!$C$273:$C$283,MATCH(G92,'CIQ Input File'!$E$273:$E$283,0)))="Base","",IF(F92="","",INDEX('CIQ Input File'!$C$273:$C$283,MATCH(G92,'CIQ Input File'!$E$273:$E$283,0))))</f>
        <v/>
      </c>
      <c r="C92" s="275" t="str">
        <f>IF(F92="","",IF(B92="","",INDEX('CIQ Input File'!$J$207:$J$256,MATCH(B92,'CIQ Input File'!$C$207:$C$256,0))))</f>
        <v/>
      </c>
      <c r="D92" s="257" t="str">
        <f>IF(A92="base","",IF(B92="","",INDEX('CIQ Input File'!$C$81:$C$91,MATCH(B92,'CIQ Input File'!$D$81:$D$91,0))))</f>
        <v/>
      </c>
      <c r="E92" s="257" t="str">
        <f>IF('CIQ Input File'!S280="","",'CIQ Input File'!S280)</f>
        <v/>
      </c>
      <c r="F92" s="107" t="str">
        <f>IF('CIQ Input File'!K280="Y",IF('CIQ Input File'!F280="","",'CIQ Input File'!F280),"")</f>
        <v/>
      </c>
      <c r="G92" s="107" t="str">
        <f>IF(F92="","",INDEX('CIQ Input File'!$E$273:$E$283,MATCH(F92,'CIQ Input File'!$F$273:$F$283,0)))</f>
        <v/>
      </c>
      <c r="H92" s="257" t="str">
        <f>IF(E92="","",IF('CIQ Input File'!$E$184="neighbor enable","bfd-enable",""))</f>
        <v/>
      </c>
      <c r="I92" s="291" t="s">
        <v>727</v>
      </c>
      <c r="J92" s="287" t="s">
        <v>942</v>
      </c>
    </row>
    <row r="93" spans="1:10" s="301" customFormat="1">
      <c r="A93" s="98"/>
      <c r="B93" s="107" t="str">
        <f>IF(IF(F93="","",INDEX('CIQ Input File'!$C$273:$C$283,MATCH(G93,'CIQ Input File'!$E$273:$E$283,0)))="Base","",IF(F93="","",INDEX('CIQ Input File'!$C$273:$C$283,MATCH(G93,'CIQ Input File'!$E$273:$E$283,0))))</f>
        <v/>
      </c>
      <c r="C93" s="275" t="str">
        <f>IF(F93="","",IF(B93="","",INDEX('CIQ Input File'!$J$207:$J$256,MATCH(B93,'CIQ Input File'!$C$207:$C$256,0))))</f>
        <v/>
      </c>
      <c r="D93" s="257" t="str">
        <f>IF(A93="base","",IF(B93="","",INDEX('CIQ Input File'!$C$81:$C$91,MATCH(B93,'CIQ Input File'!$D$81:$D$91,0))))</f>
        <v/>
      </c>
      <c r="E93" s="257" t="str">
        <f>IF('CIQ Input File'!S281="","",'CIQ Input File'!S281)</f>
        <v/>
      </c>
      <c r="F93" s="107" t="str">
        <f>IF('CIQ Input File'!K281="Y",IF('CIQ Input File'!F281="","",'CIQ Input File'!F281),"")</f>
        <v/>
      </c>
      <c r="G93" s="107" t="str">
        <f>IF(F93="","",INDEX('CIQ Input File'!$E$273:$E$283,MATCH(F93,'CIQ Input File'!$F$273:$F$283,0)))</f>
        <v/>
      </c>
      <c r="H93" s="257" t="str">
        <f>IF(E93="","",IF('CIQ Input File'!$E$184="neighbor enable","bfd-enable",""))</f>
        <v/>
      </c>
      <c r="I93" s="291" t="s">
        <v>727</v>
      </c>
      <c r="J93" s="287" t="s">
        <v>942</v>
      </c>
    </row>
    <row r="94" spans="1:10" s="301" customFormat="1">
      <c r="A94" s="98"/>
      <c r="B94" s="107" t="str">
        <f>IF(IF(F94="","",INDEX('CIQ Input File'!$C$273:$C$283,MATCH(G94,'CIQ Input File'!$E$273:$E$283,0)))="Base","",IF(F94="","",INDEX('CIQ Input File'!$C$273:$C$283,MATCH(G94,'CIQ Input File'!$E$273:$E$283,0))))</f>
        <v/>
      </c>
      <c r="C94" s="275" t="str">
        <f>IF(F94="","",IF(B94="","",INDEX('CIQ Input File'!$J$207:$J$256,MATCH(B94,'CIQ Input File'!$C$207:$C$256,0))))</f>
        <v/>
      </c>
      <c r="D94" s="257" t="str">
        <f>IF(A94="base","",IF(B94="","",INDEX('CIQ Input File'!$C$81:$C$91,MATCH(B94,'CIQ Input File'!$D$81:$D$91,0))))</f>
        <v/>
      </c>
      <c r="E94" s="257" t="str">
        <f>IF('CIQ Input File'!N282="","",'CIQ Input File'!N282)</f>
        <v/>
      </c>
      <c r="F94" s="107" t="str">
        <f>IF('CIQ Input File'!K282="Y",IF('CIQ Input File'!F282="","",'CIQ Input File'!F282),"")</f>
        <v/>
      </c>
      <c r="G94" s="107" t="str">
        <f>IF(F94="","",INDEX('CIQ Input File'!$E$273:$E$283,MATCH(F94,'CIQ Input File'!$F$273:$F$283,0)))</f>
        <v/>
      </c>
      <c r="H94" s="257" t="str">
        <f>IF(E94="","",IF('CIQ Input File'!$E$184="neighbor enable","bfd-enable",""))</f>
        <v/>
      </c>
      <c r="I94" s="291" t="s">
        <v>727</v>
      </c>
      <c r="J94" s="287" t="s">
        <v>942</v>
      </c>
    </row>
    <row r="96" spans="1:10" s="301" customFormat="1">
      <c r="A96" s="98" t="str">
        <f>IF(IF(F96="","",INDEX('CIQ Input File'!$C$273:$C$283,MATCH(G96,'CIQ Input File'!$E$273:$E$283,0)))="Base","Base","")</f>
        <v>Base</v>
      </c>
      <c r="B96" s="107" t="str">
        <f>IF(IF(F96="","",INDEX('CIQ Input File'!$C$273:$C$283,MATCH(G96,'CIQ Input File'!$E$273:$E$283,0)))="Base","",IF(F96="","",INDEX('CIQ Input File'!$C$273:$C$283,MATCH(G96,'CIQ Input File'!$E$273:$E$283,0))))</f>
        <v/>
      </c>
      <c r="C96" s="275" t="str">
        <f>IF(F96="","",IF(B96="","",INDEX('CIQ Input File'!$J$207:$J$256,MATCH(B96,'CIQ Input File'!$C$207:$C$256,0))))</f>
        <v/>
      </c>
      <c r="D96" s="257" t="str">
        <f>IF(A96="base","",IF(B96="","",INDEX('CIQ Input File'!$C$81:$C$91,MATCH(B96,'CIQ Input File'!$D$81:$D$91,0))))</f>
        <v/>
      </c>
      <c r="E96" s="257" t="str">
        <f>IF('CIQ Input File'!S273="","",'CIQ Input File'!S273)</f>
        <v>eBGP-base-v4</v>
      </c>
      <c r="F96" s="107" t="str">
        <f>IF('CIQ Input File'!K273="Y",IF('CIQ Input File'!G273="","",'CIQ Input File'!G273),"")</f>
        <v>10.255.51.249</v>
      </c>
      <c r="G96" s="107" t="str">
        <f>IF(F96="","",INDEX('CIQ Input File'!$E$273:$E$283,MATCH(F96,'CIQ Input File'!$G$273:$G$283,0)))</f>
        <v>10.255.53.176</v>
      </c>
      <c r="H96" s="257" t="str">
        <f>IF(E96="","",IF('CIQ Input File'!$E$184="neighbor enable","bfd-enable",""))</f>
        <v>bfd-enable</v>
      </c>
      <c r="I96" s="291" t="s">
        <v>727</v>
      </c>
      <c r="J96" s="287" t="s">
        <v>943</v>
      </c>
    </row>
    <row r="97" spans="1:10" s="301" customFormat="1">
      <c r="A97" s="98"/>
      <c r="B97" s="107">
        <f>IF(IF(F97="","",INDEX('CIQ Input File'!$C$273:$C$283,MATCH(G97,'CIQ Input File'!$E$273:$E$283,0)))="Base","",IF(F97="","",INDEX('CIQ Input File'!$C$273:$C$283,MATCH(G97,'CIQ Input File'!$E$273:$E$283,0))))</f>
        <v>100</v>
      </c>
      <c r="C97" s="275">
        <f>IF(F97="","",IF(B97="","",INDEX('CIQ Input File'!$J$207:$J$256,MATCH(B97,'CIQ Input File'!$C$207:$C$256,0))))</f>
        <v>100</v>
      </c>
      <c r="D97" s="257">
        <f>IF(A97="base","",IF(B97="","",INDEX('CIQ Input File'!$C$81:$C$91,MATCH(B97,'CIQ Input File'!$D$81:$D$91,0))))</f>
        <v>1</v>
      </c>
      <c r="E97" s="257" t="str">
        <f>IF('CIQ Input File'!S274="","",'CIQ Input File'!S274)</f>
        <v>eBGP-Signaling-v4</v>
      </c>
      <c r="F97" s="107" t="str">
        <f>IF('CIQ Input File'!K274="Y",IF('CIQ Input File'!G274="","",'CIQ Input File'!G274),"")</f>
        <v>10.255.51.251</v>
      </c>
      <c r="G97" s="107" t="str">
        <f>IF(F97="","",INDEX('CIQ Input File'!$E$273:$E$283,MATCH(F97,'CIQ Input File'!$G$273:$G$283,0)))</f>
        <v>10.255.53.177</v>
      </c>
      <c r="H97" s="257" t="str">
        <f>IF(E97="","",IF('CIQ Input File'!$E$184="neighbor enable","bfd-enable",""))</f>
        <v>bfd-enable</v>
      </c>
      <c r="I97" s="291" t="s">
        <v>727</v>
      </c>
      <c r="J97" s="287" t="s">
        <v>943</v>
      </c>
    </row>
    <row r="98" spans="1:10" s="301" customFormat="1">
      <c r="A98" s="98"/>
      <c r="B98" s="107">
        <f>IF(IF(F98="","",INDEX('CIQ Input File'!$C$273:$C$283,MATCH(G98,'CIQ Input File'!$E$273:$E$283,0)))="Base","",IF(F98="","",INDEX('CIQ Input File'!$C$273:$C$283,MATCH(G98,'CIQ Input File'!$E$273:$E$283,0))))</f>
        <v>200</v>
      </c>
      <c r="C98" s="275">
        <f>IF(F98="","",IF(B98="","",INDEX('CIQ Input File'!$J$207:$J$256,MATCH(B98,'CIQ Input File'!$C$207:$C$256,0))))</f>
        <v>200</v>
      </c>
      <c r="D98" s="257">
        <f>IF(A98="base","",IF(B98="","",INDEX('CIQ Input File'!$C$81:$C$91,MATCH(B98,'CIQ Input File'!$D$81:$D$91,0))))</f>
        <v>1</v>
      </c>
      <c r="E98" s="257" t="str">
        <f>IF('CIQ Input File'!S275="","",'CIQ Input File'!S275)</f>
        <v>eBGP-dmz-v4</v>
      </c>
      <c r="F98" s="107" t="str">
        <f>IF('CIQ Input File'!K275="Y",IF('CIQ Input File'!G275="","",'CIQ Input File'!G275),"")</f>
        <v>10.255.51.253</v>
      </c>
      <c r="G98" s="107" t="str">
        <f>IF(F98="","",INDEX('CIQ Input File'!$E$273:$E$283,MATCH(F98,'CIQ Input File'!$G$273:$G$283,0)))</f>
        <v>10.255.53.178</v>
      </c>
      <c r="H98" s="257" t="str">
        <f>IF(E98="","",IF('CIQ Input File'!$E$184="neighbor enable","bfd-enable",""))</f>
        <v>bfd-enable</v>
      </c>
      <c r="I98" s="291" t="s">
        <v>727</v>
      </c>
      <c r="J98" s="287" t="s">
        <v>943</v>
      </c>
    </row>
    <row r="99" spans="1:10" s="301" customFormat="1">
      <c r="A99" s="98"/>
      <c r="B99" s="107">
        <f>IF(IF(F99="","",INDEX('CIQ Input File'!$C$273:$C$283,MATCH(G99,'CIQ Input File'!$E$273:$E$283,0)))="Base","",IF(F99="","",INDEX('CIQ Input File'!$C$273:$C$283,MATCH(G99,'CIQ Input File'!$E$273:$E$283,0))))</f>
        <v>400</v>
      </c>
      <c r="C99" s="275">
        <f>IF(F99="","",IF(B99="","",INDEX('CIQ Input File'!$J$207:$J$256,MATCH(B99,'CIQ Input File'!$C$207:$C$256,0))))</f>
        <v>400</v>
      </c>
      <c r="D99" s="257">
        <f>IF(A99="base","",IF(B99="","",INDEX('CIQ Input File'!$C$81:$C$91,MATCH(B99,'CIQ Input File'!$D$81:$D$91,0))))</f>
        <v>1</v>
      </c>
      <c r="E99" s="257" t="str">
        <f>IF('CIQ Input File'!S276="","",'CIQ Input File'!S276)</f>
        <v>eBGP-EPC-v4</v>
      </c>
      <c r="F99" s="107" t="str">
        <f>IF('CIQ Input File'!K276="Y",IF('CIQ Input File'!G276="","",'CIQ Input File'!G276),"")</f>
        <v>10.255.51.255</v>
      </c>
      <c r="G99" s="107" t="str">
        <f>IF(F99="","",INDEX('CIQ Input File'!$E$273:$E$283,MATCH(F99,'CIQ Input File'!$G$273:$G$283,0)))</f>
        <v>10.255.53.179</v>
      </c>
      <c r="H99" s="257" t="str">
        <f>IF(E99="","",IF('CIQ Input File'!$E$184="neighbor enable","bfd-enable",""))</f>
        <v>bfd-enable</v>
      </c>
      <c r="I99" s="291" t="s">
        <v>727</v>
      </c>
      <c r="J99" s="287" t="s">
        <v>943</v>
      </c>
    </row>
    <row r="100" spans="1:10" s="301" customFormat="1">
      <c r="A100" s="98"/>
      <c r="B100" s="107" t="str">
        <f>IF(IF(F100="","",INDEX('CIQ Input File'!$C$273:$C$283,MATCH(G100,'CIQ Input File'!$E$273:$E$283,0)))="Base","",IF(F100="","",INDEX('CIQ Input File'!$C$273:$C$283,MATCH(G100,'CIQ Input File'!$E$273:$E$283,0))))</f>
        <v/>
      </c>
      <c r="C100" s="275" t="str">
        <f>IF(F100="","",IF(B100="","",INDEX('CIQ Input File'!$J$207:$J$256,MATCH(B100,'CIQ Input File'!$C$207:$C$256,0))))</f>
        <v/>
      </c>
      <c r="D100" s="257" t="str">
        <f>IF(A100="base","",IF(B100="","",INDEX('CIQ Input File'!$C$81:$C$91,MATCH(B100,'CIQ Input File'!$D$81:$D$91,0))))</f>
        <v/>
      </c>
      <c r="E100" s="257" t="str">
        <f>IF('CIQ Input File'!S277="","",'CIQ Input File'!S277)</f>
        <v/>
      </c>
      <c r="F100" s="107" t="str">
        <f>IF('CIQ Input File'!K277="Y",IF('CIQ Input File'!G277="","",'CIQ Input File'!G277),"")</f>
        <v/>
      </c>
      <c r="G100" s="107" t="str">
        <f>IF(F100="","",INDEX('CIQ Input File'!$E$273:$E$283,MATCH(F100,'CIQ Input File'!$G$273:$G$283,0)))</f>
        <v/>
      </c>
      <c r="H100" s="257" t="str">
        <f>IF(E100="","",IF('CIQ Input File'!$E$184="neighbor enable","bfd-enable",""))</f>
        <v/>
      </c>
      <c r="I100" s="291" t="s">
        <v>727</v>
      </c>
      <c r="J100" s="287" t="s">
        <v>943</v>
      </c>
    </row>
    <row r="101" spans="1:10" s="301" customFormat="1">
      <c r="A101" s="98"/>
      <c r="B101" s="107" t="str">
        <f>IF(IF(F101="","",INDEX('CIQ Input File'!$C$273:$C$283,MATCH(G101,'CIQ Input File'!$E$273:$E$283,0)))="Base","",IF(F101="","",INDEX('CIQ Input File'!$C$273:$C$283,MATCH(G101,'CIQ Input File'!$E$273:$E$283,0))))</f>
        <v/>
      </c>
      <c r="C101" s="275" t="str">
        <f>IF(F101="","",IF(B101="","",INDEX('CIQ Input File'!$J$207:$J$256,MATCH(B101,'CIQ Input File'!$C$207:$C$256,0))))</f>
        <v/>
      </c>
      <c r="D101" s="257" t="str">
        <f>IF(A101="base","",IF(B101="","",INDEX('CIQ Input File'!$C$81:$C$91,MATCH(B101,'CIQ Input File'!$D$81:$D$91,0))))</f>
        <v/>
      </c>
      <c r="E101" s="257" t="str">
        <f>IF('CIQ Input File'!S278="","",'CIQ Input File'!S278)</f>
        <v/>
      </c>
      <c r="F101" s="107" t="str">
        <f>IF('CIQ Input File'!K278="Y",IF('CIQ Input File'!G278="","",'CIQ Input File'!G278),"")</f>
        <v/>
      </c>
      <c r="G101" s="107" t="str">
        <f>IF(F101="","",INDEX('CIQ Input File'!$E$273:$E$283,MATCH(F101,'CIQ Input File'!$G$273:$G$283,0)))</f>
        <v/>
      </c>
      <c r="H101" s="257" t="str">
        <f>IF(E101="","",IF('CIQ Input File'!$E$184="neighbor enable","bfd-enable",""))</f>
        <v/>
      </c>
      <c r="I101" s="291" t="s">
        <v>727</v>
      </c>
      <c r="J101" s="287" t="s">
        <v>943</v>
      </c>
    </row>
    <row r="102" spans="1:10" s="301" customFormat="1">
      <c r="A102" s="98"/>
      <c r="B102" s="107" t="str">
        <f>IF(IF(F102="","",INDEX('CIQ Input File'!$C$273:$C$283,MATCH(G102,'CIQ Input File'!$E$273:$E$283,0)))="Base","",IF(F102="","",INDEX('CIQ Input File'!$C$273:$C$283,MATCH(G102,'CIQ Input File'!$E$273:$E$283,0))))</f>
        <v/>
      </c>
      <c r="C102" s="275" t="str">
        <f>IF(F102="","",IF(B102="","",INDEX('CIQ Input File'!$J$207:$J$256,MATCH(B102,'CIQ Input File'!$C$207:$C$256,0))))</f>
        <v/>
      </c>
      <c r="D102" s="257" t="str">
        <f>IF(A102="base","",IF(B102="","",INDEX('CIQ Input File'!$C$81:$C$91,MATCH(B102,'CIQ Input File'!$D$81:$D$91,0))))</f>
        <v/>
      </c>
      <c r="E102" s="257" t="str">
        <f>IF('CIQ Input File'!S279="","",'CIQ Input File'!S279)</f>
        <v/>
      </c>
      <c r="F102" s="107" t="str">
        <f>IF('CIQ Input File'!K279="Y",IF('CIQ Input File'!G279="","",'CIQ Input File'!G279),"")</f>
        <v/>
      </c>
      <c r="G102" s="107" t="str">
        <f>IF(F102="","",INDEX('CIQ Input File'!$E$273:$E$283,MATCH(F102,'CIQ Input File'!$G$273:$G$283,0)))</f>
        <v/>
      </c>
      <c r="H102" s="257" t="str">
        <f>IF(E102="","",IF('CIQ Input File'!$E$184="neighbor enable","bfd-enable",""))</f>
        <v/>
      </c>
      <c r="I102" s="291" t="s">
        <v>727</v>
      </c>
      <c r="J102" s="287" t="s">
        <v>943</v>
      </c>
    </row>
    <row r="103" spans="1:10" s="301" customFormat="1">
      <c r="A103" s="98"/>
      <c r="B103" s="107" t="str">
        <f>IF(IF(F103="","",INDEX('CIQ Input File'!$C$273:$C$283,MATCH(G103,'CIQ Input File'!$E$273:$E$283,0)))="Base","",IF(F103="","",INDEX('CIQ Input File'!$C$273:$C$283,MATCH(G103,'CIQ Input File'!$E$273:$E$283,0))))</f>
        <v/>
      </c>
      <c r="C103" s="275" t="str">
        <f>IF(F103="","",IF(B103="","",INDEX('CIQ Input File'!$J$207:$J$256,MATCH(B103,'CIQ Input File'!$C$207:$C$256,0))))</f>
        <v/>
      </c>
      <c r="D103" s="257" t="str">
        <f>IF(A103="base","",IF(B103="","",INDEX('CIQ Input File'!$C$81:$C$91,MATCH(B103,'CIQ Input File'!$D$81:$D$91,0))))</f>
        <v/>
      </c>
      <c r="E103" s="257" t="str">
        <f>IF('CIQ Input File'!S280="","",'CIQ Input File'!S280)</f>
        <v/>
      </c>
      <c r="F103" s="107" t="str">
        <f>IF('CIQ Input File'!K280="Y",IF('CIQ Input File'!G280="","",'CIQ Input File'!G280),"")</f>
        <v/>
      </c>
      <c r="G103" s="107" t="str">
        <f>IF(F103="","",INDEX('CIQ Input File'!$E$273:$E$283,MATCH(F103,'CIQ Input File'!$G$273:$G$283,0)))</f>
        <v/>
      </c>
      <c r="H103" s="257" t="str">
        <f>IF(E103="","",IF('CIQ Input File'!$E$184="neighbor enable","bfd-enable",""))</f>
        <v/>
      </c>
      <c r="I103" s="291" t="s">
        <v>727</v>
      </c>
      <c r="J103" s="287" t="s">
        <v>943</v>
      </c>
    </row>
    <row r="104" spans="1:10" s="301" customFormat="1">
      <c r="A104" s="98"/>
      <c r="B104" s="107" t="str">
        <f>IF(IF(F104="","",INDEX('CIQ Input File'!$C$273:$C$283,MATCH(G104,'CIQ Input File'!$E$273:$E$283,0)))="Base","",IF(F104="","",INDEX('CIQ Input File'!$C$273:$C$283,MATCH(G104,'CIQ Input File'!$E$273:$E$283,0))))</f>
        <v/>
      </c>
      <c r="C104" s="275" t="str">
        <f>IF(F104="","",IF(B104="","",INDEX('CIQ Input File'!$J$207:$J$256,MATCH(B104,'CIQ Input File'!$C$207:$C$256,0))))</f>
        <v/>
      </c>
      <c r="D104" s="257" t="str">
        <f>IF(A104="base","",IF(B104="","",INDEX('CIQ Input File'!$C$81:$C$91,MATCH(B104,'CIQ Input File'!$D$81:$D$91,0))))</f>
        <v/>
      </c>
      <c r="E104" s="257" t="str">
        <f>IF('CIQ Input File'!S281="","",'CIQ Input File'!S281)</f>
        <v/>
      </c>
      <c r="F104" s="107" t="str">
        <f>IF('CIQ Input File'!K281="Y",IF('CIQ Input File'!G281="","",'CIQ Input File'!G281),"")</f>
        <v/>
      </c>
      <c r="G104" s="107" t="str">
        <f>IF(F104="","",INDEX('CIQ Input File'!$E$273:$E$283,MATCH(F104,'CIQ Input File'!$G$273:$G$283,0)))</f>
        <v/>
      </c>
      <c r="H104" s="257" t="str">
        <f>IF(E104="","",IF('CIQ Input File'!$E$184="neighbor enable","bfd-enable",""))</f>
        <v/>
      </c>
      <c r="I104" s="291" t="s">
        <v>727</v>
      </c>
      <c r="J104" s="287" t="s">
        <v>943</v>
      </c>
    </row>
    <row r="105" spans="1:10" s="301" customFormat="1">
      <c r="A105" s="98"/>
      <c r="B105" s="107" t="str">
        <f>IF(IF(F105="","",INDEX('CIQ Input File'!$C$273:$C$283,MATCH(G105,'CIQ Input File'!$E$273:$E$283,0)))="Base","",IF(F105="","",INDEX('CIQ Input File'!$C$273:$C$283,MATCH(G105,'CIQ Input File'!$E$273:$E$283,0))))</f>
        <v/>
      </c>
      <c r="C105" s="275" t="str">
        <f>IF(F105="","",IF(B105="","",INDEX('CIQ Input File'!$J$207:$J$256,MATCH(B105,'CIQ Input File'!$C$207:$C$256,0))))</f>
        <v/>
      </c>
      <c r="D105" s="257" t="str">
        <f>IF(A105="base","",IF(B105="","",INDEX('CIQ Input File'!$C$81:$C$91,MATCH(B105,'CIQ Input File'!$D$81:$D$91,0))))</f>
        <v/>
      </c>
      <c r="E105" s="257" t="str">
        <f>IF('CIQ Input File'!N282="","",'CIQ Input File'!N282)</f>
        <v/>
      </c>
      <c r="F105" s="107" t="str">
        <f>IF('CIQ Input File'!K282="Y",IF('CIQ Input File'!G282="","",'CIQ Input File'!G282),"")</f>
        <v/>
      </c>
      <c r="G105" s="107" t="str">
        <f>IF(F105="","",INDEX('CIQ Input File'!$E$273:$E$283,MATCH(F105,'CIQ Input File'!$G$273:$G$283,0)))</f>
        <v/>
      </c>
      <c r="H105" s="257" t="str">
        <f>IF(E105="","",IF('CIQ Input File'!$E$184="neighbor enable","bfd-enable",""))</f>
        <v/>
      </c>
      <c r="I105" s="291" t="s">
        <v>727</v>
      </c>
      <c r="J105" s="287" t="s">
        <v>943</v>
      </c>
    </row>
    <row r="107" spans="1:10" s="301" customFormat="1">
      <c r="A107" s="98" t="str">
        <f>IF(IF(F107="","",INDEX('CIQ Input File'!$C$273:$C$283,MATCH(G107,'CIQ Input File'!$H$273:$H$283,0)))="Base","Base","")</f>
        <v/>
      </c>
      <c r="B107" s="107" t="str">
        <f>IF(IF(F107="","",INDEX('CIQ Input File'!$C$273:$C$283,MATCH(G107,'CIQ Input File'!$H$273:$H$283,0)))="Base","",IF(F107="","",INDEX('CIQ Input File'!$C$273:$C$283,MATCH(G107,'CIQ Input File'!$H$273:$H$283,0))))</f>
        <v/>
      </c>
      <c r="C107" s="275" t="str">
        <f>IF(F107="","",IF(B107="","",INDEX('CIQ Input File'!$J$207:$J$256,MATCH(B107,'CIQ Input File'!$C$207:$C$256,0))))</f>
        <v/>
      </c>
      <c r="D107" s="257" t="str">
        <f>IF(A107="base","",IF(B107="","",INDEX('CIQ Input File'!$C$81:$C$91,MATCH(B107,'CIQ Input File'!$D$81:$D$91,0))))</f>
        <v/>
      </c>
      <c r="E107" s="257" t="str">
        <f>IF('CIQ Input File'!T273="","",'CIQ Input File'!T273)</f>
        <v/>
      </c>
      <c r="F107" s="107" t="str">
        <f>IF('CIQ Input File'!L273="Y",IF('CIQ Input File'!I273="","",'CIQ Input File'!I273),"")</f>
        <v/>
      </c>
      <c r="G107" s="107" t="str">
        <f>IF(F107="","",INDEX('CIQ Input File'!$H$273:$H$283,MATCH(F107,'CIQ Input File'!$I$273:$I$283,0)))</f>
        <v/>
      </c>
      <c r="H107" s="257" t="str">
        <f>IF(E107="","",IF('CIQ Input File'!$E$184="neighbor enable","bfd-enable",""))</f>
        <v/>
      </c>
      <c r="I107" s="291" t="s">
        <v>728</v>
      </c>
      <c r="J107" s="287" t="s">
        <v>942</v>
      </c>
    </row>
    <row r="108" spans="1:10" s="301" customFormat="1">
      <c r="A108" s="98" t="str">
        <f>IF(IF(F108="","",INDEX('CIQ Input File'!$C$273:$C$283,MATCH(G108,'CIQ Input File'!$H$273:$H$283,0)))="Base","Base","")</f>
        <v/>
      </c>
      <c r="B108" s="107" t="str">
        <f>IF(IF(F108="","",INDEX('CIQ Input File'!$C$273:$C$283,MATCH(G108,'CIQ Input File'!$H$273:$H$283,0)))="Base","",IF(F108="","",INDEX('CIQ Input File'!$C$273:$C$283,MATCH(G108,'CIQ Input File'!$H$273:$H$283,0))))</f>
        <v/>
      </c>
      <c r="C108" s="275" t="str">
        <f>IF(F108="","",IF(B108="","",INDEX('CIQ Input File'!$J$207:$J$256,MATCH(B108,'CIQ Input File'!$C$207:$C$256,0))))</f>
        <v/>
      </c>
      <c r="D108" s="257" t="str">
        <f>IF(A108="base","",IF(B108="","",INDEX('CIQ Input File'!$C$81:$C$91,MATCH(B108,'CIQ Input File'!$D$81:$D$91,0))))</f>
        <v/>
      </c>
      <c r="E108" s="257" t="str">
        <f>IF('CIQ Input File'!T274="","",'CIQ Input File'!T274)</f>
        <v/>
      </c>
      <c r="F108" s="107" t="str">
        <f>IF('CIQ Input File'!L274="Y",IF('CIQ Input File'!I274="","",'CIQ Input File'!I274),"")</f>
        <v/>
      </c>
      <c r="G108" s="107" t="str">
        <f>IF(F108="","",INDEX('CIQ Input File'!$H$273:$H$283,MATCH(F108,'CIQ Input File'!$I$273:$I$283,0)))</f>
        <v/>
      </c>
      <c r="H108" s="257" t="str">
        <f>IF(E108="","",IF('CIQ Input File'!$E$184="neighbor enable","bfd-enable",""))</f>
        <v/>
      </c>
      <c r="I108" s="291" t="s">
        <v>728</v>
      </c>
      <c r="J108" s="287" t="s">
        <v>942</v>
      </c>
    </row>
    <row r="109" spans="1:10" s="301" customFormat="1">
      <c r="A109" s="98" t="str">
        <f>IF(IF(F109="","",INDEX('CIQ Input File'!$C$273:$C$283,MATCH(G109,'CIQ Input File'!$H$273:$H$283,0)))="Base","Base","")</f>
        <v/>
      </c>
      <c r="B109" s="107" t="str">
        <f>IF(IF(F109="","",INDEX('CIQ Input File'!$C$273:$C$283,MATCH(G109,'CIQ Input File'!$H$273:$H$283,0)))="Base","",IF(F109="","",INDEX('CIQ Input File'!$C$273:$C$283,MATCH(G109,'CIQ Input File'!$H$273:$H$283,0))))</f>
        <v/>
      </c>
      <c r="C109" s="275" t="str">
        <f>IF(F109="","",IF(B109="","",INDEX('CIQ Input File'!$J$207:$J$256,MATCH(B109,'CIQ Input File'!$C$207:$C$256,0))))</f>
        <v/>
      </c>
      <c r="D109" s="257" t="str">
        <f>IF(A109="base","",IF(B109="","",INDEX('CIQ Input File'!$C$81:$C$91,MATCH(B109,'CIQ Input File'!$D$81:$D$91,0))))</f>
        <v/>
      </c>
      <c r="E109" s="257" t="str">
        <f>IF('CIQ Input File'!T275="","",'CIQ Input File'!T275)</f>
        <v/>
      </c>
      <c r="F109" s="107" t="str">
        <f>IF('CIQ Input File'!L275="Y",IF('CIQ Input File'!I275="","",'CIQ Input File'!I275),"")</f>
        <v/>
      </c>
      <c r="G109" s="107" t="str">
        <f>IF(F109="","",INDEX('CIQ Input File'!$H$273:$H$283,MATCH(F109,'CIQ Input File'!$I$273:$I$283,0)))</f>
        <v/>
      </c>
      <c r="H109" s="257" t="str">
        <f>IF(E109="","",IF('CIQ Input File'!$E$184="neighbor enable","bfd-enable",""))</f>
        <v/>
      </c>
      <c r="I109" s="291" t="s">
        <v>728</v>
      </c>
      <c r="J109" s="287" t="s">
        <v>942</v>
      </c>
    </row>
    <row r="110" spans="1:10" s="301" customFormat="1">
      <c r="A110" s="98" t="str">
        <f>IF(IF(F110="","",INDEX('CIQ Input File'!$C$273:$C$283,MATCH(G110,'CIQ Input File'!$H$273:$H$283,0)))="Base","Base","")</f>
        <v/>
      </c>
      <c r="B110" s="107" t="str">
        <f>IF(IF(F110="","",INDEX('CIQ Input File'!$C$273:$C$283,MATCH(G110,'CIQ Input File'!$H$273:$H$283,0)))="Base","",IF(F110="","",INDEX('CIQ Input File'!$C$273:$C$283,MATCH(G110,'CIQ Input File'!$H$273:$H$283,0))))</f>
        <v/>
      </c>
      <c r="C110" s="275" t="str">
        <f>IF(F110="","",IF(B110="","",INDEX('CIQ Input File'!$J$207:$J$256,MATCH(B110,'CIQ Input File'!$C$207:$C$256,0))))</f>
        <v/>
      </c>
      <c r="D110" s="257" t="str">
        <f>IF(A110="base","",IF(B110="","",INDEX('CIQ Input File'!$C$81:$C$91,MATCH(B110,'CIQ Input File'!$D$81:$D$91,0))))</f>
        <v/>
      </c>
      <c r="E110" s="257" t="str">
        <f>IF('CIQ Input File'!T276="","",'CIQ Input File'!T276)</f>
        <v/>
      </c>
      <c r="F110" s="107" t="str">
        <f>IF('CIQ Input File'!L276="Y",IF('CIQ Input File'!I276="","",'CIQ Input File'!I276),"")</f>
        <v/>
      </c>
      <c r="G110" s="107" t="str">
        <f>IF(F110="","",INDEX('CIQ Input File'!$H$273:$H$283,MATCH(F110,'CIQ Input File'!$I$273:$I$283,0)))</f>
        <v/>
      </c>
      <c r="H110" s="257" t="str">
        <f>IF(E110="","",IF('CIQ Input File'!$E$184="neighbor enable","bfd-enable",""))</f>
        <v/>
      </c>
      <c r="I110" s="291" t="s">
        <v>728</v>
      </c>
      <c r="J110" s="287" t="s">
        <v>942</v>
      </c>
    </row>
    <row r="111" spans="1:10" s="301" customFormat="1">
      <c r="A111" s="98" t="str">
        <f>IF(IF(F111="","",INDEX('CIQ Input File'!$C$273:$C$283,MATCH(G111,'CIQ Input File'!$H$273:$H$283,0)))="Base","Base","")</f>
        <v/>
      </c>
      <c r="B111" s="107" t="str">
        <f>IF(IF(F111="","",INDEX('CIQ Input File'!$C$273:$C$283,MATCH(G111,'CIQ Input File'!$H$273:$H$283,0)))="Base","",IF(F111="","",INDEX('CIQ Input File'!$C$273:$C$283,MATCH(G111,'CIQ Input File'!$H$273:$H$283,0))))</f>
        <v/>
      </c>
      <c r="C111" s="275" t="str">
        <f>IF(F111="","",IF(B111="","",INDEX('CIQ Input File'!$J$207:$J$256,MATCH(B111,'CIQ Input File'!$C$207:$C$256,0))))</f>
        <v/>
      </c>
      <c r="D111" s="257" t="str">
        <f>IF(A111="base","",IF(B111="","",INDEX('CIQ Input File'!$C$81:$C$91,MATCH(B111,'CIQ Input File'!$D$81:$D$91,0))))</f>
        <v/>
      </c>
      <c r="E111" s="257" t="str">
        <f>IF('CIQ Input File'!T277="","",'CIQ Input File'!T277)</f>
        <v/>
      </c>
      <c r="F111" s="107" t="str">
        <f>IF('CIQ Input File'!L277="Y",IF('CIQ Input File'!I277="","",'CIQ Input File'!I277),"")</f>
        <v/>
      </c>
      <c r="G111" s="107" t="str">
        <f>IF(F111="","",INDEX('CIQ Input File'!$H$273:$H$283,MATCH(F111,'CIQ Input File'!$I$273:$I$283,0)))</f>
        <v/>
      </c>
      <c r="H111" s="257" t="str">
        <f>IF(E111="","",IF('CIQ Input File'!$E$184="neighbor enable","bfd-enable",""))</f>
        <v/>
      </c>
      <c r="I111" s="291" t="s">
        <v>728</v>
      </c>
      <c r="J111" s="287" t="s">
        <v>942</v>
      </c>
    </row>
    <row r="112" spans="1:10" s="301" customFormat="1">
      <c r="A112" s="98" t="str">
        <f>IF(IF(F112="","",INDEX('CIQ Input File'!$C$273:$C$283,MATCH(G112,'CIQ Input File'!$H$273:$H$283,0)))="Base","Base","")</f>
        <v/>
      </c>
      <c r="B112" s="107" t="str">
        <f>IF(IF(F112="","",INDEX('CIQ Input File'!$C$273:$C$283,MATCH(G112,'CIQ Input File'!$H$273:$H$283,0)))="Base","",IF(F112="","",INDEX('CIQ Input File'!$C$273:$C$283,MATCH(G112,'CIQ Input File'!$H$273:$H$283,0))))</f>
        <v/>
      </c>
      <c r="C112" s="275" t="str">
        <f>IF(F112="","",IF(B112="","",INDEX('CIQ Input File'!$J$207:$J$256,MATCH(B112,'CIQ Input File'!$C$207:$C$256,0))))</f>
        <v/>
      </c>
      <c r="D112" s="257" t="str">
        <f>IF(A112="base","",IF(B112="","",INDEX('CIQ Input File'!$C$81:$C$91,MATCH(B112,'CIQ Input File'!$D$81:$D$91,0))))</f>
        <v/>
      </c>
      <c r="E112" s="257" t="str">
        <f>IF('CIQ Input File'!T278="","",'CIQ Input File'!T278)</f>
        <v/>
      </c>
      <c r="F112" s="107" t="str">
        <f>IF('CIQ Input File'!L278="Y",IF('CIQ Input File'!I278="","",'CIQ Input File'!I278),"")</f>
        <v/>
      </c>
      <c r="G112" s="107" t="str">
        <f>IF(F112="","",INDEX('CIQ Input File'!$H$273:$H$283,MATCH(F112,'CIQ Input File'!$I$273:$I$283,0)))</f>
        <v/>
      </c>
      <c r="H112" s="257" t="str">
        <f>IF(E112="","",IF('CIQ Input File'!$E$184="neighbor enable","bfd-enable",""))</f>
        <v/>
      </c>
      <c r="I112" s="291" t="s">
        <v>728</v>
      </c>
      <c r="J112" s="287" t="s">
        <v>942</v>
      </c>
    </row>
    <row r="113" spans="1:10" s="301" customFormat="1">
      <c r="A113" s="98" t="str">
        <f>IF(IF(F113="","",INDEX('CIQ Input File'!$C$273:$C$283,MATCH(G113,'CIQ Input File'!$H$273:$H$283,0)))="Base","Base","")</f>
        <v/>
      </c>
      <c r="B113" s="107" t="str">
        <f>IF(IF(F113="","",INDEX('CIQ Input File'!$C$273:$C$283,MATCH(G113,'CIQ Input File'!$H$273:$H$283,0)))="Base","",IF(F113="","",INDEX('CIQ Input File'!$C$273:$C$283,MATCH(G113,'CIQ Input File'!$H$273:$H$283,0))))</f>
        <v/>
      </c>
      <c r="C113" s="275" t="str">
        <f>IF(F113="","",IF(B113="","",INDEX('CIQ Input File'!$J$207:$J$256,MATCH(B113,'CIQ Input File'!$C$207:$C$256,0))))</f>
        <v/>
      </c>
      <c r="D113" s="257" t="str">
        <f>IF(A113="base","",IF(B113="","",INDEX('CIQ Input File'!$C$81:$C$91,MATCH(B113,'CIQ Input File'!$D$81:$D$91,0))))</f>
        <v/>
      </c>
      <c r="E113" s="257" t="str">
        <f>IF('CIQ Input File'!T279="","",'CIQ Input File'!T279)</f>
        <v/>
      </c>
      <c r="F113" s="107" t="str">
        <f>IF('CIQ Input File'!L279="Y",IF('CIQ Input File'!I279="","",'CIQ Input File'!I279),"")</f>
        <v/>
      </c>
      <c r="G113" s="107" t="str">
        <f>IF(F113="","",INDEX('CIQ Input File'!$H$273:$H$283,MATCH(F113,'CIQ Input File'!$I$273:$I$283,0)))</f>
        <v/>
      </c>
      <c r="H113" s="257" t="str">
        <f>IF(E113="","",IF('CIQ Input File'!$E$184="neighbor enable","bfd-enable",""))</f>
        <v/>
      </c>
      <c r="I113" s="291" t="s">
        <v>728</v>
      </c>
      <c r="J113" s="287" t="s">
        <v>942</v>
      </c>
    </row>
    <row r="114" spans="1:10" s="301" customFormat="1">
      <c r="A114" s="98" t="str">
        <f>IF(IF(F114="","",INDEX('CIQ Input File'!$C$273:$C$283,MATCH(G114,'CIQ Input File'!$H$273:$H$283,0)))="Base","Base","")</f>
        <v/>
      </c>
      <c r="B114" s="107" t="str">
        <f>IF(IF(F114="","",INDEX('CIQ Input File'!$C$273:$C$283,MATCH(G114,'CIQ Input File'!$H$273:$H$283,0)))="Base","",IF(F114="","",INDEX('CIQ Input File'!$C$273:$C$283,MATCH(G114,'CIQ Input File'!$H$273:$H$283,0))))</f>
        <v/>
      </c>
      <c r="C114" s="275" t="str">
        <f>IF(F114="","",IF(B114="","",INDEX('CIQ Input File'!$J$207:$J$256,MATCH(B114,'CIQ Input File'!$C$207:$C$256,0))))</f>
        <v/>
      </c>
      <c r="D114" s="257" t="str">
        <f>IF(A114="base","",IF(B114="","",INDEX('CIQ Input File'!$C$81:$C$91,MATCH(B114,'CIQ Input File'!$D$81:$D$91,0))))</f>
        <v/>
      </c>
      <c r="E114" s="257" t="str">
        <f>IF('CIQ Input File'!T280="","",'CIQ Input File'!T280)</f>
        <v/>
      </c>
      <c r="F114" s="107" t="str">
        <f>IF('CIQ Input File'!L280="Y",IF('CIQ Input File'!I280="","",'CIQ Input File'!I280),"")</f>
        <v/>
      </c>
      <c r="G114" s="107" t="str">
        <f>IF(F114="","",INDEX('CIQ Input File'!$H$273:$H$283,MATCH(F114,'CIQ Input File'!$I$273:$I$283,0)))</f>
        <v/>
      </c>
      <c r="H114" s="257" t="str">
        <f>IF(E114="","",IF('CIQ Input File'!$E$184="neighbor enable","bfd-enable",""))</f>
        <v/>
      </c>
      <c r="I114" s="291" t="s">
        <v>728</v>
      </c>
      <c r="J114" s="287" t="s">
        <v>942</v>
      </c>
    </row>
    <row r="115" spans="1:10" s="301" customFormat="1">
      <c r="A115" s="98" t="str">
        <f>IF(IF(F115="","",INDEX('CIQ Input File'!$C$273:$C$283,MATCH(G115,'CIQ Input File'!$H$273:$H$283,0)))="Base","Base","")</f>
        <v/>
      </c>
      <c r="B115" s="107" t="str">
        <f>IF(IF(F115="","",INDEX('CIQ Input File'!$C$273:$C$283,MATCH(G115,'CIQ Input File'!$H$273:$H$283,0)))="Base","",IF(F115="","",INDEX('CIQ Input File'!$C$273:$C$283,MATCH(G115,'CIQ Input File'!$H$273:$H$283,0))))</f>
        <v/>
      </c>
      <c r="C115" s="275" t="str">
        <f>IF(F115="","",IF(B115="","",INDEX('CIQ Input File'!$J$207:$J$256,MATCH(B115,'CIQ Input File'!$C$207:$C$256,0))))</f>
        <v/>
      </c>
      <c r="D115" s="257" t="str">
        <f>IF(A115="base","",IF(B115="","",INDEX('CIQ Input File'!$C$81:$C$91,MATCH(B115,'CIQ Input File'!$D$81:$D$91,0))))</f>
        <v/>
      </c>
      <c r="E115" s="257" t="str">
        <f>IF('CIQ Input File'!T281="","",'CIQ Input File'!T281)</f>
        <v/>
      </c>
      <c r="F115" s="107" t="str">
        <f>IF('CIQ Input File'!L281="Y",IF('CIQ Input File'!I281="","",'CIQ Input File'!I281),"")</f>
        <v/>
      </c>
      <c r="G115" s="107" t="str">
        <f>IF(F115="","",INDEX('CIQ Input File'!$H$273:$H$283,MATCH(F115,'CIQ Input File'!$I$273:$I$283,0)))</f>
        <v/>
      </c>
      <c r="H115" s="257" t="str">
        <f>IF(E115="","",IF('CIQ Input File'!$E$184="neighbor enable","bfd-enable",""))</f>
        <v/>
      </c>
      <c r="I115" s="291" t="s">
        <v>728</v>
      </c>
      <c r="J115" s="287" t="s">
        <v>942</v>
      </c>
    </row>
    <row r="116" spans="1:10" s="301" customFormat="1">
      <c r="A116" s="98" t="str">
        <f>IF(IF(F116="","",INDEX('CIQ Input File'!$C$273:$C$283,MATCH(G116,'CIQ Input File'!$H$273:$H$283,0)))="Base","Base","")</f>
        <v/>
      </c>
      <c r="B116" s="107" t="str">
        <f>IF(IF(F116="","",INDEX('CIQ Input File'!$C$273:$C$283,MATCH(G116,'CIQ Input File'!$H$273:$H$283,0)))="Base","",IF(F116="","",INDEX('CIQ Input File'!$C$273:$C$283,MATCH(G116,'CIQ Input File'!$H$273:$H$283,0))))</f>
        <v/>
      </c>
      <c r="C116" s="275" t="str">
        <f>IF(F116="","",IF(B116="","",INDEX('CIQ Input File'!$J$207:$J$256,MATCH(B116,'CIQ Input File'!$C$207:$C$256,0))))</f>
        <v/>
      </c>
      <c r="D116" s="257" t="str">
        <f>IF(A116="base","",IF(B116="","",INDEX('CIQ Input File'!$C$81:$C$91,MATCH(B116,'CIQ Input File'!$D$81:$D$91,0))))</f>
        <v/>
      </c>
      <c r="E116" s="257" t="str">
        <f>IF('CIQ Input File'!P282="","",'CIQ Input File'!P282)</f>
        <v/>
      </c>
      <c r="F116" s="107" t="str">
        <f>IF('CIQ Input File'!L282="Y",IF('CIQ Input File'!I282="","",'CIQ Input File'!I282),"")</f>
        <v/>
      </c>
      <c r="G116" s="107" t="str">
        <f>IF(F116="","",INDEX('CIQ Input File'!$H$273:$H$283,MATCH(F116,'CIQ Input File'!$I$273:$I$283,0)))</f>
        <v/>
      </c>
      <c r="H116" s="257" t="str">
        <f>IF(E116="","",IF('CIQ Input File'!$E$184="neighbor enable","bfd-enable",""))</f>
        <v/>
      </c>
      <c r="I116" s="291" t="s">
        <v>728</v>
      </c>
      <c r="J116" s="287" t="s">
        <v>942</v>
      </c>
    </row>
    <row r="118" spans="1:10" s="301" customFormat="1">
      <c r="A118" s="98" t="str">
        <f>IF(IF(F118="","",INDEX('CIQ Input File'!$C$273:$C$283,MATCH(G118,'CIQ Input File'!$H$273:$H$283,0)))="Base","Base","")</f>
        <v/>
      </c>
      <c r="B118" s="107" t="str">
        <f>IF(IF(F118="","",INDEX('CIQ Input File'!$C$273:$C$283,MATCH(G118,'CIQ Input File'!$H$273:$H$283,0)))="Base","",IF(F118="","",INDEX('CIQ Input File'!$C$273:$C$283,MATCH(G118,'CIQ Input File'!$H$273:$H$283,0))))</f>
        <v/>
      </c>
      <c r="C118" s="275" t="str">
        <f>IF(F118="","",IF(B118="","",INDEX('CIQ Input File'!$J$207:$J$256,MATCH(B118,'CIQ Input File'!$C$207:$C$256,0))))</f>
        <v/>
      </c>
      <c r="D118" s="257" t="str">
        <f>IF(A118="base","",IF(B118="","",INDEX('CIQ Input File'!$C$81:$C$91,MATCH(B118,'CIQ Input File'!$D$81:$D$91,0))))</f>
        <v/>
      </c>
      <c r="E118" s="257" t="str">
        <f>IF('CIQ Input File'!T273="","",'CIQ Input File'!T273)</f>
        <v/>
      </c>
      <c r="F118" s="107" t="str">
        <f>IF('CIQ Input File'!L273="Y",IF('CIQ Input File'!J273="","",'CIQ Input File'!J273),"")</f>
        <v/>
      </c>
      <c r="G118" s="107" t="str">
        <f>IF(F118="","",INDEX('CIQ Input File'!$H$273:$H$283,MATCH(F118,'CIQ Input File'!$J$273:$J$283,0)))</f>
        <v/>
      </c>
      <c r="H118" s="257" t="str">
        <f>IF(E118="","",IF('CIQ Input File'!$E$184="neighbor enable","bfd-enable",""))</f>
        <v/>
      </c>
      <c r="I118" s="291" t="s">
        <v>728</v>
      </c>
      <c r="J118" s="287" t="s">
        <v>943</v>
      </c>
    </row>
    <row r="119" spans="1:10" s="301" customFormat="1">
      <c r="A119" s="98" t="str">
        <f>IF(IF(F119="","",INDEX('CIQ Input File'!$C$273:$C$283,MATCH(G119,'CIQ Input File'!$H$273:$H$283,0)))="Base","Base","")</f>
        <v/>
      </c>
      <c r="B119" s="107" t="str">
        <f>IF(IF(F119="","",INDEX('CIQ Input File'!$C$273:$C$283,MATCH(G119,'CIQ Input File'!$H$273:$H$283,0)))="Base","",IF(F119="","",INDEX('CIQ Input File'!$C$273:$C$283,MATCH(G119,'CIQ Input File'!$H$273:$H$283,0))))</f>
        <v/>
      </c>
      <c r="C119" s="275" t="str">
        <f>IF(F119="","",IF(B119="","",INDEX('CIQ Input File'!$J$207:$J$256,MATCH(B119,'CIQ Input File'!$C$207:$C$256,0))))</f>
        <v/>
      </c>
      <c r="D119" s="257" t="str">
        <f>IF(A119="base","",IF(B119="","",INDEX('CIQ Input File'!$C$81:$C$91,MATCH(B119,'CIQ Input File'!$D$81:$D$91,0))))</f>
        <v/>
      </c>
      <c r="E119" s="257" t="str">
        <f>IF('CIQ Input File'!T274="","",'CIQ Input File'!T274)</f>
        <v/>
      </c>
      <c r="F119" s="107" t="str">
        <f>IF('CIQ Input File'!L274="Y",IF('CIQ Input File'!J274="","",'CIQ Input File'!J274),"")</f>
        <v/>
      </c>
      <c r="G119" s="107" t="str">
        <f>IF(F119="","",INDEX('CIQ Input File'!$H$273:$H$283,MATCH(F119,'CIQ Input File'!$J$273:$J$283,0)))</f>
        <v/>
      </c>
      <c r="H119" s="257" t="str">
        <f>IF(E119="","",IF('CIQ Input File'!$E$184="neighbor enable","bfd-enable",""))</f>
        <v/>
      </c>
      <c r="I119" s="291" t="s">
        <v>728</v>
      </c>
      <c r="J119" s="287" t="s">
        <v>943</v>
      </c>
    </row>
    <row r="120" spans="1:10" s="301" customFormat="1">
      <c r="A120" s="98" t="str">
        <f>IF(IF(F120="","",INDEX('CIQ Input File'!$C$273:$C$283,MATCH(G120,'CIQ Input File'!$H$273:$H$283,0)))="Base","Base","")</f>
        <v/>
      </c>
      <c r="B120" s="107" t="str">
        <f>IF(IF(F120="","",INDEX('CIQ Input File'!$C$273:$C$283,MATCH(G120,'CIQ Input File'!$H$273:$H$283,0)))="Base","",IF(F120="","",INDEX('CIQ Input File'!$C$273:$C$283,MATCH(G120,'CIQ Input File'!$H$273:$H$283,0))))</f>
        <v/>
      </c>
      <c r="C120" s="275" t="str">
        <f>IF(F120="","",IF(B120="","",INDEX('CIQ Input File'!$J$207:$J$256,MATCH(B120,'CIQ Input File'!$C$207:$C$256,0))))</f>
        <v/>
      </c>
      <c r="D120" s="257" t="str">
        <f>IF(A120="base","",IF(B120="","",INDEX('CIQ Input File'!$C$81:$C$91,MATCH(B120,'CIQ Input File'!$D$81:$D$91,0))))</f>
        <v/>
      </c>
      <c r="E120" s="257" t="str">
        <f>IF('CIQ Input File'!T275="","",'CIQ Input File'!T275)</f>
        <v/>
      </c>
      <c r="F120" s="107" t="str">
        <f>IF('CIQ Input File'!L275="Y",IF('CIQ Input File'!J275="","",'CIQ Input File'!J275),"")</f>
        <v/>
      </c>
      <c r="G120" s="107" t="str">
        <f>IF(F120="","",INDEX('CIQ Input File'!$H$273:$H$283,MATCH(F120,'CIQ Input File'!$J$273:$J$283,0)))</f>
        <v/>
      </c>
      <c r="H120" s="257" t="str">
        <f>IF(E120="","",IF('CIQ Input File'!$E$184="neighbor enable","bfd-enable",""))</f>
        <v/>
      </c>
      <c r="I120" s="291" t="s">
        <v>728</v>
      </c>
      <c r="J120" s="287" t="s">
        <v>943</v>
      </c>
    </row>
    <row r="121" spans="1:10" s="301" customFormat="1">
      <c r="A121" s="98" t="str">
        <f>IF(IF(F121="","",INDEX('CIQ Input File'!$C$273:$C$283,MATCH(G121,'CIQ Input File'!$H$273:$H$283,0)))="Base","Base","")</f>
        <v/>
      </c>
      <c r="B121" s="107" t="str">
        <f>IF(IF(F121="","",INDEX('CIQ Input File'!$C$273:$C$283,MATCH(G121,'CIQ Input File'!$H$273:$H$283,0)))="Base","",IF(F121="","",INDEX('CIQ Input File'!$C$273:$C$283,MATCH(G121,'CIQ Input File'!$H$273:$H$283,0))))</f>
        <v/>
      </c>
      <c r="C121" s="275" t="str">
        <f>IF(F121="","",IF(B121="","",INDEX('CIQ Input File'!$J$207:$J$256,MATCH(B121,'CIQ Input File'!$C$207:$C$256,0))))</f>
        <v/>
      </c>
      <c r="D121" s="257" t="str">
        <f>IF(A121="base","",IF(B121="","",INDEX('CIQ Input File'!$C$81:$C$91,MATCH(B121,'CIQ Input File'!$D$81:$D$91,0))))</f>
        <v/>
      </c>
      <c r="E121" s="257" t="str">
        <f>IF('CIQ Input File'!T276="","",'CIQ Input File'!T276)</f>
        <v/>
      </c>
      <c r="F121" s="107" t="str">
        <f>IF('CIQ Input File'!L276="Y",IF('CIQ Input File'!J276="","",'CIQ Input File'!J276),"")</f>
        <v/>
      </c>
      <c r="G121" s="107" t="str">
        <f>IF(F121="","",INDEX('CIQ Input File'!$H$273:$H$283,MATCH(F121,'CIQ Input File'!$J$273:$J$283,0)))</f>
        <v/>
      </c>
      <c r="H121" s="257" t="str">
        <f>IF(E121="","",IF('CIQ Input File'!$E$184="neighbor enable","bfd-enable",""))</f>
        <v/>
      </c>
      <c r="I121" s="291" t="s">
        <v>728</v>
      </c>
      <c r="J121" s="287" t="s">
        <v>943</v>
      </c>
    </row>
    <row r="122" spans="1:10" s="301" customFormat="1">
      <c r="A122" s="98" t="str">
        <f>IF(IF(F122="","",INDEX('CIQ Input File'!$C$273:$C$283,MATCH(G122,'CIQ Input File'!$H$273:$H$283,0)))="Base","Base","")</f>
        <v/>
      </c>
      <c r="B122" s="107" t="str">
        <f>IF(IF(F122="","",INDEX('CIQ Input File'!$C$273:$C$283,MATCH(G122,'CIQ Input File'!$H$273:$H$283,0)))="Base","",IF(F122="","",INDEX('CIQ Input File'!$C$273:$C$283,MATCH(G122,'CIQ Input File'!$H$273:$H$283,0))))</f>
        <v/>
      </c>
      <c r="C122" s="275" t="str">
        <f>IF(F122="","",IF(B122="","",INDEX('CIQ Input File'!$J$207:$J$256,MATCH(B122,'CIQ Input File'!$C$207:$C$256,0))))</f>
        <v/>
      </c>
      <c r="D122" s="257" t="str">
        <f>IF(A122="base","",IF(B122="","",INDEX('CIQ Input File'!$C$81:$C$91,MATCH(B122,'CIQ Input File'!$D$81:$D$91,0))))</f>
        <v/>
      </c>
      <c r="E122" s="257" t="str">
        <f>IF('CIQ Input File'!T277="","",'CIQ Input File'!T277)</f>
        <v/>
      </c>
      <c r="F122" s="107" t="str">
        <f>IF('CIQ Input File'!L277="Y",IF('CIQ Input File'!J277="","",'CIQ Input File'!J277),"")</f>
        <v/>
      </c>
      <c r="G122" s="107" t="str">
        <f>IF(F122="","",INDEX('CIQ Input File'!$H$273:$H$283,MATCH(F122,'CIQ Input File'!$J$273:$J$283,0)))</f>
        <v/>
      </c>
      <c r="H122" s="257" t="str">
        <f>IF(E122="","",IF('CIQ Input File'!$E$184="neighbor enable","bfd-enable",""))</f>
        <v/>
      </c>
      <c r="I122" s="291" t="s">
        <v>728</v>
      </c>
      <c r="J122" s="287" t="s">
        <v>943</v>
      </c>
    </row>
    <row r="123" spans="1:10" s="301" customFormat="1">
      <c r="A123" s="98" t="str">
        <f>IF(IF(F123="","",INDEX('CIQ Input File'!$C$273:$C$283,MATCH(G123,'CIQ Input File'!$H$273:$H$283,0)))="Base","Base","")</f>
        <v/>
      </c>
      <c r="B123" s="107" t="str">
        <f>IF(IF(F123="","",INDEX('CIQ Input File'!$C$273:$C$283,MATCH(G123,'CIQ Input File'!$H$273:$H$283,0)))="Base","",IF(F123="","",INDEX('CIQ Input File'!$C$273:$C$283,MATCH(G123,'CIQ Input File'!$H$273:$H$283,0))))</f>
        <v/>
      </c>
      <c r="C123" s="275" t="str">
        <f>IF(F123="","",IF(B123="","",INDEX('CIQ Input File'!$J$207:$J$256,MATCH(B123,'CIQ Input File'!$C$207:$C$256,0))))</f>
        <v/>
      </c>
      <c r="D123" s="257" t="str">
        <f>IF(A123="base","",IF(B123="","",INDEX('CIQ Input File'!$C$81:$C$91,MATCH(B123,'CIQ Input File'!$D$81:$D$91,0))))</f>
        <v/>
      </c>
      <c r="E123" s="257" t="str">
        <f>IF('CIQ Input File'!T278="","",'CIQ Input File'!T278)</f>
        <v/>
      </c>
      <c r="F123" s="107" t="str">
        <f>IF('CIQ Input File'!L278="Y",IF('CIQ Input File'!J278="","",'CIQ Input File'!J278),"")</f>
        <v/>
      </c>
      <c r="G123" s="107" t="str">
        <f>IF(F123="","",INDEX('CIQ Input File'!$H$273:$H$283,MATCH(F123,'CIQ Input File'!$J$273:$J$283,0)))</f>
        <v/>
      </c>
      <c r="H123" s="257" t="str">
        <f>IF(E123="","",IF('CIQ Input File'!$E$184="neighbor enable","bfd-enable",""))</f>
        <v/>
      </c>
      <c r="I123" s="291" t="s">
        <v>728</v>
      </c>
      <c r="J123" s="287" t="s">
        <v>943</v>
      </c>
    </row>
    <row r="124" spans="1:10" s="301" customFormat="1">
      <c r="A124" s="98" t="str">
        <f>IF(IF(F124="","",INDEX('CIQ Input File'!$C$273:$C$283,MATCH(G124,'CIQ Input File'!$H$273:$H$283,0)))="Base","Base","")</f>
        <v/>
      </c>
      <c r="B124" s="107" t="str">
        <f>IF(IF(F124="","",INDEX('CIQ Input File'!$C$273:$C$283,MATCH(G124,'CIQ Input File'!$H$273:$H$283,0)))="Base","",IF(F124="","",INDEX('CIQ Input File'!$C$273:$C$283,MATCH(G124,'CIQ Input File'!$H$273:$H$283,0))))</f>
        <v/>
      </c>
      <c r="C124" s="275" t="str">
        <f>IF(F124="","",IF(B124="","",INDEX('CIQ Input File'!$J$207:$J$256,MATCH(B124,'CIQ Input File'!$C$207:$C$256,0))))</f>
        <v/>
      </c>
      <c r="D124" s="257" t="str">
        <f>IF(A124="base","",IF(B124="","",INDEX('CIQ Input File'!$C$81:$C$91,MATCH(B124,'CIQ Input File'!$D$81:$D$91,0))))</f>
        <v/>
      </c>
      <c r="E124" s="257" t="str">
        <f>IF('CIQ Input File'!T279="","",'CIQ Input File'!T279)</f>
        <v/>
      </c>
      <c r="F124" s="107" t="str">
        <f>IF('CIQ Input File'!L279="Y",IF('CIQ Input File'!J279="","",'CIQ Input File'!J279),"")</f>
        <v/>
      </c>
      <c r="G124" s="107" t="str">
        <f>IF(F124="","",INDEX('CIQ Input File'!$H$273:$H$283,MATCH(F124,'CIQ Input File'!$J$273:$J$283,0)))</f>
        <v/>
      </c>
      <c r="H124" s="257" t="str">
        <f>IF(E124="","",IF('CIQ Input File'!$E$184="neighbor enable","bfd-enable",""))</f>
        <v/>
      </c>
      <c r="I124" s="291" t="s">
        <v>728</v>
      </c>
      <c r="J124" s="287" t="s">
        <v>943</v>
      </c>
    </row>
    <row r="125" spans="1:10" s="301" customFormat="1">
      <c r="A125" s="98" t="str">
        <f>IF(IF(F125="","",INDEX('CIQ Input File'!$C$273:$C$283,MATCH(G125,'CIQ Input File'!$H$273:$H$283,0)))="Base","Base","")</f>
        <v/>
      </c>
      <c r="B125" s="107" t="str">
        <f>IF(IF(F125="","",INDEX('CIQ Input File'!$C$273:$C$283,MATCH(G125,'CIQ Input File'!$H$273:$H$283,0)))="Base","",IF(F125="","",INDEX('CIQ Input File'!$C$273:$C$283,MATCH(G125,'CIQ Input File'!$H$273:$H$283,0))))</f>
        <v/>
      </c>
      <c r="C125" s="275" t="str">
        <f>IF(F125="","",IF(B125="","",INDEX('CIQ Input File'!$J$207:$J$256,MATCH(B125,'CIQ Input File'!$C$207:$C$256,0))))</f>
        <v/>
      </c>
      <c r="D125" s="257" t="str">
        <f>IF(A125="base","",IF(B125="","",INDEX('CIQ Input File'!$C$81:$C$91,MATCH(B125,'CIQ Input File'!$D$81:$D$91,0))))</f>
        <v/>
      </c>
      <c r="E125" s="257" t="str">
        <f>IF('CIQ Input File'!T280="","",'CIQ Input File'!T280)</f>
        <v/>
      </c>
      <c r="F125" s="107" t="str">
        <f>IF('CIQ Input File'!L280="Y",IF('CIQ Input File'!J280="","",'CIQ Input File'!J280),"")</f>
        <v/>
      </c>
      <c r="G125" s="107" t="str">
        <f>IF(F125="","",INDEX('CIQ Input File'!$H$273:$H$283,MATCH(F125,'CIQ Input File'!$J$273:$J$283,0)))</f>
        <v/>
      </c>
      <c r="H125" s="257" t="str">
        <f>IF(E125="","",IF('CIQ Input File'!$E$184="neighbor enable","bfd-enable",""))</f>
        <v/>
      </c>
      <c r="I125" s="291" t="s">
        <v>728</v>
      </c>
      <c r="J125" s="287" t="s">
        <v>943</v>
      </c>
    </row>
    <row r="126" spans="1:10" s="301" customFormat="1">
      <c r="A126" s="98" t="str">
        <f>IF(IF(F126="","",INDEX('CIQ Input File'!$C$273:$C$283,MATCH(G126,'CIQ Input File'!$H$273:$H$283,0)))="Base","Base","")</f>
        <v/>
      </c>
      <c r="B126" s="107" t="str">
        <f>IF(IF(F126="","",INDEX('CIQ Input File'!$C$273:$C$283,MATCH(G126,'CIQ Input File'!$H$273:$H$283,0)))="Base","",IF(F126="","",INDEX('CIQ Input File'!$C$273:$C$283,MATCH(G126,'CIQ Input File'!$H$273:$H$283,0))))</f>
        <v/>
      </c>
      <c r="C126" s="275" t="str">
        <f>IF(F126="","",IF(B126="","",INDEX('CIQ Input File'!$J$207:$J$256,MATCH(B126,'CIQ Input File'!$C$207:$C$256,0))))</f>
        <v/>
      </c>
      <c r="D126" s="257" t="str">
        <f>IF(A126="base","",IF(B126="","",INDEX('CIQ Input File'!$C$81:$C$91,MATCH(B126,'CIQ Input File'!$D$81:$D$91,0))))</f>
        <v/>
      </c>
      <c r="E126" s="257" t="str">
        <f>IF('CIQ Input File'!T281="","",'CIQ Input File'!T281)</f>
        <v/>
      </c>
      <c r="F126" s="107" t="str">
        <f>IF('CIQ Input File'!L281="Y",IF('CIQ Input File'!J281="","",'CIQ Input File'!J281),"")</f>
        <v/>
      </c>
      <c r="G126" s="107" t="str">
        <f>IF(F126="","",INDEX('CIQ Input File'!$H$273:$H$283,MATCH(F126,'CIQ Input File'!$J$273:$J$283,0)))</f>
        <v/>
      </c>
      <c r="H126" s="257" t="str">
        <f>IF(E126="","",IF('CIQ Input File'!$E$184="neighbor enable","bfd-enable",""))</f>
        <v/>
      </c>
      <c r="I126" s="291" t="s">
        <v>728</v>
      </c>
      <c r="J126" s="287" t="s">
        <v>943</v>
      </c>
    </row>
    <row r="127" spans="1:10" s="301" customFormat="1">
      <c r="A127" s="98" t="str">
        <f>IF(IF(F127="","",INDEX('CIQ Input File'!$C$273:$C$283,MATCH(G127,'CIQ Input File'!$H$273:$H$283,0)))="Base","Base","")</f>
        <v/>
      </c>
      <c r="B127" s="107" t="str">
        <f>IF(IF(F127="","",INDEX('CIQ Input File'!$C$273:$C$283,MATCH(G127,'CIQ Input File'!$H$273:$H$283,0)))="Base","",IF(F127="","",INDEX('CIQ Input File'!$C$273:$C$283,MATCH(G127,'CIQ Input File'!$H$273:$H$283,0))))</f>
        <v/>
      </c>
      <c r="C127" s="275" t="str">
        <f>IF(F127="","",IF(B127="","",INDEX('CIQ Input File'!$J$207:$J$256,MATCH(B127,'CIQ Input File'!$C$207:$C$256,0))))</f>
        <v/>
      </c>
      <c r="D127" s="257" t="str">
        <f>IF(A127="base","",IF(B127="","",INDEX('CIQ Input File'!$C$81:$C$91,MATCH(B127,'CIQ Input File'!$D$81:$D$91,0))))</f>
        <v/>
      </c>
      <c r="E127" s="257" t="str">
        <f>IF('CIQ Input File'!P282="","",'CIQ Input File'!P282)</f>
        <v/>
      </c>
      <c r="F127" s="107" t="str">
        <f>IF('CIQ Input File'!L282="Y",IF('CIQ Input File'!J282="","",'CIQ Input File'!J282),"")</f>
        <v/>
      </c>
      <c r="G127" s="107" t="str">
        <f>IF(F127="","",INDEX('CIQ Input File'!$H$273:$H$283,MATCH(F127,'CIQ Input File'!$J$273:$J$283,0)))</f>
        <v/>
      </c>
      <c r="H127" s="257" t="str">
        <f>IF(E127="","",IF('CIQ Input File'!$E$184="neighbor enable","bfd-enable",""))</f>
        <v/>
      </c>
      <c r="I127" s="291" t="s">
        <v>728</v>
      </c>
      <c r="J127" s="287" t="s">
        <v>943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B653-9E93-4AA9-9DAF-FCE2B95BD445}">
  <sheetPr>
    <tabColor rgb="FF92D050"/>
  </sheetPr>
  <dimension ref="A2:A8"/>
  <sheetViews>
    <sheetView workbookViewId="0">
      <selection activeCell="A14" sqref="A14"/>
    </sheetView>
  </sheetViews>
  <sheetFormatPr defaultRowHeight="14.5"/>
  <cols>
    <col min="1" max="1" width="199.90625" customWidth="1"/>
    <col min="20" max="20" width="32.26953125" customWidth="1"/>
  </cols>
  <sheetData>
    <row r="2" spans="1:1">
      <c r="A2" t="s">
        <v>2055</v>
      </c>
    </row>
    <row r="3" spans="1:1" s="969" customFormat="1">
      <c r="A3" s="969" t="s">
        <v>2055</v>
      </c>
    </row>
    <row r="4" spans="1:1" s="969" customFormat="1">
      <c r="A4" s="969" t="s">
        <v>2060</v>
      </c>
    </row>
    <row r="5" spans="1:1">
      <c r="A5" t="s">
        <v>2056</v>
      </c>
    </row>
    <row r="6" spans="1:1">
      <c r="A6" t="s">
        <v>2057</v>
      </c>
    </row>
    <row r="7" spans="1:1">
      <c r="A7" t="s">
        <v>2058</v>
      </c>
    </row>
    <row r="8" spans="1:1">
      <c r="A8" t="s">
        <v>2059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0D21-CB07-4676-B3B1-3FB0764A8153}">
  <sheetPr>
    <tabColor rgb="FF92D050"/>
  </sheetPr>
  <dimension ref="A1:T125"/>
  <sheetViews>
    <sheetView showGridLines="0" topLeftCell="A76" zoomScale="77" zoomScaleNormal="77" workbookViewId="0">
      <selection activeCell="L100" sqref="L100:L103"/>
    </sheetView>
  </sheetViews>
  <sheetFormatPr defaultRowHeight="14.5"/>
  <cols>
    <col min="1" max="1" width="37.81640625" style="956" customWidth="1"/>
    <col min="2" max="2" width="40.08984375" style="956" customWidth="1"/>
    <col min="3" max="3" width="9.453125" style="956" customWidth="1"/>
    <col min="4" max="4" width="29.7265625" style="956" customWidth="1"/>
    <col min="5" max="5" width="15" style="956" customWidth="1"/>
    <col min="6" max="6" width="16.26953125" style="956" customWidth="1"/>
    <col min="7" max="7" width="12.54296875" style="956" customWidth="1"/>
    <col min="8" max="8" width="37.1796875" style="956" customWidth="1"/>
    <col min="9" max="9" width="27.81640625" style="956" customWidth="1"/>
    <col min="10" max="10" width="32.54296875" style="956" customWidth="1"/>
    <col min="11" max="11" width="10.1796875" style="956" bestFit="1" customWidth="1"/>
    <col min="12" max="12" width="13.1796875" style="956" customWidth="1"/>
    <col min="13" max="13" width="30.54296875" style="956" customWidth="1"/>
    <col min="14" max="14" width="26.1796875" style="956" customWidth="1"/>
    <col min="15" max="15" width="12.453125" style="956" bestFit="1" customWidth="1"/>
    <col min="16" max="16" width="30" style="954" customWidth="1"/>
    <col min="17" max="17" width="26.81640625" style="954" customWidth="1"/>
    <col min="18" max="18" width="14.6328125" style="954" customWidth="1"/>
    <col min="19" max="19" width="28.81640625" style="954" customWidth="1"/>
    <col min="20" max="20" width="37.36328125" style="954" customWidth="1"/>
    <col min="21" max="16384" width="8.7265625" style="954"/>
  </cols>
  <sheetData>
    <row r="1" spans="1:19">
      <c r="D1" s="1168" t="s">
        <v>175</v>
      </c>
      <c r="E1" s="1168"/>
      <c r="F1" s="1168"/>
      <c r="G1" s="1168"/>
      <c r="H1" s="1168"/>
      <c r="I1" s="1168"/>
      <c r="J1" s="1169"/>
      <c r="K1" s="10" t="s">
        <v>176</v>
      </c>
      <c r="L1" s="1144" t="s">
        <v>259</v>
      </c>
      <c r="M1" s="1145"/>
      <c r="N1" s="1145"/>
      <c r="O1" s="1145"/>
    </row>
    <row r="2" spans="1:19">
      <c r="A2" s="2" t="s">
        <v>79</v>
      </c>
      <c r="B2" s="2" t="s">
        <v>100</v>
      </c>
      <c r="C2" s="2" t="s">
        <v>80</v>
      </c>
      <c r="D2" s="2" t="s">
        <v>656</v>
      </c>
      <c r="E2" s="2" t="s">
        <v>697</v>
      </c>
      <c r="F2" s="2" t="s">
        <v>172</v>
      </c>
      <c r="G2" s="74" t="s">
        <v>657</v>
      </c>
      <c r="H2" s="2" t="s">
        <v>173</v>
      </c>
      <c r="I2" s="74" t="s">
        <v>658</v>
      </c>
      <c r="J2" s="74" t="s">
        <v>659</v>
      </c>
      <c r="K2" s="2" t="s">
        <v>174</v>
      </c>
      <c r="L2" s="2" t="s">
        <v>81</v>
      </c>
      <c r="M2" s="74" t="s">
        <v>660</v>
      </c>
      <c r="N2" s="74" t="s">
        <v>608</v>
      </c>
      <c r="O2" s="2" t="s">
        <v>82</v>
      </c>
      <c r="P2" s="13" t="s">
        <v>910</v>
      </c>
      <c r="Q2" s="13" t="s">
        <v>912</v>
      </c>
      <c r="R2" s="13" t="s">
        <v>911</v>
      </c>
    </row>
    <row r="3" spans="1:19">
      <c r="A3" s="285" t="str">
        <f>IF(P3="","",IF(P3="bgp-import",CONCATENATE(P3,"-",Q3,"-from Router-",R3),INDEX('CIQ Input File'!$V$207:$V$256,MATCH(Q3,'CIQ Input File'!$C$207:$C$256,0))))</f>
        <v/>
      </c>
      <c r="B3" s="20"/>
      <c r="C3" s="461" t="str">
        <f>IF(H3="","","10")</f>
        <v/>
      </c>
      <c r="D3" s="105"/>
      <c r="E3" s="105"/>
      <c r="F3" s="105"/>
      <c r="G3" s="105"/>
      <c r="H3" s="285" t="str">
        <f>IF(Q3="","",IF(Q3="default",CONCATENATE(Q3,"-route-",R3),CONCATENATE("prefix_v",Q3,"-",R3)))</f>
        <v/>
      </c>
      <c r="I3" s="105"/>
      <c r="J3" s="105"/>
      <c r="K3" s="462" t="str">
        <f>IF(H3="","","bgp")</f>
        <v/>
      </c>
      <c r="L3" s="462" t="str">
        <f>IF(H3="","","accept")</f>
        <v/>
      </c>
      <c r="M3" s="105"/>
      <c r="N3" s="105"/>
      <c r="O3" s="462" t="str">
        <f>IF(H3="","","drop")</f>
        <v/>
      </c>
      <c r="P3" s="288" t="str">
        <f>IF(Q3="default","bgp-import","")</f>
        <v/>
      </c>
      <c r="Q3" s="289" t="str">
        <f>IF('CIQ Input File'!$G$27="user","",IF('CIQ Input File'!E175="Y","default",""))</f>
        <v/>
      </c>
      <c r="R3" s="288" t="s">
        <v>727</v>
      </c>
      <c r="S3" s="954" t="s">
        <v>917</v>
      </c>
    </row>
    <row r="4" spans="1:19">
      <c r="A4" s="285" t="str">
        <f>IF(P4="","",IF(P4="bgp-import",CONCATENATE(P4,"-",Q4,"-from Router-",R4),INDEX('CIQ Input File'!$V$207:$V$256,MATCH(Q4,'CIQ Input File'!$C$207:$C$256,0))))</f>
        <v/>
      </c>
      <c r="B4" s="20"/>
      <c r="C4" s="461" t="str">
        <f t="shared" ref="C4:C17" si="0">IF(H4="","","10")</f>
        <v/>
      </c>
      <c r="D4" s="105"/>
      <c r="E4" s="105"/>
      <c r="F4" s="105"/>
      <c r="G4" s="105"/>
      <c r="H4" s="285" t="str">
        <f>IF(Q4="","",IF(Q4="default",CONCATENATE(Q4,"-route-",R4),CONCATENATE("prefix_v",Q4,"-",R4)))</f>
        <v/>
      </c>
      <c r="I4" s="105"/>
      <c r="J4" s="105"/>
      <c r="K4" s="462" t="str">
        <f t="shared" ref="K4:K17" si="1">IF(H4="","","bgp")</f>
        <v/>
      </c>
      <c r="L4" s="462" t="str">
        <f t="shared" ref="L4:L17" si="2">IF(H4="","","accept")</f>
        <v/>
      </c>
      <c r="M4" s="105"/>
      <c r="N4" s="105"/>
      <c r="O4" s="462" t="str">
        <f t="shared" ref="O4:O17" si="3">IF(H4="","","drop")</f>
        <v/>
      </c>
      <c r="P4" s="288" t="str">
        <f>IF(Q4="","",CONCATENATE("bgp-",IF('CIQ Input File'!$Q$208="Y",'CIQ Input File'!$U$208,IF('CIQ Input File'!K273="Y",'CIQ Input File'!M273,""))))</f>
        <v/>
      </c>
      <c r="Q4" s="290" t="str">
        <f>IF('CIQ Input File'!$G$27="user","",IF('CIQ Input File'!$Q$208="Y",'CIQ Input File'!$C$208,IF('CIQ Input File'!K273="Y",'CIQ Input File'!C273,"")))</f>
        <v/>
      </c>
      <c r="R4" s="288" t="s">
        <v>727</v>
      </c>
      <c r="S4" s="954" t="s">
        <v>917</v>
      </c>
    </row>
    <row r="5" spans="1:19">
      <c r="A5" s="285" t="str">
        <f>IF(P5="","",IF(P5="bgp-import",CONCATENATE(P5,"-",Q5,"-from Router-",R5),INDEX('CIQ Input File'!$V$207:$V$256,MATCH(Q5,'CIQ Input File'!$C$207:$C$256,0))))</f>
        <v/>
      </c>
      <c r="B5" s="20"/>
      <c r="C5" s="461" t="str">
        <f t="shared" si="0"/>
        <v/>
      </c>
      <c r="D5" s="105"/>
      <c r="E5" s="105"/>
      <c r="F5" s="105"/>
      <c r="G5" s="105"/>
      <c r="H5" s="285" t="str">
        <f>IF(Q5="","",IF(Q5="default",CONCATENATE(Q5,"-route-",R5),CONCATENATE("prefix_v",Q5,"-",R5)))</f>
        <v/>
      </c>
      <c r="I5" s="105"/>
      <c r="J5" s="105"/>
      <c r="K5" s="462" t="str">
        <f t="shared" si="1"/>
        <v/>
      </c>
      <c r="L5" s="462" t="str">
        <f t="shared" si="2"/>
        <v/>
      </c>
      <c r="M5" s="105"/>
      <c r="N5" s="105"/>
      <c r="O5" s="462" t="str">
        <f t="shared" si="3"/>
        <v/>
      </c>
      <c r="P5" s="288" t="str">
        <f>IF(Q5="","",CONCATENATE("bgp-",IF('CIQ Input File'!$Q$213="Y",'CIQ Input File'!$U$213,IF('CIQ Input File'!K274="Y",'CIQ Input File'!M274,""))))</f>
        <v/>
      </c>
      <c r="Q5" s="290" t="str">
        <f>IF('CIQ Input File'!$G$27="user","",IF('CIQ Input File'!$Q$213="Y",'CIQ Input File'!$C$213,IF('CIQ Input File'!K274="Y",'CIQ Input File'!C274,"")))</f>
        <v/>
      </c>
      <c r="R5" s="288" t="s">
        <v>727</v>
      </c>
      <c r="S5" s="954" t="s">
        <v>917</v>
      </c>
    </row>
    <row r="6" spans="1:19">
      <c r="A6" s="285" t="str">
        <f>IF(P6="","",IF(P6="bgp-import",CONCATENATE(P6,"-",Q6,"-from Router-",R6),INDEX('CIQ Input File'!$V$207:$V$256,MATCH(Q6,'CIQ Input File'!$C$207:$C$256,0))))</f>
        <v/>
      </c>
      <c r="B6" s="105"/>
      <c r="C6" s="461" t="str">
        <f t="shared" si="0"/>
        <v/>
      </c>
      <c r="D6" s="105"/>
      <c r="E6" s="105"/>
      <c r="F6" s="105"/>
      <c r="G6" s="105"/>
      <c r="H6" s="285" t="str">
        <f t="shared" ref="H6:H17" si="4">IF(Q6="","",IF(Q6="default",CONCATENATE(Q6,"-route-",R6),CONCATENATE("prefix_v",Q6,"-",R6)))</f>
        <v/>
      </c>
      <c r="I6" s="105"/>
      <c r="J6" s="105"/>
      <c r="K6" s="462" t="str">
        <f t="shared" si="1"/>
        <v/>
      </c>
      <c r="L6" s="462" t="str">
        <f t="shared" si="2"/>
        <v/>
      </c>
      <c r="M6" s="105"/>
      <c r="N6" s="105"/>
      <c r="O6" s="462" t="str">
        <f t="shared" si="3"/>
        <v/>
      </c>
      <c r="P6" s="288" t="str">
        <f>IF(Q6="","",CONCATENATE("bgp-",IF('CIQ Input File'!$Q$218="Y",'CIQ Input File'!$U$218,IF('CIQ Input File'!K275="Y",'CIQ Input File'!M275,""))))</f>
        <v/>
      </c>
      <c r="Q6" s="290" t="str">
        <f>IF('CIQ Input File'!$G$27="user","",IF('CIQ Input File'!$Q$218="Y",'CIQ Input File'!$C$218,IF('CIQ Input File'!K275="Y",'CIQ Input File'!C275,"")))</f>
        <v/>
      </c>
      <c r="R6" s="288" t="s">
        <v>727</v>
      </c>
      <c r="S6" s="954" t="s">
        <v>917</v>
      </c>
    </row>
    <row r="7" spans="1:19">
      <c r="A7" s="285" t="str">
        <f>IF(P7="","",IF(P7="bgp-import",CONCATENATE(P7,"-",Q7,"-from Router-",R7),INDEX('CIQ Input File'!$V$207:$V$256,MATCH(Q7,'CIQ Input File'!$C$207:$C$256,0))))</f>
        <v/>
      </c>
      <c r="B7" s="105"/>
      <c r="C7" s="461" t="str">
        <f t="shared" si="0"/>
        <v/>
      </c>
      <c r="D7" s="105"/>
      <c r="E7" s="105"/>
      <c r="F7" s="105"/>
      <c r="G7" s="105"/>
      <c r="H7" s="285" t="str">
        <f t="shared" si="4"/>
        <v/>
      </c>
      <c r="I7" s="105"/>
      <c r="J7" s="105"/>
      <c r="K7" s="462" t="str">
        <f t="shared" si="1"/>
        <v/>
      </c>
      <c r="L7" s="462" t="str">
        <f t="shared" si="2"/>
        <v/>
      </c>
      <c r="M7" s="105"/>
      <c r="N7" s="105"/>
      <c r="O7" s="462" t="str">
        <f t="shared" si="3"/>
        <v/>
      </c>
      <c r="P7" s="288" t="str">
        <f>IF(Q7="","",CONCATENATE("bgp-",IF('CIQ Input File'!$Q$223="Y",'CIQ Input File'!$U$223,IF('CIQ Input File'!K276="Y",'CIQ Input File'!M276,""))))</f>
        <v/>
      </c>
      <c r="Q7" s="290" t="str">
        <f>IF('CIQ Input File'!$G$27="user","",IF('CIQ Input File'!$Q$223="Y",'CIQ Input File'!$C$223,IF('CIQ Input File'!K276="Y",'CIQ Input File'!C276,"")))</f>
        <v/>
      </c>
      <c r="R7" s="288" t="s">
        <v>727</v>
      </c>
      <c r="S7" s="954" t="s">
        <v>917</v>
      </c>
    </row>
    <row r="8" spans="1:19">
      <c r="A8" s="285" t="str">
        <f>IF(P8="","",IF(P8="bgp-import",CONCATENATE(P8,"-",Q8,"-from Router-",R8),INDEX('CIQ Input File'!$V$207:$V$256,MATCH(Q8,'CIQ Input File'!$C$207:$C$256,0))))</f>
        <v/>
      </c>
      <c r="B8" s="105"/>
      <c r="C8" s="461" t="str">
        <f t="shared" si="0"/>
        <v/>
      </c>
      <c r="D8" s="105"/>
      <c r="E8" s="105"/>
      <c r="F8" s="105"/>
      <c r="G8" s="105"/>
      <c r="H8" s="285" t="str">
        <f t="shared" si="4"/>
        <v/>
      </c>
      <c r="I8" s="105"/>
      <c r="J8" s="105"/>
      <c r="K8" s="462" t="str">
        <f t="shared" si="1"/>
        <v/>
      </c>
      <c r="L8" s="462" t="str">
        <f t="shared" si="2"/>
        <v/>
      </c>
      <c r="M8" s="105"/>
      <c r="N8" s="105"/>
      <c r="O8" s="462" t="str">
        <f t="shared" si="3"/>
        <v/>
      </c>
      <c r="P8" s="288" t="str">
        <f>IF(Q8="","",CONCATENATE("bgp-",IF('CIQ Input File'!$Q$228="Y",'CIQ Input File'!$U$228,IF('CIQ Input File'!K277="Y",'CIQ Input File'!M277,""))))</f>
        <v/>
      </c>
      <c r="Q8" s="290" t="str">
        <f>IF('CIQ Input File'!$G$27="user","",IF('CIQ Input File'!$Q$228="Y",'CIQ Input File'!$C$228,IF('CIQ Input File'!K277="Y",'CIQ Input File'!C277,"")))</f>
        <v/>
      </c>
      <c r="R8" s="288" t="s">
        <v>727</v>
      </c>
      <c r="S8" s="954" t="s">
        <v>917</v>
      </c>
    </row>
    <row r="9" spans="1:19">
      <c r="A9" s="285" t="str">
        <f>IF(P9="","",IF(P9="bgp-import",CONCATENATE(P9,"-",Q9,"-from Router-",R9),INDEX('CIQ Input File'!$V$207:$V$256,MATCH(Q9,'CIQ Input File'!$C$207:$C$256,0))))</f>
        <v/>
      </c>
      <c r="B9" s="105"/>
      <c r="C9" s="461" t="str">
        <f t="shared" si="0"/>
        <v/>
      </c>
      <c r="D9" s="105"/>
      <c r="E9" s="105"/>
      <c r="F9" s="105"/>
      <c r="G9" s="105"/>
      <c r="H9" s="285" t="str">
        <f t="shared" si="4"/>
        <v/>
      </c>
      <c r="I9" s="105"/>
      <c r="J9" s="105"/>
      <c r="K9" s="462" t="str">
        <f t="shared" si="1"/>
        <v/>
      </c>
      <c r="L9" s="462" t="str">
        <f t="shared" si="2"/>
        <v/>
      </c>
      <c r="M9" s="105"/>
      <c r="N9" s="105"/>
      <c r="O9" s="462" t="str">
        <f t="shared" si="3"/>
        <v/>
      </c>
      <c r="P9" s="288" t="str">
        <f>IF(Q9="","",CONCATENATE("bgp-",IF('CIQ Input File'!$Q$233="Y",'CIQ Input File'!$U$233,IF('CIQ Input File'!K278="Y",'CIQ Input File'!M278,""))))</f>
        <v/>
      </c>
      <c r="Q9" s="290" t="str">
        <f>IF('CIQ Input File'!$G$27="user","",IF('CIQ Input File'!$Q$233="Y",'CIQ Input File'!$C$233,IF('CIQ Input File'!K278="Y",'CIQ Input File'!C278,"")))</f>
        <v/>
      </c>
      <c r="R9" s="288" t="s">
        <v>727</v>
      </c>
      <c r="S9" s="954" t="s">
        <v>917</v>
      </c>
    </row>
    <row r="10" spans="1:19">
      <c r="A10" s="285" t="str">
        <f>IF(P10="","",IF(P10="bgp-import",CONCATENATE(P10,"-",Q10,"-from Router-",R10),INDEX('CIQ Input File'!$V$207:$V$256,MATCH(Q10,'CIQ Input File'!$C$207:$C$256,0))))</f>
        <v/>
      </c>
      <c r="B10" s="105"/>
      <c r="C10" s="461" t="str">
        <f t="shared" si="0"/>
        <v/>
      </c>
      <c r="D10" s="105"/>
      <c r="E10" s="105"/>
      <c r="F10" s="105"/>
      <c r="G10" s="105"/>
      <c r="H10" s="285" t="str">
        <f t="shared" si="4"/>
        <v/>
      </c>
      <c r="I10" s="105"/>
      <c r="J10" s="105"/>
      <c r="K10" s="462" t="str">
        <f t="shared" si="1"/>
        <v/>
      </c>
      <c r="L10" s="462" t="str">
        <f t="shared" si="2"/>
        <v/>
      </c>
      <c r="M10" s="105"/>
      <c r="N10" s="105"/>
      <c r="O10" s="462" t="str">
        <f t="shared" si="3"/>
        <v/>
      </c>
      <c r="P10" s="288" t="str">
        <f>IF(Q10="","",CONCATENATE("bgp-",IF('CIQ Input File'!$Q$238="Y",'CIQ Input File'!$U$238,IF('CIQ Input File'!K279="Y",'CIQ Input File'!M279,""))))</f>
        <v/>
      </c>
      <c r="Q10" s="290" t="str">
        <f>IF('CIQ Input File'!$G$27="user","",IF('CIQ Input File'!$Q$238="Y",'CIQ Input File'!$C$238,IF('CIQ Input File'!K279="Y",'CIQ Input File'!C279,"")))</f>
        <v/>
      </c>
      <c r="R10" s="288" t="s">
        <v>727</v>
      </c>
      <c r="S10" s="954" t="s">
        <v>917</v>
      </c>
    </row>
    <row r="11" spans="1:19">
      <c r="A11" s="285" t="str">
        <f>IF(P11="","",IF(P11="bgp-import",CONCATENATE(P11,"-",Q11,"-from Router-",R11),INDEX('CIQ Input File'!$V$207:$V$256,MATCH(Q11,'CIQ Input File'!$C$207:$C$256,0))))</f>
        <v/>
      </c>
      <c r="B11" s="105"/>
      <c r="C11" s="461" t="str">
        <f t="shared" si="0"/>
        <v/>
      </c>
      <c r="D11" s="105"/>
      <c r="E11" s="105"/>
      <c r="F11" s="105"/>
      <c r="G11" s="105"/>
      <c r="H11" s="285" t="str">
        <f t="shared" si="4"/>
        <v/>
      </c>
      <c r="I11" s="105"/>
      <c r="J11" s="105"/>
      <c r="K11" s="462" t="str">
        <f t="shared" si="1"/>
        <v/>
      </c>
      <c r="L11" s="462" t="str">
        <f t="shared" si="2"/>
        <v/>
      </c>
      <c r="M11" s="105"/>
      <c r="N11" s="105"/>
      <c r="O11" s="462" t="str">
        <f t="shared" si="3"/>
        <v/>
      </c>
      <c r="P11" s="288" t="str">
        <f>IF(Q11="","",CONCATENATE("bgp-",IF('CIQ Input File'!$Q$243="Y",'CIQ Input File'!$U$243,IF('CIQ Input File'!K280="Y",'CIQ Input File'!M280,""))))</f>
        <v/>
      </c>
      <c r="Q11" s="290" t="str">
        <f>IF('CIQ Input File'!$G$27="user","",IF('CIQ Input File'!$Q$243="Y",'CIQ Input File'!$C$243,IF('CIQ Input File'!K280="Y",'CIQ Input File'!C280,"")))</f>
        <v/>
      </c>
      <c r="R11" s="288" t="s">
        <v>727</v>
      </c>
      <c r="S11" s="954" t="s">
        <v>917</v>
      </c>
    </row>
    <row r="12" spans="1:19">
      <c r="A12" s="285" t="str">
        <f>IF(P12="","",IF(P12="bgp-import",CONCATENATE(P12,"-",Q12,"-from Router-",R12),INDEX('CIQ Input File'!$V$207:$V$256,MATCH(Q12,'CIQ Input File'!$C$207:$C$256,0))))</f>
        <v/>
      </c>
      <c r="B12" s="105"/>
      <c r="C12" s="461" t="str">
        <f t="shared" si="0"/>
        <v/>
      </c>
      <c r="D12" s="105"/>
      <c r="E12" s="105"/>
      <c r="F12" s="105"/>
      <c r="G12" s="105"/>
      <c r="H12" s="285" t="str">
        <f t="shared" si="4"/>
        <v/>
      </c>
      <c r="I12" s="105"/>
      <c r="J12" s="105"/>
      <c r="K12" s="462" t="str">
        <f t="shared" si="1"/>
        <v/>
      </c>
      <c r="L12" s="462" t="str">
        <f t="shared" si="2"/>
        <v/>
      </c>
      <c r="M12" s="105"/>
      <c r="N12" s="105"/>
      <c r="O12" s="462" t="str">
        <f t="shared" si="3"/>
        <v/>
      </c>
      <c r="P12" s="288" t="str">
        <f>IF(Q12="","",CONCATENATE("bgp-",IF('CIQ Input File'!$Q$248="Y",'CIQ Input File'!$U$248,IF('CIQ Input File'!K281="Y",'CIQ Input File'!M281,""))))</f>
        <v/>
      </c>
      <c r="Q12" s="290" t="str">
        <f>IF('CIQ Input File'!$G$27="user","",IF('CIQ Input File'!$Q$248="Y",'CIQ Input File'!$C$248,IF('CIQ Input File'!K281="Y",'CIQ Input File'!C281,"")))</f>
        <v/>
      </c>
      <c r="R12" s="288" t="s">
        <v>727</v>
      </c>
      <c r="S12" s="954" t="s">
        <v>917</v>
      </c>
    </row>
    <row r="13" spans="1:19">
      <c r="A13" s="285" t="str">
        <f>IF(P13="","",IF(P13="bgp-import",CONCATENATE(P13,"-",Q13,"-from Router-",R13),INDEX('CIQ Input File'!$V$207:$V$256,MATCH(Q13,'CIQ Input File'!$C$207:$C$256,0))))</f>
        <v/>
      </c>
      <c r="B13" s="105"/>
      <c r="C13" s="461" t="str">
        <f t="shared" si="0"/>
        <v/>
      </c>
      <c r="D13" s="105"/>
      <c r="E13" s="105"/>
      <c r="F13" s="105"/>
      <c r="G13" s="105"/>
      <c r="H13" s="285" t="str">
        <f t="shared" si="4"/>
        <v/>
      </c>
      <c r="I13" s="105"/>
      <c r="J13" s="105"/>
      <c r="K13" s="462" t="str">
        <f t="shared" si="1"/>
        <v/>
      </c>
      <c r="L13" s="462" t="str">
        <f t="shared" si="2"/>
        <v/>
      </c>
      <c r="M13" s="105"/>
      <c r="N13" s="105"/>
      <c r="O13" s="462" t="str">
        <f t="shared" si="3"/>
        <v/>
      </c>
      <c r="P13" s="288" t="str">
        <f>IF(Q13="","",CONCATENATE("bgp-",IF('CIQ Input File'!$Q$253="Y",'CIQ Input File'!$U$253,IF('CIQ Input File'!K282="Y",'CIQ Input File'!M282,""))))</f>
        <v/>
      </c>
      <c r="Q13" s="290" t="str">
        <f>IF('CIQ Input File'!$G$27="user","",IF('CIQ Input File'!$Q$253="Y",'CIQ Input File'!$C$253,IF('CIQ Input File'!K282="Y",'CIQ Input File'!C282,"")))</f>
        <v/>
      </c>
      <c r="R13" s="288" t="s">
        <v>727</v>
      </c>
      <c r="S13" s="954" t="s">
        <v>917</v>
      </c>
    </row>
    <row r="14" spans="1:19" s="598" customFormat="1">
      <c r="A14" s="469"/>
      <c r="B14" s="469"/>
      <c r="C14" s="595"/>
      <c r="D14" s="469"/>
      <c r="E14" s="469"/>
      <c r="F14" s="469"/>
      <c r="G14" s="469"/>
      <c r="H14" s="469"/>
      <c r="I14" s="469"/>
      <c r="J14" s="469"/>
      <c r="K14" s="469"/>
      <c r="L14" s="469"/>
      <c r="M14" s="469"/>
      <c r="N14" s="469"/>
      <c r="O14" s="469"/>
      <c r="P14" s="596"/>
      <c r="Q14" s="597"/>
      <c r="R14" s="596"/>
    </row>
    <row r="15" spans="1:19">
      <c r="A15" s="285" t="str">
        <f>IF(P15="","",IF(P15="bgp-import",CONCATENATE(P15,"-",Q15,"-from Router-",R15),INDEX('CIQ Input File'!$W$207:$W$256,MATCH(Q15,'CIQ Input File'!$C$207:$C$256,0))))</f>
        <v/>
      </c>
      <c r="B15" s="105"/>
      <c r="C15" s="461" t="str">
        <f t="shared" si="0"/>
        <v/>
      </c>
      <c r="D15" s="105"/>
      <c r="E15" s="105"/>
      <c r="F15" s="105"/>
      <c r="G15" s="105"/>
      <c r="H15" s="285" t="str">
        <f t="shared" si="4"/>
        <v/>
      </c>
      <c r="I15" s="105"/>
      <c r="J15" s="105"/>
      <c r="K15" s="462" t="str">
        <f t="shared" si="1"/>
        <v/>
      </c>
      <c r="L15" s="462" t="str">
        <f t="shared" si="2"/>
        <v/>
      </c>
      <c r="M15" s="105"/>
      <c r="N15" s="105"/>
      <c r="O15" s="462" t="str">
        <f t="shared" si="3"/>
        <v/>
      </c>
      <c r="P15" s="288" t="str">
        <f>IF(Q15="default","bgp-import","")</f>
        <v/>
      </c>
      <c r="Q15" s="289" t="str">
        <f>IF('CIQ Input File'!$G$27="user","",IF('CIQ Input File'!E176="Y","default",""))</f>
        <v/>
      </c>
      <c r="R15" s="288" t="s">
        <v>728</v>
      </c>
      <c r="S15" s="954" t="s">
        <v>917</v>
      </c>
    </row>
    <row r="16" spans="1:19">
      <c r="A16" s="285" t="str">
        <f>IF(P16="","",IF(P16="bgp-import",CONCATENATE(P16,"-",Q16,"-from Router-",R16),INDEX('CIQ Input File'!$W$207:$W$256,MATCH(Q16,'CIQ Input File'!$C$207:$C$256,0))))</f>
        <v/>
      </c>
      <c r="B16" s="105"/>
      <c r="C16" s="461" t="str">
        <f t="shared" si="0"/>
        <v/>
      </c>
      <c r="D16" s="105"/>
      <c r="E16" s="105"/>
      <c r="F16" s="105"/>
      <c r="G16" s="105"/>
      <c r="H16" s="285" t="str">
        <f t="shared" si="4"/>
        <v/>
      </c>
      <c r="I16" s="105"/>
      <c r="J16" s="105"/>
      <c r="K16" s="462" t="str">
        <f t="shared" si="1"/>
        <v/>
      </c>
      <c r="L16" s="462" t="str">
        <f t="shared" si="2"/>
        <v/>
      </c>
      <c r="M16" s="105"/>
      <c r="N16" s="105"/>
      <c r="O16" s="462" t="str">
        <f t="shared" si="3"/>
        <v/>
      </c>
      <c r="P16" s="288" t="str">
        <f>IF(Q16="","",CONCATENATE("bgp-",IF('CIQ Input File'!$R$208="Y",'CIQ Input File'!$U$208,IF('CIQ Input File'!L273="Y",'CIQ Input File'!M273,""))))</f>
        <v/>
      </c>
      <c r="Q16" s="463" t="str">
        <f>IF('CIQ Input File'!$G$27="user","",IF('CIQ Input File'!$R$208="Y",'CIQ Input File'!$C$208,IF('CIQ Input File'!L273="Y",'CIQ Input File'!C273,"")))</f>
        <v/>
      </c>
      <c r="R16" s="288" t="s">
        <v>728</v>
      </c>
      <c r="S16" s="954" t="s">
        <v>917</v>
      </c>
    </row>
    <row r="17" spans="1:20">
      <c r="A17" s="285" t="str">
        <f>IF(P17="","",IF(P17="bgp-import",CONCATENATE(P17,"-",Q17,"-from Router-",R17),INDEX('CIQ Input File'!$W$207:$W$256,MATCH(Q17,'CIQ Input File'!$C$207:$C$256,0))))</f>
        <v/>
      </c>
      <c r="B17" s="105"/>
      <c r="C17" s="461" t="str">
        <f t="shared" si="0"/>
        <v/>
      </c>
      <c r="D17" s="105"/>
      <c r="E17" s="105"/>
      <c r="F17" s="105"/>
      <c r="G17" s="105"/>
      <c r="H17" s="285" t="str">
        <f t="shared" si="4"/>
        <v/>
      </c>
      <c r="I17" s="105"/>
      <c r="J17" s="105"/>
      <c r="K17" s="462" t="str">
        <f t="shared" si="1"/>
        <v/>
      </c>
      <c r="L17" s="462" t="str">
        <f t="shared" si="2"/>
        <v/>
      </c>
      <c r="M17" s="105"/>
      <c r="N17" s="105"/>
      <c r="O17" s="462" t="str">
        <f t="shared" si="3"/>
        <v/>
      </c>
      <c r="P17" s="288" t="str">
        <f>IF(Q17="","",CONCATENATE("bgp-",IF('CIQ Input File'!$R$213="Y",'CIQ Input File'!$U$213,IF('CIQ Input File'!L274="Y",'CIQ Input File'!M274,""))))</f>
        <v/>
      </c>
      <c r="Q17" s="463" t="str">
        <f>IF('CIQ Input File'!$G$27="user","",IF('CIQ Input File'!$R$213="Y",'CIQ Input File'!$C$213,IF('CIQ Input File'!L274="Y",'CIQ Input File'!C274,"")))</f>
        <v/>
      </c>
      <c r="R17" s="288" t="s">
        <v>728</v>
      </c>
      <c r="S17" s="954" t="s">
        <v>917</v>
      </c>
    </row>
    <row r="18" spans="1:20">
      <c r="A18" s="285" t="str">
        <f>IF(P18="","",IF(P18="bgp-import",CONCATENATE(P18,"-",Q18,"-from Router-",R18),INDEX('CIQ Input File'!$W$207:$W$256,MATCH(Q18,'CIQ Input File'!$C$207:$C$256,0))))</f>
        <v/>
      </c>
      <c r="B18" s="105"/>
      <c r="C18" s="461" t="str">
        <f t="shared" ref="C18:C25" si="5">IF(H18="","","10")</f>
        <v/>
      </c>
      <c r="D18" s="105"/>
      <c r="E18" s="105"/>
      <c r="F18" s="105"/>
      <c r="G18" s="105"/>
      <c r="H18" s="285" t="str">
        <f t="shared" ref="H18:H25" si="6">IF(Q18="","",IF(Q18="default",CONCATENATE(Q18,"-route-",R18),CONCATENATE("prefix_v",Q18,"-",R18)))</f>
        <v/>
      </c>
      <c r="I18" s="105"/>
      <c r="J18" s="105"/>
      <c r="K18" s="462" t="str">
        <f t="shared" ref="K18:K25" si="7">IF(H18="","","bgp")</f>
        <v/>
      </c>
      <c r="L18" s="462" t="str">
        <f t="shared" ref="L18:L25" si="8">IF(H18="","","accept")</f>
        <v/>
      </c>
      <c r="M18" s="105"/>
      <c r="N18" s="105"/>
      <c r="O18" s="462" t="str">
        <f t="shared" ref="O18:O25" si="9">IF(H18="","","drop")</f>
        <v/>
      </c>
      <c r="P18" s="288" t="str">
        <f>IF(Q18="","",CONCATENATE("bgp-",IF('CIQ Input File'!$R$218="Y",'CIQ Input File'!$U$218,IF('CIQ Input File'!L275="Y",'CIQ Input File'!M275,""))))</f>
        <v/>
      </c>
      <c r="Q18" s="463" t="str">
        <f>IF('CIQ Input File'!$G$27="user","",IF('CIQ Input File'!$R$218="Y",'CIQ Input File'!$C$218,IF('CIQ Input File'!L275="Y",'CIQ Input File'!C275,"")))</f>
        <v/>
      </c>
      <c r="R18" s="288" t="s">
        <v>728</v>
      </c>
      <c r="S18" s="954" t="s">
        <v>917</v>
      </c>
    </row>
    <row r="19" spans="1:20">
      <c r="A19" s="285" t="str">
        <f>IF(P19="","",IF(P19="bgp-import",CONCATENATE(P19,"-",Q19,"-from Router-",R19),INDEX('CIQ Input File'!$W$207:$W$256,MATCH(Q19,'CIQ Input File'!$C$207:$C$256,0))))</f>
        <v/>
      </c>
      <c r="B19" s="105"/>
      <c r="C19" s="461" t="str">
        <f t="shared" si="5"/>
        <v/>
      </c>
      <c r="D19" s="105"/>
      <c r="E19" s="105"/>
      <c r="F19" s="105"/>
      <c r="G19" s="105"/>
      <c r="H19" s="285" t="str">
        <f t="shared" si="6"/>
        <v/>
      </c>
      <c r="I19" s="105"/>
      <c r="J19" s="105"/>
      <c r="K19" s="462" t="str">
        <f t="shared" si="7"/>
        <v/>
      </c>
      <c r="L19" s="462" t="str">
        <f t="shared" si="8"/>
        <v/>
      </c>
      <c r="M19" s="105"/>
      <c r="N19" s="105"/>
      <c r="O19" s="462" t="str">
        <f t="shared" si="9"/>
        <v/>
      </c>
      <c r="P19" s="288" t="str">
        <f>IF(Q19="","",CONCATENATE("bgp-",IF('CIQ Input File'!$R$223="Y",'CIQ Input File'!$U$223,IF('CIQ Input File'!L276="Y",'CIQ Input File'!M276,""))))</f>
        <v/>
      </c>
      <c r="Q19" s="463" t="str">
        <f>IF('CIQ Input File'!$G$27="user","",IF('CIQ Input File'!$R$223="Y",'CIQ Input File'!$C$223,IF('CIQ Input File'!L276="Y",'CIQ Input File'!C276,"")))</f>
        <v/>
      </c>
      <c r="R19" s="288" t="s">
        <v>728</v>
      </c>
      <c r="S19" s="954" t="s">
        <v>917</v>
      </c>
    </row>
    <row r="20" spans="1:20">
      <c r="A20" s="285" t="str">
        <f>IF(P20="","",IF(P20="bgp-import",CONCATENATE(P20,"-",Q20,"-from Router-",R20),INDEX('CIQ Input File'!$W$207:$W$256,MATCH(Q20,'CIQ Input File'!$C$207:$C$256,0))))</f>
        <v/>
      </c>
      <c r="B20" s="105"/>
      <c r="C20" s="461" t="str">
        <f t="shared" si="5"/>
        <v/>
      </c>
      <c r="D20" s="105"/>
      <c r="E20" s="105"/>
      <c r="F20" s="105"/>
      <c r="G20" s="105"/>
      <c r="H20" s="285" t="str">
        <f t="shared" si="6"/>
        <v/>
      </c>
      <c r="I20" s="105"/>
      <c r="J20" s="105"/>
      <c r="K20" s="462" t="str">
        <f t="shared" si="7"/>
        <v/>
      </c>
      <c r="L20" s="462" t="str">
        <f t="shared" si="8"/>
        <v/>
      </c>
      <c r="M20" s="105"/>
      <c r="N20" s="105"/>
      <c r="O20" s="462" t="str">
        <f t="shared" si="9"/>
        <v/>
      </c>
      <c r="P20" s="288" t="str">
        <f>IF(Q20="","",CONCATENATE("bgp-",IF('CIQ Input File'!$R$228="Y",'CIQ Input File'!$U$228,IF('CIQ Input File'!L277="Y",'CIQ Input File'!M277,""))))</f>
        <v/>
      </c>
      <c r="Q20" s="463" t="str">
        <f>IF('CIQ Input File'!$G$27="user","",IF('CIQ Input File'!$R$228="Y",'CIQ Input File'!$C$228,IF('CIQ Input File'!L277="Y",'CIQ Input File'!C277,"")))</f>
        <v/>
      </c>
      <c r="R20" s="288" t="s">
        <v>728</v>
      </c>
      <c r="S20" s="954" t="s">
        <v>917</v>
      </c>
    </row>
    <row r="21" spans="1:20">
      <c r="A21" s="285" t="str">
        <f>IF(P21="","",IF(P21="bgp-import",CONCATENATE(P21,"-",Q21,"-from Router-",R21),INDEX('CIQ Input File'!$W$207:$W$256,MATCH(Q21,'CIQ Input File'!$C$207:$C$256,0))))</f>
        <v/>
      </c>
      <c r="B21" s="105"/>
      <c r="C21" s="461" t="str">
        <f t="shared" si="5"/>
        <v/>
      </c>
      <c r="D21" s="105"/>
      <c r="E21" s="105"/>
      <c r="F21" s="105"/>
      <c r="G21" s="105"/>
      <c r="H21" s="285" t="str">
        <f t="shared" si="6"/>
        <v/>
      </c>
      <c r="I21" s="105"/>
      <c r="J21" s="105"/>
      <c r="K21" s="462" t="str">
        <f t="shared" si="7"/>
        <v/>
      </c>
      <c r="L21" s="462" t="str">
        <f t="shared" si="8"/>
        <v/>
      </c>
      <c r="M21" s="105"/>
      <c r="N21" s="105"/>
      <c r="O21" s="462" t="str">
        <f t="shared" si="9"/>
        <v/>
      </c>
      <c r="P21" s="288" t="str">
        <f>IF(Q21="","",CONCATENATE("bgp-",IF('CIQ Input File'!$R$233="Y",'CIQ Input File'!$U$233,IF('CIQ Input File'!L278="Y",'CIQ Input File'!M278,""))))</f>
        <v/>
      </c>
      <c r="Q21" s="463" t="str">
        <f>IF('CIQ Input File'!$G$27="user","",IF('CIQ Input File'!$R$233="Y",'CIQ Input File'!$C$233,IF('CIQ Input File'!L278="Y",'CIQ Input File'!C278,"")))</f>
        <v/>
      </c>
      <c r="R21" s="288" t="s">
        <v>728</v>
      </c>
      <c r="S21" s="954" t="s">
        <v>917</v>
      </c>
    </row>
    <row r="22" spans="1:20">
      <c r="A22" s="285" t="str">
        <f>IF(P22="","",IF(P22="bgp-import",CONCATENATE(P22,"-",Q22,"-from Router-",R22),INDEX('CIQ Input File'!$W$207:$W$256,MATCH(Q22,'CIQ Input File'!$C$207:$C$256,0))))</f>
        <v/>
      </c>
      <c r="B22" s="105"/>
      <c r="C22" s="461" t="str">
        <f t="shared" si="5"/>
        <v/>
      </c>
      <c r="D22" s="105"/>
      <c r="E22" s="105"/>
      <c r="F22" s="105"/>
      <c r="G22" s="105"/>
      <c r="H22" s="285" t="str">
        <f t="shared" si="6"/>
        <v/>
      </c>
      <c r="I22" s="105"/>
      <c r="J22" s="105"/>
      <c r="K22" s="462" t="str">
        <f t="shared" si="7"/>
        <v/>
      </c>
      <c r="L22" s="462" t="str">
        <f t="shared" si="8"/>
        <v/>
      </c>
      <c r="M22" s="105"/>
      <c r="N22" s="105"/>
      <c r="O22" s="462" t="str">
        <f t="shared" si="9"/>
        <v/>
      </c>
      <c r="P22" s="288" t="str">
        <f>IF(Q22="","",CONCATENATE("bgp-",IF('CIQ Input File'!$R$238="Y",'CIQ Input File'!$U$238,IF('CIQ Input File'!L279="Y",'CIQ Input File'!M279,""))))</f>
        <v/>
      </c>
      <c r="Q22" s="463" t="str">
        <f>IF('CIQ Input File'!$G$27="user","",IF('CIQ Input File'!$R$238="Y",'CIQ Input File'!$C$238,IF('CIQ Input File'!L279="Y",'CIQ Input File'!C279,"")))</f>
        <v/>
      </c>
      <c r="R22" s="288" t="s">
        <v>728</v>
      </c>
      <c r="S22" s="954" t="s">
        <v>917</v>
      </c>
    </row>
    <row r="23" spans="1:20">
      <c r="A23" s="285" t="str">
        <f>IF(P23="","",IF(P23="bgp-import",CONCATENATE(P23,"-",Q23,"-from Router-",R23),INDEX('CIQ Input File'!$W$207:$W$256,MATCH(Q23,'CIQ Input File'!$C$207:$C$256,0))))</f>
        <v/>
      </c>
      <c r="B23" s="105"/>
      <c r="C23" s="461" t="str">
        <f t="shared" si="5"/>
        <v/>
      </c>
      <c r="D23" s="105"/>
      <c r="E23" s="105"/>
      <c r="F23" s="105"/>
      <c r="G23" s="105"/>
      <c r="H23" s="285" t="str">
        <f t="shared" si="6"/>
        <v/>
      </c>
      <c r="I23" s="105"/>
      <c r="J23" s="105"/>
      <c r="K23" s="462" t="str">
        <f t="shared" si="7"/>
        <v/>
      </c>
      <c r="L23" s="462" t="str">
        <f t="shared" si="8"/>
        <v/>
      </c>
      <c r="M23" s="105"/>
      <c r="N23" s="105"/>
      <c r="O23" s="462" t="str">
        <f t="shared" si="9"/>
        <v/>
      </c>
      <c r="P23" s="288" t="str">
        <f>IF(Q23="","",CONCATENATE("bgp-",IF('CIQ Input File'!$R$243="Y",'CIQ Input File'!$U$243,IF('CIQ Input File'!L280="Y",'CIQ Input File'!M280,""))))</f>
        <v/>
      </c>
      <c r="Q23" s="463" t="str">
        <f>IF('CIQ Input File'!$G$27="user","",IF('CIQ Input File'!$R$243="Y",'CIQ Input File'!$C$243,IF('CIQ Input File'!L280="Y",'CIQ Input File'!C280,"")))</f>
        <v/>
      </c>
      <c r="R23" s="288" t="s">
        <v>728</v>
      </c>
      <c r="S23" s="954" t="s">
        <v>917</v>
      </c>
    </row>
    <row r="24" spans="1:20">
      <c r="A24" s="285" t="str">
        <f>IF(P24="","",IF(P24="bgp-import",CONCATENATE(P24,"-",Q24,"-from Router-",R24),INDEX('CIQ Input File'!$W$207:$W$256,MATCH(Q24,'CIQ Input File'!$C$207:$C$256,0))))</f>
        <v/>
      </c>
      <c r="B24" s="105"/>
      <c r="C24" s="461" t="str">
        <f t="shared" si="5"/>
        <v/>
      </c>
      <c r="D24" s="105"/>
      <c r="E24" s="105"/>
      <c r="F24" s="105"/>
      <c r="G24" s="105"/>
      <c r="H24" s="285" t="str">
        <f t="shared" si="6"/>
        <v/>
      </c>
      <c r="I24" s="105"/>
      <c r="J24" s="105"/>
      <c r="K24" s="462" t="str">
        <f t="shared" si="7"/>
        <v/>
      </c>
      <c r="L24" s="462" t="str">
        <f t="shared" si="8"/>
        <v/>
      </c>
      <c r="M24" s="105"/>
      <c r="N24" s="105"/>
      <c r="O24" s="462" t="str">
        <f t="shared" si="9"/>
        <v/>
      </c>
      <c r="P24" s="288" t="str">
        <f>IF(Q24="","",CONCATENATE("bgp-",IF('CIQ Input File'!$R$248="Y",'CIQ Input File'!$U$248,IF('CIQ Input File'!L281="Y",'CIQ Input File'!M281,""))))</f>
        <v/>
      </c>
      <c r="Q24" s="463" t="str">
        <f>IF('CIQ Input File'!$G$27="user","",IF('CIQ Input File'!$R$248="Y",'CIQ Input File'!$C$248,IF('CIQ Input File'!L281="Y",'CIQ Input File'!C281,"")))</f>
        <v/>
      </c>
      <c r="R24" s="288" t="s">
        <v>728</v>
      </c>
      <c r="S24" s="954" t="s">
        <v>917</v>
      </c>
    </row>
    <row r="25" spans="1:20">
      <c r="A25" s="285" t="str">
        <f>IF(P25="","",IF(P25="bgp-import",CONCATENATE(P25,"-",Q25,"-from Router-",R25),INDEX('CIQ Input File'!$W$207:$W$256,MATCH(Q25,'CIQ Input File'!$C$207:$C$256,0))))</f>
        <v/>
      </c>
      <c r="B25" s="105"/>
      <c r="C25" s="461" t="str">
        <f t="shared" si="5"/>
        <v/>
      </c>
      <c r="D25" s="105"/>
      <c r="E25" s="105"/>
      <c r="F25" s="105"/>
      <c r="G25" s="105"/>
      <c r="H25" s="285" t="str">
        <f t="shared" si="6"/>
        <v/>
      </c>
      <c r="I25" s="105"/>
      <c r="J25" s="105"/>
      <c r="K25" s="462" t="str">
        <f t="shared" si="7"/>
        <v/>
      </c>
      <c r="L25" s="462" t="str">
        <f t="shared" si="8"/>
        <v/>
      </c>
      <c r="M25" s="105"/>
      <c r="N25" s="105"/>
      <c r="O25" s="462" t="str">
        <f t="shared" si="9"/>
        <v/>
      </c>
      <c r="P25" s="288" t="str">
        <f>IF(Q25="","",CONCATENATE("bgp-",IF('CIQ Input File'!$R$253="Y",'CIQ Input File'!$U$253,IF('CIQ Input File'!L282="Y",'CIQ Input File'!M282,""))))</f>
        <v/>
      </c>
      <c r="Q25" s="463" t="str">
        <f>IF('CIQ Input File'!$G$27="user","",IF('CIQ Input File'!$R$253="Y",'CIQ Input File'!$C$253,IF('CIQ Input File'!L282="Y",'CIQ Input File'!C282,"")))</f>
        <v/>
      </c>
      <c r="R25" s="288" t="s">
        <v>728</v>
      </c>
      <c r="S25" s="954" t="s">
        <v>917</v>
      </c>
    </row>
    <row r="26" spans="1:20" ht="15.5" customHeight="1">
      <c r="A26" s="72"/>
      <c r="B26" s="467"/>
      <c r="Q26" s="286"/>
    </row>
    <row r="27" spans="1:20">
      <c r="A27" s="285" t="str">
        <f>IF('CIQ Input File'!N289="",IF(Q28="","",IF(P28="","",IF(P28="import",CONCATENATE(P28,"-from MG to-",Q28),CONCATENATE(P28,"-from MG-",Q28,"-to LB")))),'CIQ Input File'!N289)</f>
        <v/>
      </c>
      <c r="B27" s="468"/>
      <c r="C27" s="461" t="str">
        <f>IF(A27="","",IF(A27=A26,C26+5,"10"))</f>
        <v/>
      </c>
      <c r="D27" s="105"/>
      <c r="E27" s="105"/>
      <c r="F27" s="105"/>
      <c r="G27" s="285" t="str">
        <f>IF(Q27="","",IF('CIQ Input File'!E289="","",'CIQ Input File'!E289))</f>
        <v/>
      </c>
      <c r="H27" s="636" t="str">
        <f>IF(Q27="","",(IF(P27="import","",CONCATENATE("vprn",LEFT(Q27,2),"-grp1-prefix"))))</f>
        <v/>
      </c>
      <c r="I27" s="285" t="str">
        <f>IF(Q27="","",IF(P27="","",IF(P27="import",(IF(N28="","",N28)),"")))</f>
        <v/>
      </c>
      <c r="J27" s="285" t="str">
        <f>IF(Q27="","",IF(P27="import",(IF(N29="","",N29)),""))</f>
        <v/>
      </c>
      <c r="K27" s="469"/>
      <c r="L27" s="462" t="str">
        <f>IF(Q27="","","accept")</f>
        <v/>
      </c>
      <c r="M27" s="105"/>
      <c r="N27" s="285" t="str">
        <f>IF('CIQ Input File'!H289="","",IF('CIQ Input File'!P289="",CONCATENATE("VPRN",'CIQ Input File'!C289,"_",'CIQ Input File'!L289,"_group",'CIQ Input File'!M289),'CIQ Input File'!P289))</f>
        <v/>
      </c>
      <c r="O27" s="462" t="str">
        <f>IF(Q27="","","drop")</f>
        <v/>
      </c>
      <c r="P27" s="287" t="str">
        <f>IF(Q27="","",IF('CIQ Input File'!D289="","",'CIQ Input File'!D289))</f>
        <v/>
      </c>
      <c r="Q27" s="463" t="str">
        <f>IF('CIQ Input File'!$G$27="user",IF('CIQ Input File'!I289="Y",IF('CIQ Input File'!C289="","",'CIQ Input File'!C289),""),"")</f>
        <v/>
      </c>
      <c r="R27" s="288" t="str">
        <f>IF('CIQ Input File'!K289="Y","","ipv4")</f>
        <v>ipv4</v>
      </c>
      <c r="S27" s="485" t="str">
        <f>IF('CIQ Input File'!$G$27="user",IF('CIQ Input File'!I289="Y",IF('CIQ Input File'!M289="","",'CIQ Input File'!M289),""),"")</f>
        <v/>
      </c>
      <c r="T27" s="954" t="s">
        <v>915</v>
      </c>
    </row>
    <row r="28" spans="1:20" s="73" customFormat="1">
      <c r="A28" s="285" t="str">
        <f>IF('CIQ Input File'!N290="",IF(Q29="","",IF(P29="","",IF(P29="import",CONCATENATE(P29,"-from MG to-",Q29),CONCATENATE(P29,"-from MG-",Q29,"-to LB")))),'CIQ Input File'!N290)</f>
        <v/>
      </c>
      <c r="B28" s="637"/>
      <c r="C28" s="461" t="str">
        <f t="shared" ref="C28:C38" si="10">IF(A28="","",IF(A28=A27,C27+5,"10"))</f>
        <v/>
      </c>
      <c r="D28" s="638"/>
      <c r="E28" s="638"/>
      <c r="F28" s="638"/>
      <c r="G28" s="285" t="str">
        <f>IF(Q28="","",IF('CIQ Input File'!E290="","",'CIQ Input File'!E290))</f>
        <v/>
      </c>
      <c r="H28" s="285" t="str">
        <f t="shared" ref="H28:H36" si="11">IF(Q28="","",(IF(P28="import","",CONCATENATE("vprn",LEFT(Q28,2),IF(LEN(Q28=3),"x-grp1-prefix","xx-grp1-prefix")))))</f>
        <v/>
      </c>
      <c r="I28" s="285" t="str">
        <f t="shared" ref="I28:I38" si="12">IF(Q28="","",IF(P28="","",IF(P28="import",(IF(N29="","",N29)),"")))</f>
        <v/>
      </c>
      <c r="J28" s="285" t="str">
        <f t="shared" ref="J28:J38" si="13">IF(Q28="","",IF(P28="import",(IF(N30="","",N30)),""))</f>
        <v/>
      </c>
      <c r="K28" s="637"/>
      <c r="L28" s="639" t="str">
        <f t="shared" ref="L28:L48" si="14">IF(Q28="","","accept")</f>
        <v/>
      </c>
      <c r="M28" s="638"/>
      <c r="N28" s="285" t="str">
        <f>IF('CIQ Input File'!H290="","",IF('CIQ Input File'!P290="",CONCATENATE("VPRN",'CIQ Input File'!C290,"_",'CIQ Input File'!L290,"_group",'CIQ Input File'!M290),'CIQ Input File'!P290))</f>
        <v/>
      </c>
      <c r="O28" s="639" t="str">
        <f t="shared" ref="O28:O48" si="15">IF(Q28="","","drop")</f>
        <v/>
      </c>
      <c r="P28" s="640" t="str">
        <f>IF(Q28="","",IF('CIQ Input File'!D290="","",'CIQ Input File'!D290))</f>
        <v/>
      </c>
      <c r="Q28" s="641" t="str">
        <f>IF('CIQ Input File'!$G$27="user",IF('CIQ Input File'!I290="Y",IF('CIQ Input File'!C290="","",'CIQ Input File'!C290),""),"")</f>
        <v/>
      </c>
      <c r="R28" s="642" t="str">
        <f>IF('CIQ Input File'!K290="Y","","ipv4")</f>
        <v>ipv4</v>
      </c>
      <c r="S28" s="643" t="str">
        <f>IF('CIQ Input File'!$G$27="user",IF('CIQ Input File'!I290="Y",IF('CIQ Input File'!M290="","",'CIQ Input File'!M290),""),"")</f>
        <v/>
      </c>
      <c r="T28" s="73" t="s">
        <v>915</v>
      </c>
    </row>
    <row r="29" spans="1:20">
      <c r="A29" s="285" t="str">
        <f>IF('CIQ Input File'!N291="",IF(Q30="","",IF(P30="","",IF(P30="import",CONCATENATE(P30,"-from MG to-",Q30),CONCATENATE(P30,"-from MG-",Q30,"-to LB")))),'CIQ Input File'!N291)</f>
        <v/>
      </c>
      <c r="B29" s="637"/>
      <c r="C29" s="461" t="str">
        <f t="shared" si="10"/>
        <v/>
      </c>
      <c r="D29" s="105"/>
      <c r="E29" s="105"/>
      <c r="F29" s="105"/>
      <c r="G29" s="285" t="str">
        <f>IF(Q29="","",IF('CIQ Input File'!E291="","",'CIQ Input File'!E291))</f>
        <v/>
      </c>
      <c r="H29" s="285" t="str">
        <f t="shared" si="11"/>
        <v/>
      </c>
      <c r="I29" s="285" t="str">
        <f t="shared" si="12"/>
        <v/>
      </c>
      <c r="J29" s="285" t="str">
        <f t="shared" si="13"/>
        <v/>
      </c>
      <c r="K29" s="469"/>
      <c r="L29" s="462" t="str">
        <f t="shared" si="14"/>
        <v/>
      </c>
      <c r="M29" s="105"/>
      <c r="N29" s="285" t="str">
        <f>IF('CIQ Input File'!H291="","",IF('CIQ Input File'!P291="",CONCATENATE("VPRN",'CIQ Input File'!C291,"_",'CIQ Input File'!L291,"_group",'CIQ Input File'!M291),'CIQ Input File'!P291))</f>
        <v/>
      </c>
      <c r="O29" s="462" t="str">
        <f t="shared" si="15"/>
        <v/>
      </c>
      <c r="P29" s="287" t="str">
        <f>IF(Q29="","",IF('CIQ Input File'!D291="","",'CIQ Input File'!D291))</f>
        <v/>
      </c>
      <c r="Q29" s="463" t="str">
        <f>IF('CIQ Input File'!$G$27="user",IF('CIQ Input File'!I291="Y",IF('CIQ Input File'!C291="","",'CIQ Input File'!C291),""),"")</f>
        <v/>
      </c>
      <c r="R29" s="288" t="str">
        <f>IF('CIQ Input File'!K291="Y","","ipv4")</f>
        <v>ipv4</v>
      </c>
      <c r="S29" s="485" t="str">
        <f>IF('CIQ Input File'!$G$27="user",IF('CIQ Input File'!I291="Y",IF('CIQ Input File'!M291="","",'CIQ Input File'!M291),""),"")</f>
        <v/>
      </c>
      <c r="T29" s="954" t="s">
        <v>915</v>
      </c>
    </row>
    <row r="30" spans="1:20">
      <c r="A30" s="285" t="str">
        <f>IF('CIQ Input File'!N292="",IF(Q31="","",IF(P31="","",IF(P31="import",CONCATENATE(P31,"-from MG to-",Q31),CONCATENATE(P31,"-from MG-",Q31,"-to LB")))),'CIQ Input File'!N292)</f>
        <v/>
      </c>
      <c r="B30" s="468"/>
      <c r="C30" s="461" t="str">
        <f t="shared" si="10"/>
        <v/>
      </c>
      <c r="D30" s="105"/>
      <c r="E30" s="105"/>
      <c r="F30" s="105"/>
      <c r="G30" s="285" t="str">
        <f>IF(Q30="","",IF('CIQ Input File'!E292="","",'CIQ Input File'!E292))</f>
        <v/>
      </c>
      <c r="H30" s="285" t="str">
        <f t="shared" si="11"/>
        <v/>
      </c>
      <c r="I30" s="285" t="str">
        <f t="shared" si="12"/>
        <v/>
      </c>
      <c r="J30" s="285" t="str">
        <f t="shared" si="13"/>
        <v/>
      </c>
      <c r="K30" s="469"/>
      <c r="L30" s="462" t="str">
        <f t="shared" si="14"/>
        <v/>
      </c>
      <c r="M30" s="105"/>
      <c r="N30" s="285" t="str">
        <f>IF('CIQ Input File'!H292="","",IF('CIQ Input File'!P292="",CONCATENATE("VPRN",'CIQ Input File'!C292,"_",'CIQ Input File'!L292,"_group",'CIQ Input File'!M292),'CIQ Input File'!P292))</f>
        <v/>
      </c>
      <c r="O30" s="462" t="str">
        <f t="shared" si="15"/>
        <v/>
      </c>
      <c r="P30" s="287" t="str">
        <f>IF(Q30="","",IF('CIQ Input File'!D292="","",'CIQ Input File'!D292))</f>
        <v/>
      </c>
      <c r="Q30" s="463" t="str">
        <f>IF('CIQ Input File'!$G$27="user",IF('CIQ Input File'!I292="Y",IF('CIQ Input File'!C292="","",'CIQ Input File'!C292),""),"")</f>
        <v/>
      </c>
      <c r="R30" s="288" t="str">
        <f>IF('CIQ Input File'!K292="Y","","ipv4")</f>
        <v>ipv4</v>
      </c>
      <c r="S30" s="485" t="str">
        <f>IF('CIQ Input File'!$G$27="user",IF('CIQ Input File'!I292="Y",IF('CIQ Input File'!M292="","",'CIQ Input File'!M292),""),"")</f>
        <v/>
      </c>
      <c r="T30" s="954" t="s">
        <v>915</v>
      </c>
    </row>
    <row r="31" spans="1:20">
      <c r="A31" s="285" t="str">
        <f>IF('CIQ Input File'!N293="",IF(Q32="","",IF(P32="","",IF(P32="import",CONCATENATE(P32,"-from MG to-",Q32),CONCATENATE(P32,"-from MG-",Q32,"-to LB")))),'CIQ Input File'!N293)</f>
        <v/>
      </c>
      <c r="B31" s="469"/>
      <c r="C31" s="461" t="str">
        <f t="shared" si="10"/>
        <v/>
      </c>
      <c r="D31" s="105"/>
      <c r="E31" s="105"/>
      <c r="F31" s="105"/>
      <c r="G31" s="285" t="str">
        <f>IF(Q31="","",IF('CIQ Input File'!E293="","",'CIQ Input File'!E293))</f>
        <v/>
      </c>
      <c r="H31" s="285" t="str">
        <f>IF(Q31="","",(IF(P31="import","",CONCATENATE("vprn",LEFT(Q31,1),"xx-grp1-prefix"))))</f>
        <v/>
      </c>
      <c r="I31" s="285" t="str">
        <f t="shared" si="12"/>
        <v/>
      </c>
      <c r="J31" s="285" t="str">
        <f t="shared" si="13"/>
        <v/>
      </c>
      <c r="K31" s="469"/>
      <c r="L31" s="462" t="str">
        <f t="shared" si="14"/>
        <v/>
      </c>
      <c r="M31" s="105"/>
      <c r="N31" s="285" t="str">
        <f>IF('CIQ Input File'!H293="","",IF('CIQ Input File'!P293="",CONCATENATE("VPRN",'CIQ Input File'!C293,"_",'CIQ Input File'!L293,"_group",'CIQ Input File'!M293),'CIQ Input File'!P293))</f>
        <v/>
      </c>
      <c r="O31" s="462" t="str">
        <f t="shared" si="15"/>
        <v/>
      </c>
      <c r="P31" s="287" t="str">
        <f>IF(Q31="","",IF('CIQ Input File'!D293="","",'CIQ Input File'!D293))</f>
        <v/>
      </c>
      <c r="Q31" s="463" t="str">
        <f>IF('CIQ Input File'!$G$27="user",IF('CIQ Input File'!I293="Y",IF('CIQ Input File'!C293="","",'CIQ Input File'!C293),""),"")</f>
        <v/>
      </c>
      <c r="R31" s="288" t="str">
        <f>IF('CIQ Input File'!K293="Y","","ipv4")</f>
        <v>ipv4</v>
      </c>
      <c r="S31" s="485" t="str">
        <f>IF('CIQ Input File'!$G$27="user",IF('CIQ Input File'!I293="Y",IF('CIQ Input File'!M293="","",'CIQ Input File'!M293),""),"")</f>
        <v/>
      </c>
      <c r="T31" s="954" t="s">
        <v>915</v>
      </c>
    </row>
    <row r="32" spans="1:20">
      <c r="A32" s="285" t="str">
        <f>IF('CIQ Input File'!N294="",IF(Q33="","",IF(P33="","",IF(P33="import",CONCATENATE(P33,"-from MG to-",Q33),CONCATENATE(P33,"-from MG-",Q33,"-to LB")))),'CIQ Input File'!N294)</f>
        <v/>
      </c>
      <c r="B32" s="469"/>
      <c r="C32" s="461" t="str">
        <f t="shared" si="10"/>
        <v/>
      </c>
      <c r="D32" s="105"/>
      <c r="E32" s="105"/>
      <c r="F32" s="105"/>
      <c r="G32" s="285" t="str">
        <f>IF(Q32="","",IF('CIQ Input File'!E294="","",'CIQ Input File'!E294))</f>
        <v/>
      </c>
      <c r="H32" s="285" t="str">
        <f>IF(Q32="","",(IF(P32="import","",CONCATENATE("vprn",LEFT(Q32,1),"xx-grp1-prefix"))))</f>
        <v/>
      </c>
      <c r="I32" s="285" t="str">
        <f t="shared" si="12"/>
        <v/>
      </c>
      <c r="J32" s="285" t="str">
        <f t="shared" si="13"/>
        <v/>
      </c>
      <c r="K32" s="469"/>
      <c r="L32" s="462" t="str">
        <f t="shared" si="14"/>
        <v/>
      </c>
      <c r="M32" s="105"/>
      <c r="N32" s="285" t="str">
        <f>IF('CIQ Input File'!H294="","",IF('CIQ Input File'!P294="",CONCATENATE("VPRN",'CIQ Input File'!C294,"_",'CIQ Input File'!L294,"_group",'CIQ Input File'!M294),'CIQ Input File'!P294))</f>
        <v/>
      </c>
      <c r="O32" s="462" t="str">
        <f t="shared" si="15"/>
        <v/>
      </c>
      <c r="P32" s="287" t="str">
        <f>IF(Q32="","",IF('CIQ Input File'!D294="","",'CIQ Input File'!D294))</f>
        <v/>
      </c>
      <c r="Q32" s="463" t="str">
        <f>IF('CIQ Input File'!$G$27="user",IF('CIQ Input File'!I294="Y",IF('CIQ Input File'!C294="","",'CIQ Input File'!C294),""),"")</f>
        <v/>
      </c>
      <c r="R32" s="288" t="str">
        <f>IF('CIQ Input File'!K294="Y","","ipv4")</f>
        <v>ipv4</v>
      </c>
      <c r="S32" s="485" t="str">
        <f>IF('CIQ Input File'!$G$27="user",IF('CIQ Input File'!I294="Y",IF('CIQ Input File'!M294="","",'CIQ Input File'!M294),""),"")</f>
        <v/>
      </c>
      <c r="T32" s="954" t="s">
        <v>915</v>
      </c>
    </row>
    <row r="33" spans="1:20">
      <c r="A33" s="285" t="str">
        <f>IF('CIQ Input File'!N295="",IF(Q34="","",IF(P34="","",IF(P34="import",CONCATENATE(P34,"-from MG to-",Q34),CONCATENATE(P34,"-from MG-",Q34,"-to LB")))),'CIQ Input File'!N295)</f>
        <v/>
      </c>
      <c r="B33" s="469"/>
      <c r="C33" s="461" t="str">
        <f t="shared" si="10"/>
        <v/>
      </c>
      <c r="D33" s="105"/>
      <c r="E33" s="105"/>
      <c r="F33" s="105"/>
      <c r="G33" s="285" t="str">
        <f>IF(Q33="","",IF('CIQ Input File'!E295="","",'CIQ Input File'!E295))</f>
        <v/>
      </c>
      <c r="H33" s="285" t="str">
        <f>IF(Q33="","",(IF(P33="import","",CONCATENATE("vprn",LEFT(Q33,1),"xx-grp1-prefix"))))</f>
        <v/>
      </c>
      <c r="I33" s="285" t="str">
        <f t="shared" si="12"/>
        <v/>
      </c>
      <c r="J33" s="285" t="str">
        <f t="shared" si="13"/>
        <v/>
      </c>
      <c r="K33" s="469"/>
      <c r="L33" s="462" t="str">
        <f t="shared" si="14"/>
        <v/>
      </c>
      <c r="M33" s="105"/>
      <c r="N33" s="285" t="str">
        <f>IF('CIQ Input File'!H295="","",IF('CIQ Input File'!P295="",CONCATENATE("VPRN",'CIQ Input File'!C295,"_",'CIQ Input File'!L295,"_group",'CIQ Input File'!M295),'CIQ Input File'!P295))</f>
        <v/>
      </c>
      <c r="O33" s="689" t="s">
        <v>1273</v>
      </c>
      <c r="P33" s="287" t="str">
        <f>IF(Q33="","",IF('CIQ Input File'!D295="","",'CIQ Input File'!D295))</f>
        <v/>
      </c>
      <c r="Q33" s="463" t="str">
        <f>IF('CIQ Input File'!$G$27="user",IF('CIQ Input File'!I295="Y",IF('CIQ Input File'!C295="","",'CIQ Input File'!C295),""),"")</f>
        <v/>
      </c>
      <c r="R33" s="288" t="str">
        <f>IF('CIQ Input File'!K295="Y","","ipv4")</f>
        <v>ipv4</v>
      </c>
      <c r="S33" s="485" t="str">
        <f>IF('CIQ Input File'!$G$27="user",IF('CIQ Input File'!I295="Y",IF('CIQ Input File'!M295="","",'CIQ Input File'!M295),""),"")</f>
        <v/>
      </c>
      <c r="T33" s="954" t="s">
        <v>915</v>
      </c>
    </row>
    <row r="34" spans="1:20">
      <c r="A34" s="285" t="str">
        <f>IF('CIQ Input File'!N296="",IF(Q35="","",IF(P35="","",IF(P35="import",CONCATENATE(P35,"-from MG to-",Q35),CONCATENATE(P35,"-from MG-",Q35,"-to LB")))),'CIQ Input File'!N296)</f>
        <v/>
      </c>
      <c r="B34" s="469"/>
      <c r="C34" s="461" t="str">
        <f t="shared" si="10"/>
        <v/>
      </c>
      <c r="D34" s="105"/>
      <c r="E34" s="105"/>
      <c r="F34" s="105"/>
      <c r="G34" s="285" t="str">
        <f>IF(Q34="","",IF('CIQ Input File'!E296="","",'CIQ Input File'!E296))</f>
        <v/>
      </c>
      <c r="H34" s="285" t="str">
        <f>IF(Q34="","",(IF(P34="import","",CONCATENATE("vprn",LEFT(Q34,1),"xx-grp1-prefix"))))</f>
        <v/>
      </c>
      <c r="I34" s="285" t="str">
        <f t="shared" si="12"/>
        <v/>
      </c>
      <c r="J34" s="285" t="str">
        <f t="shared" si="13"/>
        <v/>
      </c>
      <c r="K34" s="469"/>
      <c r="L34" s="462" t="str">
        <f t="shared" si="14"/>
        <v/>
      </c>
      <c r="M34" s="105"/>
      <c r="N34" s="285" t="str">
        <f>IF('CIQ Input File'!H296="","",IF('CIQ Input File'!P296="",CONCATENATE("VPRN",'CIQ Input File'!C296,"_",'CIQ Input File'!L296,"_group",'CIQ Input File'!M296),'CIQ Input File'!P296))</f>
        <v/>
      </c>
      <c r="O34" s="462" t="str">
        <f t="shared" si="15"/>
        <v/>
      </c>
      <c r="P34" s="287" t="str">
        <f>IF(Q34="","",IF('CIQ Input File'!D296="","",'CIQ Input File'!D296))</f>
        <v/>
      </c>
      <c r="Q34" s="463" t="str">
        <f>IF('CIQ Input File'!$G$27="user",IF('CIQ Input File'!I296="Y",IF('CIQ Input File'!C296="","",'CIQ Input File'!C296),""),"")</f>
        <v/>
      </c>
      <c r="R34" s="288" t="str">
        <f>IF('CIQ Input File'!K296="Y","","ipv4")</f>
        <v>ipv4</v>
      </c>
      <c r="S34" s="485" t="str">
        <f>IF('CIQ Input File'!$G$27="user",IF('CIQ Input File'!I296="Y",IF('CIQ Input File'!M296="","",'CIQ Input File'!M296),""),"")</f>
        <v/>
      </c>
      <c r="T34" s="954" t="s">
        <v>915</v>
      </c>
    </row>
    <row r="35" spans="1:20">
      <c r="A35" s="285" t="str">
        <f>IF('CIQ Input File'!N297="",IF(Q36="","",IF(P36="","",IF(P36="import",CONCATENATE(P36,"-from MG to-",Q36),CONCATENATE(P36,"-from MG-",Q36,"-to LB")))),'CIQ Input File'!N297)</f>
        <v/>
      </c>
      <c r="B35" s="469"/>
      <c r="C35" s="461" t="str">
        <f t="shared" si="10"/>
        <v/>
      </c>
      <c r="D35" s="105"/>
      <c r="E35" s="105"/>
      <c r="F35" s="105"/>
      <c r="G35" s="285" t="str">
        <f>IF(Q35="","",IF('CIQ Input File'!E297="","",'CIQ Input File'!E297))</f>
        <v/>
      </c>
      <c r="H35" s="285" t="str">
        <f>IF(Q35="","",(IF(P35="import","",CONCATENATE("vprn",LEFT(Q35,1),"xx-grp1-prefix"))))</f>
        <v/>
      </c>
      <c r="I35" s="285" t="str">
        <f t="shared" si="12"/>
        <v/>
      </c>
      <c r="J35" s="285" t="str">
        <f t="shared" si="13"/>
        <v/>
      </c>
      <c r="K35" s="469"/>
      <c r="L35" s="462" t="str">
        <f t="shared" si="14"/>
        <v/>
      </c>
      <c r="M35" s="105"/>
      <c r="N35" s="285" t="str">
        <f>IF('CIQ Input File'!H297="","",IF('CIQ Input File'!P297="",CONCATENATE("VPRN",'CIQ Input File'!C297,"_",'CIQ Input File'!L297,"_group",'CIQ Input File'!M297),'CIQ Input File'!P297))</f>
        <v/>
      </c>
      <c r="O35" s="462" t="str">
        <f t="shared" si="15"/>
        <v/>
      </c>
      <c r="P35" s="287" t="str">
        <f>IF(Q35="","",IF('CIQ Input File'!D297="","",'CIQ Input File'!D297))</f>
        <v/>
      </c>
      <c r="Q35" s="463" t="str">
        <f>IF('CIQ Input File'!$G$27="user",IF('CIQ Input File'!I297="Y",IF('CIQ Input File'!C297="","",'CIQ Input File'!C297),""),"")</f>
        <v/>
      </c>
      <c r="R35" s="288" t="str">
        <f>IF('CIQ Input File'!K297="Y","","ipv4")</f>
        <v>ipv4</v>
      </c>
      <c r="S35" s="485" t="str">
        <f>IF('CIQ Input File'!$G$27="user",IF('CIQ Input File'!I297="Y",IF('CIQ Input File'!M297="","",'CIQ Input File'!M297),""),"")</f>
        <v/>
      </c>
      <c r="T35" s="954" t="s">
        <v>915</v>
      </c>
    </row>
    <row r="36" spans="1:20">
      <c r="A36" s="285" t="str">
        <f>IF('CIQ Input File'!N298="",IF(Q37="","",IF(P37="","",IF(P37="import",CONCATENATE(P37,"-from MG to-",Q37),CONCATENATE(P37,"-from MG-",Q37,"-to LB")))),'CIQ Input File'!N298)</f>
        <v/>
      </c>
      <c r="B36" s="469"/>
      <c r="C36" s="461" t="str">
        <f t="shared" si="10"/>
        <v/>
      </c>
      <c r="D36" s="105"/>
      <c r="E36" s="105"/>
      <c r="F36" s="105"/>
      <c r="G36" s="285" t="str">
        <f>IF(Q36="","",IF('CIQ Input File'!E298="","",'CIQ Input File'!E298))</f>
        <v/>
      </c>
      <c r="H36" s="285" t="str">
        <f t="shared" si="11"/>
        <v/>
      </c>
      <c r="I36" s="285" t="str">
        <f t="shared" si="12"/>
        <v/>
      </c>
      <c r="J36" s="285" t="str">
        <f t="shared" si="13"/>
        <v/>
      </c>
      <c r="K36" s="469"/>
      <c r="L36" s="462" t="str">
        <f t="shared" si="14"/>
        <v/>
      </c>
      <c r="M36" s="105"/>
      <c r="N36" s="285" t="str">
        <f>IF('CIQ Input File'!H298="","",IF('CIQ Input File'!P298="",CONCATENATE("VPRN",'CIQ Input File'!C298,"_",'CIQ Input File'!L298,"_group",'CIQ Input File'!M298),'CIQ Input File'!P298))</f>
        <v/>
      </c>
      <c r="O36" s="462" t="str">
        <f t="shared" si="15"/>
        <v/>
      </c>
      <c r="P36" s="287" t="str">
        <f>IF(Q36="","",IF('CIQ Input File'!D298="","",'CIQ Input File'!D298))</f>
        <v/>
      </c>
      <c r="Q36" s="463" t="str">
        <f>IF('CIQ Input File'!$G$27="user",IF('CIQ Input File'!I298="Y",IF('CIQ Input File'!C298="","",'CIQ Input File'!C298),""),"")</f>
        <v/>
      </c>
      <c r="R36" s="288" t="str">
        <f>IF('CIQ Input File'!K298="Y","","ipv4")</f>
        <v>ipv4</v>
      </c>
      <c r="S36" s="485" t="str">
        <f>IF('CIQ Input File'!$G$27="user",IF('CIQ Input File'!I298="Y",IF('CIQ Input File'!M298="","",'CIQ Input File'!M298),""),"")</f>
        <v/>
      </c>
    </row>
    <row r="37" spans="1:20">
      <c r="A37" s="285" t="str">
        <f>IF('CIQ Input File'!N299="",IF(Q38="","",IF(P38="","",IF(P38="import",CONCATENATE(P38,"-from MG to-",Q38),CONCATENATE(P38,"-from MG-",Q38,"-to LB")))),'CIQ Input File'!N299)</f>
        <v/>
      </c>
      <c r="B37" s="469"/>
      <c r="C37" s="461" t="str">
        <f t="shared" si="10"/>
        <v/>
      </c>
      <c r="D37" s="105"/>
      <c r="E37" s="105"/>
      <c r="F37" s="105"/>
      <c r="G37" s="285" t="str">
        <f>IF(Q37="","",IF('CIQ Input File'!E299="","",'CIQ Input File'!E299))</f>
        <v/>
      </c>
      <c r="H37" s="285" t="str">
        <f>IF(Q37="","",(IF(P37="import","",CONCATENATE("vprn",LEFT(Q37,2),IF(LEN(Q37=3),"xx-grp1-prefix","xx-grp1-prefix")))))</f>
        <v/>
      </c>
      <c r="I37" s="285" t="str">
        <f t="shared" si="12"/>
        <v/>
      </c>
      <c r="J37" s="285" t="str">
        <f t="shared" si="13"/>
        <v/>
      </c>
      <c r="K37" s="469"/>
      <c r="L37" s="462" t="str">
        <f t="shared" si="14"/>
        <v/>
      </c>
      <c r="M37" s="105"/>
      <c r="N37" s="285" t="str">
        <f>IF('CIQ Input File'!H299="","",IF('CIQ Input File'!P299="",CONCATENATE("VPRN",'CIQ Input File'!C299,"_",'CIQ Input File'!L299,"_group",'CIQ Input File'!M299),'CIQ Input File'!P299))</f>
        <v/>
      </c>
      <c r="O37" s="462" t="str">
        <f t="shared" si="15"/>
        <v/>
      </c>
      <c r="P37" s="287" t="str">
        <f>IF(Q37="","",IF('CIQ Input File'!D299="","",'CIQ Input File'!D299))</f>
        <v/>
      </c>
      <c r="Q37" s="463" t="str">
        <f>IF('CIQ Input File'!$G$27="user",IF('CIQ Input File'!I299="Y",IF('CIQ Input File'!C299="","",'CIQ Input File'!C299),""),"")</f>
        <v/>
      </c>
      <c r="R37" s="288" t="str">
        <f>IF('CIQ Input File'!K299="Y","","ipv4")</f>
        <v>ipv4</v>
      </c>
      <c r="S37" s="485" t="str">
        <f>IF('CIQ Input File'!$G$27="user",IF('CIQ Input File'!I299="Y",IF('CIQ Input File'!M299="","",'CIQ Input File'!M299),""),"")</f>
        <v/>
      </c>
    </row>
    <row r="38" spans="1:20">
      <c r="A38" s="285" t="str">
        <f>IF('CIQ Input File'!N300="",IF(Q39="","",IF(P39="","",IF(P39="import",CONCATENATE(P39,"-from MG to-",Q39),CONCATENATE(P39,"-from MG-",Q39,"-to LB")))),'CIQ Input File'!N300)</f>
        <v/>
      </c>
      <c r="B38" s="469"/>
      <c r="C38" s="461" t="str">
        <f t="shared" si="10"/>
        <v/>
      </c>
      <c r="D38" s="105"/>
      <c r="E38" s="105"/>
      <c r="F38" s="105"/>
      <c r="G38" s="285" t="str">
        <f>IF(Q38="","",IF('CIQ Input File'!E300="","",'CIQ Input File'!E300))</f>
        <v/>
      </c>
      <c r="H38" s="285" t="str">
        <f>IF(Q38="","",(IF(P38="import","",CONCATENATE("vprn",LEFT(Q38,2),IF(LEN(Q38=3),"xx-grp1-prefix","xx-grp1-prefix")))))</f>
        <v/>
      </c>
      <c r="I38" s="285" t="str">
        <f t="shared" si="12"/>
        <v/>
      </c>
      <c r="J38" s="285" t="str">
        <f t="shared" si="13"/>
        <v/>
      </c>
      <c r="K38" s="469"/>
      <c r="L38" s="462" t="str">
        <f t="shared" si="14"/>
        <v/>
      </c>
      <c r="M38" s="105"/>
      <c r="N38" s="285" t="str">
        <f>IF('CIQ Input File'!H300="","",IF('CIQ Input File'!P300="",CONCATENATE("VPRN",'CIQ Input File'!C300,"_",'CIQ Input File'!L300,"_group",'CIQ Input File'!M300),'CIQ Input File'!P300))</f>
        <v/>
      </c>
      <c r="O38" s="462" t="str">
        <f t="shared" si="15"/>
        <v/>
      </c>
      <c r="P38" s="287" t="str">
        <f>IF(Q38="","",IF('CIQ Input File'!D300="","",'CIQ Input File'!D300))</f>
        <v/>
      </c>
      <c r="Q38" s="463" t="str">
        <f>IF('CIQ Input File'!$G$27="user",IF('CIQ Input File'!I300="Y",IF('CIQ Input File'!C300="","",'CIQ Input File'!C300),""),"")</f>
        <v/>
      </c>
      <c r="R38" s="288" t="str">
        <f>IF('CIQ Input File'!K300="Y","","ipv4")</f>
        <v>ipv4</v>
      </c>
      <c r="S38" s="485" t="str">
        <f>IF('CIQ Input File'!$G$27="user",IF('CIQ Input File'!I300="Y",IF('CIQ Input File'!M300="","",'CIQ Input File'!M300),""),"")</f>
        <v/>
      </c>
    </row>
    <row r="39" spans="1:20" s="598" customFormat="1">
      <c r="A39" s="469"/>
      <c r="B39" s="469"/>
      <c r="C39" s="595"/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Q39" s="599"/>
      <c r="R39" s="596"/>
      <c r="S39" s="600"/>
    </row>
    <row r="40" spans="1:20">
      <c r="A40" s="285" t="str">
        <f t="shared" ref="A40:A50" si="16">IF(P40="","",IF(P40="import",CONCATENATE(P40,"-from MG to-",Q40),CONCATENATE(P40,"-from MG-",Q40,"-to LB")))</f>
        <v/>
      </c>
      <c r="B40" s="468"/>
      <c r="C40" s="461" t="str">
        <f>IF(A40="","",IF(A40=A38,C38+10,"50"))</f>
        <v/>
      </c>
      <c r="D40" s="105"/>
      <c r="E40" s="105"/>
      <c r="F40" s="105"/>
      <c r="G40" s="285" t="str">
        <f>IF('CIQ Input File'!E289="","",'CIQ Input File'!E289)</f>
        <v/>
      </c>
      <c r="H40" s="636" t="str">
        <f t="shared" ref="H40:H46" si="17">IF(Q40="","",(IF(P40="import","",CONCATENATE("vprn",LEFT(Q40,2),IF(LEN(Q40=3),"x-grp1-prefix","xx-grp1-prefix")))))</f>
        <v/>
      </c>
      <c r="I40" s="285" t="str">
        <f t="shared" ref="I40:I45" si="18">IF(Q40="","",IF(P40="","",IF(P40="import",(IF(N41="","",N41)),"")))</f>
        <v/>
      </c>
      <c r="J40" s="285" t="str">
        <f t="shared" ref="J40:J45" si="19">IF(Q40="","",IF(P40="import",(IF(N42="","",N42)),""))</f>
        <v/>
      </c>
      <c r="K40" s="469"/>
      <c r="L40" s="462" t="str">
        <f t="shared" si="14"/>
        <v/>
      </c>
      <c r="M40" s="105"/>
      <c r="N40" s="285" t="str">
        <f>IF('CIQ Input File'!G289="","",CONCATENATE("VPRN",'CIQ Input File'!C289,"_",'CIQ Input File'!L289,"_group",'CIQ Input File'!M289))</f>
        <v/>
      </c>
      <c r="O40" s="462" t="str">
        <f t="shared" si="15"/>
        <v/>
      </c>
      <c r="P40" s="287" t="str">
        <f>IF(Q40="","",IF('CIQ Input File'!D289="","",'CIQ Input File'!D289))</f>
        <v/>
      </c>
      <c r="Q40" s="463" t="str">
        <f>IF('CIQ Input File'!$G$27="user",IF('CIQ Input File'!J289="Y",IF('CIQ Input File'!C289="","",'CIQ Input File'!C289),""),"")</f>
        <v/>
      </c>
      <c r="R40" s="288" t="str">
        <f>IF('CIQ Input File'!K289="Y","","ipv6")</f>
        <v>ipv6</v>
      </c>
      <c r="S40" s="485" t="str">
        <f>IF('CIQ Input File'!$G$27="user",IF('CIQ Input File'!J289="Y",IF('CIQ Input File'!M289="","",'CIQ Input File'!M289),""),"")</f>
        <v/>
      </c>
      <c r="T40" s="954" t="s">
        <v>915</v>
      </c>
    </row>
    <row r="41" spans="1:20">
      <c r="A41" s="285" t="str">
        <f t="shared" si="16"/>
        <v/>
      </c>
      <c r="B41" s="468"/>
      <c r="C41" s="461" t="str">
        <f>IF(A41="","",IF(A41=A40,C40+10,"50"))</f>
        <v/>
      </c>
      <c r="D41" s="105"/>
      <c r="E41" s="105"/>
      <c r="F41" s="105"/>
      <c r="G41" s="285" t="str">
        <f>IF(Q41="","",IF('CIQ Input File'!E290="","",'CIQ Input File'!E290))</f>
        <v/>
      </c>
      <c r="H41" s="636" t="str">
        <f t="shared" si="17"/>
        <v/>
      </c>
      <c r="I41" s="285" t="str">
        <f t="shared" si="18"/>
        <v/>
      </c>
      <c r="J41" s="285" t="str">
        <f t="shared" si="19"/>
        <v/>
      </c>
      <c r="K41" s="469"/>
      <c r="L41" s="462" t="str">
        <f t="shared" si="14"/>
        <v/>
      </c>
      <c r="M41" s="105"/>
      <c r="N41" s="285" t="str">
        <f>IF('CIQ Input File'!G290="","",CONCATENATE("VPRN",'CIQ Input File'!C290,"_",'CIQ Input File'!L290,"_group",'CIQ Input File'!M290))</f>
        <v/>
      </c>
      <c r="O41" s="462" t="str">
        <f t="shared" si="15"/>
        <v/>
      </c>
      <c r="P41" s="287" t="str">
        <f>IF(Q41="","",IF('CIQ Input File'!D290="","",'CIQ Input File'!D290))</f>
        <v/>
      </c>
      <c r="Q41" s="463" t="str">
        <f>IF('CIQ Input File'!$G$27="user",IF('CIQ Input File'!J290="Y",IF('CIQ Input File'!C290="","",'CIQ Input File'!C290),""),"")</f>
        <v/>
      </c>
      <c r="R41" s="288" t="str">
        <f>IF('CIQ Input File'!K290="Y","","ipv6")</f>
        <v>ipv6</v>
      </c>
      <c r="S41" s="485" t="str">
        <f>IF('CIQ Input File'!$G$27="user",IF('CIQ Input File'!J290="Y",IF('CIQ Input File'!M290="","",'CIQ Input File'!M290),""),"")</f>
        <v/>
      </c>
      <c r="T41" s="954" t="s">
        <v>915</v>
      </c>
    </row>
    <row r="42" spans="1:20">
      <c r="A42" s="285" t="str">
        <f t="shared" si="16"/>
        <v/>
      </c>
      <c r="B42" s="468"/>
      <c r="C42" s="461" t="str">
        <f t="shared" ref="C42:C51" si="20">IF(A42="","",IF(A42=A41,C41+10,"50"))</f>
        <v/>
      </c>
      <c r="D42" s="105"/>
      <c r="E42" s="105"/>
      <c r="F42" s="105"/>
      <c r="G42" s="285" t="str">
        <f>IF(Q42="","",IF('CIQ Input File'!E291="","",'CIQ Input File'!E291))</f>
        <v/>
      </c>
      <c r="H42" s="636" t="str">
        <f t="shared" si="17"/>
        <v/>
      </c>
      <c r="I42" s="285" t="str">
        <f t="shared" si="18"/>
        <v/>
      </c>
      <c r="J42" s="285" t="str">
        <f t="shared" si="19"/>
        <v/>
      </c>
      <c r="K42" s="469"/>
      <c r="L42" s="462" t="str">
        <f t="shared" si="14"/>
        <v/>
      </c>
      <c r="M42" s="105"/>
      <c r="N42" s="285" t="str">
        <f>IF('CIQ Input File'!G291="","",CONCATENATE("VPRN",'CIQ Input File'!C291,"_",'CIQ Input File'!L291,"_group",'CIQ Input File'!M291))</f>
        <v/>
      </c>
      <c r="O42" s="462" t="str">
        <f t="shared" si="15"/>
        <v/>
      </c>
      <c r="P42" s="287" t="str">
        <f>IF(Q42="","",IF('CIQ Input File'!D291="","",'CIQ Input File'!D291))</f>
        <v/>
      </c>
      <c r="Q42" s="463" t="str">
        <f>IF('CIQ Input File'!$G$27="user",IF('CIQ Input File'!J291="Y",IF('CIQ Input File'!C291="","",'CIQ Input File'!C291),""),"")</f>
        <v/>
      </c>
      <c r="R42" s="288" t="str">
        <f>IF('CIQ Input File'!K291="Y","","ipv6")</f>
        <v>ipv6</v>
      </c>
      <c r="S42" s="485" t="str">
        <f>IF('CIQ Input File'!$G$27="user",IF('CIQ Input File'!J291="Y",IF('CIQ Input File'!M291="","",'CIQ Input File'!M291),""),"")</f>
        <v/>
      </c>
      <c r="T42" s="954" t="s">
        <v>915</v>
      </c>
    </row>
    <row r="43" spans="1:20">
      <c r="A43" s="285" t="str">
        <f t="shared" si="16"/>
        <v/>
      </c>
      <c r="B43" s="468"/>
      <c r="C43" s="461" t="str">
        <f t="shared" si="20"/>
        <v/>
      </c>
      <c r="D43" s="105"/>
      <c r="E43" s="105"/>
      <c r="F43" s="105"/>
      <c r="G43" s="285" t="str">
        <f>IF(Q43="","",IF('CIQ Input File'!E292="","",'CIQ Input File'!E292))</f>
        <v/>
      </c>
      <c r="H43" s="636" t="str">
        <f t="shared" si="17"/>
        <v/>
      </c>
      <c r="I43" s="285" t="str">
        <f t="shared" si="18"/>
        <v/>
      </c>
      <c r="J43" s="285" t="str">
        <f t="shared" si="19"/>
        <v/>
      </c>
      <c r="K43" s="469"/>
      <c r="L43" s="462" t="str">
        <f t="shared" si="14"/>
        <v/>
      </c>
      <c r="M43" s="105"/>
      <c r="N43" s="285" t="str">
        <f>IF('CIQ Input File'!G292="","",CONCATENATE("VPRN",'CIQ Input File'!C292,"_",'CIQ Input File'!L292,"_group",'CIQ Input File'!M292))</f>
        <v/>
      </c>
      <c r="O43" s="462" t="str">
        <f t="shared" si="15"/>
        <v/>
      </c>
      <c r="P43" s="287" t="str">
        <f>IF(Q43="","",IF('CIQ Input File'!D292="","",'CIQ Input File'!D292))</f>
        <v/>
      </c>
      <c r="Q43" s="463" t="str">
        <f>IF('CIQ Input File'!$G$27="user",IF('CIQ Input File'!J292="Y",IF('CIQ Input File'!C292="","",'CIQ Input File'!C292),""),"")</f>
        <v/>
      </c>
      <c r="R43" s="288" t="str">
        <f>IF('CIQ Input File'!K292="Y","","ipv6")</f>
        <v>ipv6</v>
      </c>
      <c r="S43" s="485" t="str">
        <f>IF('CIQ Input File'!$G$27="user",IF('CIQ Input File'!J292="Y",IF('CIQ Input File'!M292="","",'CIQ Input File'!M292),""),"")</f>
        <v/>
      </c>
      <c r="T43" s="954" t="s">
        <v>915</v>
      </c>
    </row>
    <row r="44" spans="1:20">
      <c r="A44" s="285" t="str">
        <f t="shared" si="16"/>
        <v/>
      </c>
      <c r="B44" s="468"/>
      <c r="C44" s="461" t="str">
        <f t="shared" si="20"/>
        <v/>
      </c>
      <c r="D44" s="105"/>
      <c r="E44" s="105"/>
      <c r="F44" s="105"/>
      <c r="G44" s="285" t="str">
        <f>IF(Q44="","",IF('CIQ Input File'!E293="","",'CIQ Input File'!E293))</f>
        <v/>
      </c>
      <c r="H44" s="636" t="str">
        <f t="shared" si="17"/>
        <v/>
      </c>
      <c r="I44" s="285" t="str">
        <f t="shared" si="18"/>
        <v/>
      </c>
      <c r="J44" s="285" t="str">
        <f t="shared" si="19"/>
        <v/>
      </c>
      <c r="K44" s="469"/>
      <c r="L44" s="462" t="str">
        <f t="shared" si="14"/>
        <v/>
      </c>
      <c r="M44" s="105"/>
      <c r="N44" s="285" t="str">
        <f>IF('CIQ Input File'!G293="","",CONCATENATE("VPRN",'CIQ Input File'!C293,"_",'CIQ Input File'!L293,"_group",'CIQ Input File'!M293))</f>
        <v/>
      </c>
      <c r="O44" s="462" t="str">
        <f t="shared" si="15"/>
        <v/>
      </c>
      <c r="P44" s="287" t="str">
        <f>IF(Q44="","",IF('CIQ Input File'!D293="","",'CIQ Input File'!D293))</f>
        <v/>
      </c>
      <c r="Q44" s="463" t="str">
        <f>IF('CIQ Input File'!$G$27="user",IF('CIQ Input File'!J293="Y",IF('CIQ Input File'!C293="","",'CIQ Input File'!C293),""),"")</f>
        <v/>
      </c>
      <c r="R44" s="288" t="str">
        <f>IF('CIQ Input File'!K293="Y","","ipv6")</f>
        <v>ipv6</v>
      </c>
      <c r="S44" s="485" t="str">
        <f>IF('CIQ Input File'!$G$27="user",IF('CIQ Input File'!J293="Y",IF('CIQ Input File'!M293="","",'CIQ Input File'!M293),""),"")</f>
        <v/>
      </c>
      <c r="T44" s="954" t="s">
        <v>915</v>
      </c>
    </row>
    <row r="45" spans="1:20">
      <c r="A45" s="285" t="str">
        <f t="shared" si="16"/>
        <v/>
      </c>
      <c r="B45" s="468"/>
      <c r="C45" s="461" t="str">
        <f t="shared" si="20"/>
        <v/>
      </c>
      <c r="D45" s="105"/>
      <c r="E45" s="105"/>
      <c r="F45" s="105"/>
      <c r="G45" s="285" t="str">
        <f>IF(Q45="","",IF('CIQ Input File'!E294="","",'CIQ Input File'!E294))</f>
        <v/>
      </c>
      <c r="H45" s="636" t="str">
        <f t="shared" si="17"/>
        <v/>
      </c>
      <c r="I45" s="285" t="str">
        <f t="shared" si="18"/>
        <v/>
      </c>
      <c r="J45" s="285" t="str">
        <f t="shared" si="19"/>
        <v/>
      </c>
      <c r="K45" s="469"/>
      <c r="L45" s="462" t="str">
        <f t="shared" si="14"/>
        <v/>
      </c>
      <c r="M45" s="105"/>
      <c r="N45" s="285" t="str">
        <f>IF('CIQ Input File'!G294="","",CONCATENATE("VPRN",'CIQ Input File'!C294,"_",'CIQ Input File'!L294,"_group",'CIQ Input File'!M294))</f>
        <v/>
      </c>
      <c r="O45" s="462" t="str">
        <f t="shared" si="15"/>
        <v/>
      </c>
      <c r="P45" s="287" t="str">
        <f>IF(Q45="","",IF('CIQ Input File'!D294="","",'CIQ Input File'!D294))</f>
        <v/>
      </c>
      <c r="Q45" s="463" t="str">
        <f>IF('CIQ Input File'!$G$27="user",IF('CIQ Input File'!J294="Y",IF('CIQ Input File'!C294="","",'CIQ Input File'!C294),""),"")</f>
        <v/>
      </c>
      <c r="R45" s="288" t="str">
        <f>IF('CIQ Input File'!K294="Y","","ipv6")</f>
        <v>ipv6</v>
      </c>
      <c r="S45" s="485" t="str">
        <f>IF('CIQ Input File'!$G$27="user",IF('CIQ Input File'!J294="Y",IF('CIQ Input File'!M294="","",'CIQ Input File'!M294),""),"")</f>
        <v/>
      </c>
      <c r="T45" s="954" t="s">
        <v>915</v>
      </c>
    </row>
    <row r="46" spans="1:20">
      <c r="A46" s="285" t="str">
        <f t="shared" si="16"/>
        <v/>
      </c>
      <c r="B46" s="468"/>
      <c r="C46" s="461" t="str">
        <f t="shared" si="20"/>
        <v/>
      </c>
      <c r="D46" s="105"/>
      <c r="E46" s="105"/>
      <c r="F46" s="105"/>
      <c r="G46" s="285" t="str">
        <f>IF(Q46="","",IF('CIQ Input File'!E295="","",'CIQ Input File'!E295))</f>
        <v/>
      </c>
      <c r="H46" s="636" t="str">
        <f t="shared" si="17"/>
        <v/>
      </c>
      <c r="I46" s="285" t="str">
        <f t="shared" ref="I46:I51" si="21">IF(Q46="","",IF(P46="","",IF(P46="import",(IF(N47="","",N47)),"")))</f>
        <v/>
      </c>
      <c r="J46" s="285" t="str">
        <f t="shared" ref="J46:J51" si="22">IF(Q46="","",IF(P46="import",(IF(N48="","",N48)),""))</f>
        <v/>
      </c>
      <c r="K46" s="469"/>
      <c r="L46" s="462" t="str">
        <f t="shared" si="14"/>
        <v/>
      </c>
      <c r="M46" s="105"/>
      <c r="N46" s="285" t="str">
        <f>IF('CIQ Input File'!G295="","",CONCATENATE("VPRN",'CIQ Input File'!C295,"_",'CIQ Input File'!L295,"_group",'CIQ Input File'!M295))</f>
        <v/>
      </c>
      <c r="O46" s="462" t="str">
        <f t="shared" si="15"/>
        <v/>
      </c>
      <c r="P46" s="345"/>
      <c r="Q46" s="463" t="str">
        <f>IF('CIQ Input File'!$G$27="user",IF('CIQ Input File'!J295="Y",IF('CIQ Input File'!C295="","",'CIQ Input File'!C295),""),"")</f>
        <v/>
      </c>
      <c r="R46" s="288" t="str">
        <f>IF('CIQ Input File'!K295="Y","","ipv6")</f>
        <v>ipv6</v>
      </c>
      <c r="S46" s="485" t="str">
        <f>IF('CIQ Input File'!$G$27="user",IF('CIQ Input File'!J295="Y",IF('CIQ Input File'!M295="","",'CIQ Input File'!M295),""),"")</f>
        <v/>
      </c>
    </row>
    <row r="47" spans="1:20">
      <c r="A47" s="285" t="str">
        <f t="shared" si="16"/>
        <v/>
      </c>
      <c r="B47" s="468"/>
      <c r="C47" s="461" t="str">
        <f t="shared" si="20"/>
        <v/>
      </c>
      <c r="D47" s="105"/>
      <c r="E47" s="105"/>
      <c r="F47" s="105"/>
      <c r="G47" s="285" t="str">
        <f>IF(Q47="","",IF('CIQ Input File'!E296="","",'CIQ Input File'!E296))</f>
        <v/>
      </c>
      <c r="H47" s="636" t="str">
        <f>IF(Q47="","",(IF(P47="import","",CONCATENATE("vprn",LEFT(Q47,2),IF(LEN(Q47=3),"x-grp1-prefix","xx-grp1-prefix")))))</f>
        <v/>
      </c>
      <c r="I47" s="285" t="str">
        <f t="shared" si="21"/>
        <v/>
      </c>
      <c r="J47" s="285" t="str">
        <f t="shared" si="22"/>
        <v/>
      </c>
      <c r="K47" s="469"/>
      <c r="L47" s="462" t="str">
        <f t="shared" si="14"/>
        <v/>
      </c>
      <c r="M47" s="105"/>
      <c r="N47" s="285" t="str">
        <f>IF('CIQ Input File'!G296="","",CONCATENATE("VPRN",'CIQ Input File'!C296,"_",'CIQ Input File'!L296,"_group",'CIQ Input File'!M296))</f>
        <v/>
      </c>
      <c r="O47" s="462" t="str">
        <f t="shared" si="15"/>
        <v/>
      </c>
      <c r="P47" s="345"/>
      <c r="Q47" s="463" t="str">
        <f>IF('CIQ Input File'!$G$27="user",IF('CIQ Input File'!J296="Y",IF('CIQ Input File'!C296="","",'CIQ Input File'!C296),""),"")</f>
        <v/>
      </c>
      <c r="R47" s="288" t="str">
        <f>IF('CIQ Input File'!K296="Y","","ipv6")</f>
        <v>ipv6</v>
      </c>
      <c r="S47" s="485" t="str">
        <f>IF('CIQ Input File'!$G$27="user",IF('CIQ Input File'!J296="Y",IF('CIQ Input File'!M296="","",'CIQ Input File'!M296),""),"")</f>
        <v/>
      </c>
    </row>
    <row r="48" spans="1:20">
      <c r="A48" s="285" t="str">
        <f t="shared" si="16"/>
        <v/>
      </c>
      <c r="B48" s="468"/>
      <c r="C48" s="461" t="str">
        <f t="shared" si="20"/>
        <v/>
      </c>
      <c r="D48" s="105"/>
      <c r="E48" s="105"/>
      <c r="F48" s="105"/>
      <c r="G48" s="285" t="str">
        <f>IF(Q48="","",IF('CIQ Input File'!E297="","",'CIQ Input File'!E297))</f>
        <v/>
      </c>
      <c r="H48" s="636" t="str">
        <f>IF(Q48="","",(IF(P48="import","",CONCATENATE("vprn",LEFT(Q48,2),IF(LEN(Q48=3),"x-grp1-prefix","xx-grp1-prefix")))))</f>
        <v/>
      </c>
      <c r="I48" s="285" t="str">
        <f t="shared" si="21"/>
        <v/>
      </c>
      <c r="J48" s="285" t="str">
        <f t="shared" si="22"/>
        <v/>
      </c>
      <c r="K48" s="469"/>
      <c r="L48" s="462" t="str">
        <f t="shared" si="14"/>
        <v/>
      </c>
      <c r="M48" s="105"/>
      <c r="N48" s="285" t="str">
        <f>IF('CIQ Input File'!G297="","",CONCATENATE("VPRN",'CIQ Input File'!C297,"_",'CIQ Input File'!L297,"_group",'CIQ Input File'!M297))</f>
        <v/>
      </c>
      <c r="O48" s="462" t="str">
        <f t="shared" si="15"/>
        <v/>
      </c>
      <c r="P48" s="345"/>
      <c r="Q48" s="463" t="str">
        <f>IF('CIQ Input File'!$G$27="user",IF('CIQ Input File'!J297="Y",IF('CIQ Input File'!C297="","",'CIQ Input File'!C297),""),"")</f>
        <v/>
      </c>
      <c r="R48" s="288" t="str">
        <f>IF('CIQ Input File'!K297="Y","","ipv6")</f>
        <v>ipv6</v>
      </c>
      <c r="S48" s="485" t="str">
        <f>IF('CIQ Input File'!$G$27="user",IF('CIQ Input File'!J297="Y",IF('CIQ Input File'!M297="","",'CIQ Input File'!M297),""),"")</f>
        <v/>
      </c>
    </row>
    <row r="49" spans="1:20">
      <c r="A49" s="285" t="str">
        <f t="shared" si="16"/>
        <v/>
      </c>
      <c r="B49" s="468"/>
      <c r="C49" s="461" t="str">
        <f t="shared" si="20"/>
        <v/>
      </c>
      <c r="D49" s="105"/>
      <c r="E49" s="105"/>
      <c r="F49" s="105"/>
      <c r="G49" s="285" t="str">
        <f>IF(Q49="","",IF('CIQ Input File'!E298="","",'CIQ Input File'!E298))</f>
        <v/>
      </c>
      <c r="H49" s="636" t="str">
        <f>IF(Q49="","",(IF(P49="import","",CONCATENATE("vprn",LEFT(Q49,2),IF(LEN(Q49=3),"x-grp1-prefix","xx-grp1-prefix")))))</f>
        <v/>
      </c>
      <c r="I49" s="285" t="str">
        <f t="shared" si="21"/>
        <v/>
      </c>
      <c r="J49" s="285" t="str">
        <f t="shared" si="22"/>
        <v/>
      </c>
      <c r="K49" s="469"/>
      <c r="L49" s="462" t="str">
        <f>IF(Q49="","","accept")</f>
        <v/>
      </c>
      <c r="M49" s="105"/>
      <c r="N49" s="285" t="str">
        <f>IF('CIQ Input File'!G298="","",CONCATENATE("VPRN",'CIQ Input File'!C298,"_",'CIQ Input File'!L298,"_group",'CIQ Input File'!M298))</f>
        <v/>
      </c>
      <c r="O49" s="462" t="str">
        <f>IF(Q49="","","drop")</f>
        <v/>
      </c>
      <c r="P49" s="287" t="str">
        <f>IF(Q49="","",IF('CIQ Input File'!D298="","",'CIQ Input File'!D298))</f>
        <v/>
      </c>
      <c r="Q49" s="463" t="str">
        <f>IF('CIQ Input File'!$G$27="user",IF('CIQ Input File'!J298="Y",IF('CIQ Input File'!C298="","",'CIQ Input File'!C298),""),"")</f>
        <v/>
      </c>
      <c r="R49" s="288" t="str">
        <f>IF('CIQ Input File'!K298="Y","","ipv6")</f>
        <v>ipv6</v>
      </c>
      <c r="S49" s="485" t="str">
        <f>IF('CIQ Input File'!$G$27="user",IF('CIQ Input File'!J298="Y",IF('CIQ Input File'!M298="","",'CIQ Input File'!M298),""),"")</f>
        <v/>
      </c>
    </row>
    <row r="50" spans="1:20">
      <c r="A50" s="285" t="str">
        <f t="shared" si="16"/>
        <v/>
      </c>
      <c r="B50" s="468"/>
      <c r="C50" s="461" t="str">
        <f t="shared" si="20"/>
        <v/>
      </c>
      <c r="D50" s="105"/>
      <c r="E50" s="105"/>
      <c r="F50" s="105"/>
      <c r="G50" s="285" t="str">
        <f>IF(Q50="","",IF('CIQ Input File'!E299="","",'CIQ Input File'!E299))</f>
        <v/>
      </c>
      <c r="H50" s="636" t="str">
        <f>IF(Q50="","",(IF(P50="import","",CONCATENATE("vprn",LEFT(Q50,2),IF(LEN(Q50=3),"x-grp1-prefix","xx-grp1-prefix")))))</f>
        <v/>
      </c>
      <c r="I50" s="285" t="str">
        <f t="shared" si="21"/>
        <v/>
      </c>
      <c r="J50" s="285" t="str">
        <f t="shared" si="22"/>
        <v/>
      </c>
      <c r="K50" s="469"/>
      <c r="L50" s="462" t="str">
        <f>IF(Q50="","","accept")</f>
        <v/>
      </c>
      <c r="M50" s="105"/>
      <c r="N50" s="285" t="str">
        <f>IF('CIQ Input File'!G299="","",CONCATENATE("VPRN",'CIQ Input File'!C299,"_",'CIQ Input File'!L299,"_group",'CIQ Input File'!M299))</f>
        <v/>
      </c>
      <c r="O50" s="462" t="str">
        <f>IF(Q50="","","drop")</f>
        <v/>
      </c>
      <c r="P50" s="287" t="str">
        <f>IF(Q50="","",IF('CIQ Input File'!D299="","",'CIQ Input File'!D299))</f>
        <v/>
      </c>
      <c r="Q50" s="463" t="str">
        <f>IF('CIQ Input File'!$G$27="user",IF('CIQ Input File'!J299="Y",IF('CIQ Input File'!C299="","",'CIQ Input File'!C299),""),"")</f>
        <v/>
      </c>
      <c r="R50" s="288" t="str">
        <f>IF('CIQ Input File'!K299="Y","","ipv6")</f>
        <v>ipv6</v>
      </c>
      <c r="S50" s="485" t="str">
        <f>IF('CIQ Input File'!$G$27="user",IF('CIQ Input File'!J299="Y",IF('CIQ Input File'!M299="","",'CIQ Input File'!M299),""),"")</f>
        <v/>
      </c>
    </row>
    <row r="51" spans="1:20">
      <c r="A51" s="285" t="str">
        <f>IF(P51="","",IF(P51="import",CONCATENATE(P51,"-from MG to-",Q51),CONCATENATE(P51,"-from MG-",Q51,"-to LB")))</f>
        <v/>
      </c>
      <c r="B51" s="468"/>
      <c r="C51" s="461" t="str">
        <f t="shared" si="20"/>
        <v/>
      </c>
      <c r="D51" s="105"/>
      <c r="E51" s="105"/>
      <c r="F51" s="105"/>
      <c r="G51" s="285" t="str">
        <f>IF(Q51="","",IF('CIQ Input File'!E300="","",'CIQ Input File'!E300))</f>
        <v/>
      </c>
      <c r="H51" s="636" t="str">
        <f>IF(Q51="","",(IF(P51="import","",CONCATENATE("vprn",LEFT(Q51,2),IF(LEN(Q51=3),"x-grp1-prefix","xx-grp1-prefix")))))</f>
        <v/>
      </c>
      <c r="I51" s="285" t="str">
        <f t="shared" si="21"/>
        <v/>
      </c>
      <c r="J51" s="285" t="str">
        <f t="shared" si="22"/>
        <v/>
      </c>
      <c r="K51" s="469"/>
      <c r="L51" s="462" t="str">
        <f>IF(Q51="","","accept")</f>
        <v/>
      </c>
      <c r="M51" s="105"/>
      <c r="N51" s="285" t="str">
        <f>IF('CIQ Input File'!G300="","",CONCATENATE("VPRN",'CIQ Input File'!C300,"_",'CIQ Input File'!L300,"_group",'CIQ Input File'!M300))</f>
        <v/>
      </c>
      <c r="O51" s="462" t="str">
        <f>IF(Q51="","","drop")</f>
        <v/>
      </c>
      <c r="P51" s="287" t="str">
        <f>IF(Q51="","",IF('CIQ Input File'!D300="","",'CIQ Input File'!D300))</f>
        <v/>
      </c>
      <c r="Q51" s="463" t="str">
        <f>IF('CIQ Input File'!$G$27="user",IF('CIQ Input File'!J300="Y",IF('CIQ Input File'!C300="","",'CIQ Input File'!C300),""),"")</f>
        <v/>
      </c>
      <c r="R51" s="288" t="str">
        <f>IF('CIQ Input File'!K300="Y","","ipv6")</f>
        <v>ipv6</v>
      </c>
      <c r="S51" s="485" t="str">
        <f>IF('CIQ Input File'!$G$27="user",IF('CIQ Input File'!J300="Y",IF('CIQ Input File'!M300="","",'CIQ Input File'!M300),""),"")</f>
        <v/>
      </c>
    </row>
    <row r="52" spans="1:20">
      <c r="B52" s="467"/>
      <c r="K52" s="467"/>
    </row>
    <row r="53" spans="1:20">
      <c r="A53" s="285" t="str">
        <f>IF(P53="","",IF(P53="bgp-import",CONCATENATE(P53,"-",Q53,"-from Router-",R53),INDEX('CIQ Input File'!$V$207:$V$256,MATCH(Q53,'CIQ Input File'!$C$207:$C$256,0))))</f>
        <v/>
      </c>
      <c r="B53" s="955"/>
      <c r="C53" s="461" t="str">
        <f>IF(H53="","","10")</f>
        <v/>
      </c>
      <c r="D53" s="957"/>
      <c r="E53" s="957"/>
      <c r="F53" s="957"/>
      <c r="G53" s="957"/>
      <c r="H53" s="285" t="str">
        <f>IF(Q53="","",IF(Q53="default",CONCATENATE(Q53,"-route-",R53),CONCATENATE("prefix_v",Q53,"-",R53)))</f>
        <v/>
      </c>
      <c r="I53" s="957"/>
      <c r="J53" s="957"/>
      <c r="K53" s="469"/>
      <c r="L53" s="462" t="str">
        <f>IF(H53="","","accept")</f>
        <v/>
      </c>
      <c r="M53" s="105"/>
      <c r="N53" s="105"/>
      <c r="O53" s="462" t="str">
        <f>IF(H53="","","drop")</f>
        <v/>
      </c>
      <c r="P53" s="288" t="str">
        <f>IF(Q53="default","bgp-import","")</f>
        <v/>
      </c>
      <c r="Q53" s="481" t="str">
        <f>IF('CIQ Input File'!$G$27="user",IF('CIQ Input File'!E175="Y","default",""),"")</f>
        <v/>
      </c>
      <c r="R53" s="287" t="s">
        <v>727</v>
      </c>
      <c r="S53" s="287"/>
      <c r="T53" s="954" t="s">
        <v>1239</v>
      </c>
    </row>
    <row r="54" spans="1:20">
      <c r="A54" s="285" t="str">
        <f>IF(P54="","",IF(P54="bgp-import",CONCATENATE(P54,"-",Q54,"-from Router-",R54),INDEX('CIQ Input File'!$V$207:$V$256,MATCH(Q54,'CIQ Input File'!$C$207:$C$256,0))))</f>
        <v/>
      </c>
      <c r="B54" s="955"/>
      <c r="C54" s="461" t="str">
        <f>IF(H54="","","10")</f>
        <v/>
      </c>
      <c r="D54" s="957"/>
      <c r="E54" s="957"/>
      <c r="F54" s="957"/>
      <c r="G54" s="957"/>
      <c r="H54" s="285" t="str">
        <f>IF(Q54="","",IF(Q54="default",CONCATENATE(Q54,"-route-",R54),CONCATENATE("prefix_v",Q54,"-",R54)))</f>
        <v/>
      </c>
      <c r="I54" s="957"/>
      <c r="J54" s="957"/>
      <c r="K54" s="469"/>
      <c r="L54" s="462" t="str">
        <f>IF(H54="","","accept")</f>
        <v/>
      </c>
      <c r="M54" s="105"/>
      <c r="N54" s="105"/>
      <c r="O54" s="462" t="str">
        <f>IF(H54="","","drop")</f>
        <v/>
      </c>
      <c r="P54" s="288" t="str">
        <f t="shared" ref="P54:P63" si="23">IF(Q54="","","bgp-export")</f>
        <v/>
      </c>
      <c r="Q54" s="481" t="str">
        <f>IF('CIQ Input File'!$G$27="user",IF('CIQ Input File'!$Q$208="Y",'CIQ Input File'!$C$208,""))</f>
        <v/>
      </c>
      <c r="R54" s="287" t="s">
        <v>727</v>
      </c>
      <c r="S54" s="287"/>
      <c r="T54" s="954" t="s">
        <v>1239</v>
      </c>
    </row>
    <row r="55" spans="1:20">
      <c r="A55" s="285" t="str">
        <f>IF(P55="","",IF(P55="bgp-import",CONCATENATE(P55,"-",Q55,"-from Router-",R55),INDEX('CIQ Input File'!$V$207:$V$256,MATCH(Q55,'CIQ Input File'!$C$207:$C$256,0))))</f>
        <v/>
      </c>
      <c r="B55" s="955"/>
      <c r="C55" s="461" t="str">
        <f>IF(H55="","","10")</f>
        <v/>
      </c>
      <c r="D55" s="957"/>
      <c r="E55" s="957"/>
      <c r="F55" s="957"/>
      <c r="G55" s="957"/>
      <c r="H55" s="285" t="str">
        <f>IF(Q55="","",IF(Q55="default",CONCATENATE(Q55,"-route-",R55),CONCATENATE("prefix_v",Q55,"-",R55)))</f>
        <v/>
      </c>
      <c r="I55" s="957"/>
      <c r="J55" s="957"/>
      <c r="K55" s="469"/>
      <c r="L55" s="462" t="str">
        <f>IF(H55="","","accept")</f>
        <v/>
      </c>
      <c r="M55" s="105"/>
      <c r="N55" s="105"/>
      <c r="O55" s="462" t="str">
        <f>IF(H55="","","drop")</f>
        <v/>
      </c>
      <c r="P55" s="288" t="str">
        <f t="shared" si="23"/>
        <v/>
      </c>
      <c r="Q55" s="481" t="str">
        <f>IF('CIQ Input File'!$G$27="user",IF('CIQ Input File'!$Q$213="Y",'CIQ Input File'!$C$213,""))</f>
        <v/>
      </c>
      <c r="R55" s="287" t="s">
        <v>727</v>
      </c>
      <c r="S55" s="287"/>
      <c r="T55" s="954" t="s">
        <v>1239</v>
      </c>
    </row>
    <row r="56" spans="1:20">
      <c r="A56" s="285" t="str">
        <f>IF(P56="","",IF(P56="bgp-import",CONCATENATE(P56,"-",Q56,"-from Router-",R56),INDEX('CIQ Input File'!$V$207:$V$256,MATCH(Q56,'CIQ Input File'!$C$207:$C$256,0))))</f>
        <v/>
      </c>
      <c r="B56" s="955"/>
      <c r="C56" s="461" t="str">
        <f>IF(H56="","","10")</f>
        <v/>
      </c>
      <c r="D56" s="957"/>
      <c r="E56" s="957"/>
      <c r="F56" s="957"/>
      <c r="G56" s="957"/>
      <c r="H56" s="285" t="str">
        <f>IF(Q56="","",IF(Q56="default",CONCATENATE(Q56,"-route-",R56),CONCATENATE("prefix_v",Q56,"-",R56)))</f>
        <v/>
      </c>
      <c r="I56" s="957"/>
      <c r="J56" s="957"/>
      <c r="K56" s="469"/>
      <c r="L56" s="462" t="str">
        <f>IF(H56="","","accept")</f>
        <v/>
      </c>
      <c r="M56" s="105"/>
      <c r="N56" s="105">
        <f>IF(LEN(Q27)=3,1,2)</f>
        <v>2</v>
      </c>
      <c r="O56" s="462" t="str">
        <f>IF(H56="","","drop")</f>
        <v/>
      </c>
      <c r="P56" s="288" t="str">
        <f t="shared" si="23"/>
        <v/>
      </c>
      <c r="Q56" s="481" t="str">
        <f>IF('CIQ Input File'!$G$27="user",IF('CIQ Input File'!$Q$218="Y",'CIQ Input File'!$C$218,""))</f>
        <v/>
      </c>
      <c r="R56" s="287" t="s">
        <v>727</v>
      </c>
      <c r="S56" s="287"/>
      <c r="T56" s="954" t="s">
        <v>1239</v>
      </c>
    </row>
    <row r="57" spans="1:20">
      <c r="A57" s="285" t="str">
        <f>IF(P57="","",IF(P57="bgp-import",CONCATENATE(P57,"-",Q57,"-from Router-",R57),INDEX('CIQ Input File'!$V$207:$V$256,MATCH(Q57,'CIQ Input File'!$C$207:$C$256,0))))</f>
        <v/>
      </c>
      <c r="B57" s="955"/>
      <c r="C57" s="461" t="str">
        <f t="shared" ref="C57:C63" si="24">IF(H57="","","10")</f>
        <v/>
      </c>
      <c r="D57" s="957"/>
      <c r="E57" s="957"/>
      <c r="F57" s="957"/>
      <c r="G57" s="957"/>
      <c r="H57" s="285" t="str">
        <f t="shared" ref="H57:H63" si="25">IF(Q57="","",IF(Q57="default",CONCATENATE(Q57,"-route-",R57),CONCATENATE("prefix_v",Q57,"-",R57)))</f>
        <v/>
      </c>
      <c r="I57" s="957"/>
      <c r="J57" s="957"/>
      <c r="K57" s="469"/>
      <c r="L57" s="462" t="str">
        <f t="shared" ref="L57:L63" si="26">IF(H57="","","accept")</f>
        <v/>
      </c>
      <c r="M57" s="105"/>
      <c r="N57" s="105"/>
      <c r="O57" s="462" t="str">
        <f t="shared" ref="O57:O63" si="27">IF(H57="","","drop")</f>
        <v/>
      </c>
      <c r="P57" s="288" t="str">
        <f t="shared" si="23"/>
        <v/>
      </c>
      <c r="Q57" s="481" t="str">
        <f>IF('CIQ Input File'!$G$27="user",IF('CIQ Input File'!$Q$223="Y",'CIQ Input File'!$C$223,""))</f>
        <v/>
      </c>
      <c r="R57" s="287" t="s">
        <v>727</v>
      </c>
      <c r="S57" s="287"/>
      <c r="T57" s="954" t="s">
        <v>1239</v>
      </c>
    </row>
    <row r="58" spans="1:20">
      <c r="A58" s="285" t="str">
        <f>IF(P58="","",IF(P58="bgp-import",CONCATENATE(P58,"-",Q58,"-from Router-",R58),INDEX('CIQ Input File'!$V$207:$V$256,MATCH(Q58,'CIQ Input File'!$C$207:$C$256,0))))</f>
        <v/>
      </c>
      <c r="B58" s="955"/>
      <c r="C58" s="461" t="str">
        <f t="shared" si="24"/>
        <v/>
      </c>
      <c r="D58" s="957"/>
      <c r="E58" s="957"/>
      <c r="F58" s="957"/>
      <c r="G58" s="957"/>
      <c r="H58" s="285" t="str">
        <f t="shared" si="25"/>
        <v/>
      </c>
      <c r="I58" s="957"/>
      <c r="J58" s="957"/>
      <c r="K58" s="469"/>
      <c r="L58" s="462" t="str">
        <f t="shared" si="26"/>
        <v/>
      </c>
      <c r="M58" s="105"/>
      <c r="N58" s="105"/>
      <c r="O58" s="462" t="str">
        <f t="shared" si="27"/>
        <v/>
      </c>
      <c r="P58" s="288" t="str">
        <f t="shared" si="23"/>
        <v/>
      </c>
      <c r="Q58" s="481" t="str">
        <f>IF('CIQ Input File'!$G$27="user",IF('CIQ Input File'!$Q$228="Y",'CIQ Input File'!$C$228,""))</f>
        <v/>
      </c>
      <c r="R58" s="287" t="s">
        <v>727</v>
      </c>
      <c r="S58" s="287"/>
      <c r="T58" s="954" t="s">
        <v>1239</v>
      </c>
    </row>
    <row r="59" spans="1:20">
      <c r="A59" s="285" t="str">
        <f>IF(P59="","",IF(P59="bgp-import",CONCATENATE(P59,"-",Q59,"-from Router-",R59),INDEX('CIQ Input File'!$V$207:$V$256,MATCH(Q59,'CIQ Input File'!$C$207:$C$256,0))))</f>
        <v/>
      </c>
      <c r="B59" s="955"/>
      <c r="C59" s="461" t="str">
        <f t="shared" si="24"/>
        <v/>
      </c>
      <c r="D59" s="957"/>
      <c r="E59" s="957"/>
      <c r="F59" s="957"/>
      <c r="G59" s="957"/>
      <c r="H59" s="285" t="str">
        <f t="shared" si="25"/>
        <v/>
      </c>
      <c r="I59" s="957"/>
      <c r="J59" s="957"/>
      <c r="K59" s="469"/>
      <c r="L59" s="462" t="str">
        <f t="shared" si="26"/>
        <v/>
      </c>
      <c r="M59" s="105"/>
      <c r="N59" s="105"/>
      <c r="O59" s="462" t="str">
        <f t="shared" si="27"/>
        <v/>
      </c>
      <c r="P59" s="288" t="str">
        <f t="shared" si="23"/>
        <v/>
      </c>
      <c r="Q59" s="481" t="str">
        <f>IF('CIQ Input File'!$G$27="user",IF('CIQ Input File'!$Q$233="Y",'CIQ Input File'!$C$233,""))</f>
        <v/>
      </c>
      <c r="R59" s="287" t="s">
        <v>727</v>
      </c>
      <c r="S59" s="287"/>
      <c r="T59" s="954" t="s">
        <v>1239</v>
      </c>
    </row>
    <row r="60" spans="1:20">
      <c r="A60" s="285" t="str">
        <f>IF(P60="","",IF(P60="bgp-import",CONCATENATE(P60,"-",Q60,"-from Router-",R60),INDEX('CIQ Input File'!$V$207:$V$256,MATCH(Q60,'CIQ Input File'!$C$207:$C$256,0))))</f>
        <v/>
      </c>
      <c r="B60" s="955"/>
      <c r="C60" s="461" t="str">
        <f t="shared" si="24"/>
        <v/>
      </c>
      <c r="D60" s="957"/>
      <c r="E60" s="957"/>
      <c r="F60" s="957"/>
      <c r="G60" s="957"/>
      <c r="H60" s="285" t="str">
        <f t="shared" si="25"/>
        <v/>
      </c>
      <c r="I60" s="957"/>
      <c r="J60" s="957"/>
      <c r="K60" s="469"/>
      <c r="L60" s="462" t="str">
        <f t="shared" si="26"/>
        <v/>
      </c>
      <c r="M60" s="105"/>
      <c r="N60" s="105"/>
      <c r="O60" s="462" t="str">
        <f t="shared" si="27"/>
        <v/>
      </c>
      <c r="P60" s="288" t="str">
        <f t="shared" si="23"/>
        <v/>
      </c>
      <c r="Q60" s="481" t="str">
        <f>IF('CIQ Input File'!$G$27="user",IF('CIQ Input File'!$Q$238="Y",'CIQ Input File'!$C$238,""))</f>
        <v/>
      </c>
      <c r="R60" s="287" t="s">
        <v>727</v>
      </c>
      <c r="S60" s="287"/>
      <c r="T60" s="954" t="s">
        <v>1239</v>
      </c>
    </row>
    <row r="61" spans="1:20">
      <c r="A61" s="285" t="str">
        <f>IF(P61="","",IF(P61="bgp-import",CONCATENATE(P61,"-",Q61,"-from Router-",R61),INDEX('CIQ Input File'!$V$207:$V$256,MATCH(Q61,'CIQ Input File'!$C$207:$C$256,0))))</f>
        <v/>
      </c>
      <c r="B61" s="955"/>
      <c r="C61" s="461" t="str">
        <f t="shared" si="24"/>
        <v/>
      </c>
      <c r="D61" s="957"/>
      <c r="E61" s="957"/>
      <c r="F61" s="957"/>
      <c r="G61" s="957"/>
      <c r="H61" s="285" t="str">
        <f t="shared" si="25"/>
        <v/>
      </c>
      <c r="I61" s="957"/>
      <c r="J61" s="957"/>
      <c r="K61" s="469"/>
      <c r="L61" s="462" t="str">
        <f t="shared" si="26"/>
        <v/>
      </c>
      <c r="M61" s="105"/>
      <c r="N61" s="105"/>
      <c r="O61" s="462" t="str">
        <f t="shared" si="27"/>
        <v/>
      </c>
      <c r="P61" s="288" t="str">
        <f t="shared" si="23"/>
        <v/>
      </c>
      <c r="Q61" s="481" t="str">
        <f>IF('CIQ Input File'!$G$27="user",IF('CIQ Input File'!$Q$243="Y",'CIQ Input File'!$C$243,""))</f>
        <v/>
      </c>
      <c r="R61" s="287" t="s">
        <v>727</v>
      </c>
      <c r="S61" s="287"/>
      <c r="T61" s="954" t="s">
        <v>1239</v>
      </c>
    </row>
    <row r="62" spans="1:20">
      <c r="A62" s="285" t="str">
        <f>IF(P62="","",IF(P62="bgp-import",CONCATENATE(P62,"-",Q62,"-from Router-",R62),INDEX('CIQ Input File'!$V$207:$V$256,MATCH(Q62,'CIQ Input File'!$C$207:$C$256,0))))</f>
        <v/>
      </c>
      <c r="B62" s="955"/>
      <c r="C62" s="461" t="str">
        <f t="shared" si="24"/>
        <v/>
      </c>
      <c r="D62" s="957"/>
      <c r="E62" s="957"/>
      <c r="F62" s="957"/>
      <c r="G62" s="957"/>
      <c r="H62" s="285" t="str">
        <f t="shared" si="25"/>
        <v/>
      </c>
      <c r="I62" s="957"/>
      <c r="J62" s="957"/>
      <c r="K62" s="469"/>
      <c r="L62" s="462" t="str">
        <f t="shared" si="26"/>
        <v/>
      </c>
      <c r="M62" s="105"/>
      <c r="N62" s="105"/>
      <c r="O62" s="462" t="str">
        <f t="shared" si="27"/>
        <v/>
      </c>
      <c r="P62" s="288" t="str">
        <f t="shared" si="23"/>
        <v/>
      </c>
      <c r="Q62" s="481" t="str">
        <f>IF('CIQ Input File'!$G$27="user",IF('CIQ Input File'!$Q$248="Y",'CIQ Input File'!$C$248,""))</f>
        <v/>
      </c>
      <c r="R62" s="287" t="s">
        <v>727</v>
      </c>
      <c r="S62" s="287"/>
      <c r="T62" s="954" t="s">
        <v>1239</v>
      </c>
    </row>
    <row r="63" spans="1:20">
      <c r="A63" s="285" t="str">
        <f>IF(P63="","",IF(P63="bgp-import",CONCATENATE(P63,"-",Q63,"-from Router-",R63),INDEX('CIQ Input File'!$V$207:$V$256,MATCH(Q63,'CIQ Input File'!$C$207:$C$256,0))))</f>
        <v/>
      </c>
      <c r="B63" s="955"/>
      <c r="C63" s="461" t="str">
        <f t="shared" si="24"/>
        <v/>
      </c>
      <c r="D63" s="957"/>
      <c r="E63" s="957"/>
      <c r="F63" s="957"/>
      <c r="G63" s="957"/>
      <c r="H63" s="285" t="str">
        <f t="shared" si="25"/>
        <v/>
      </c>
      <c r="I63" s="957"/>
      <c r="J63" s="957"/>
      <c r="K63" s="462"/>
      <c r="L63" s="462" t="str">
        <f t="shared" si="26"/>
        <v/>
      </c>
      <c r="M63" s="105"/>
      <c r="N63" s="105"/>
      <c r="O63" s="462" t="str">
        <f t="shared" si="27"/>
        <v/>
      </c>
      <c r="P63" s="288" t="str">
        <f t="shared" si="23"/>
        <v/>
      </c>
      <c r="Q63" s="481" t="str">
        <f>IF('CIQ Input File'!$G$27="user",IF('CIQ Input File'!$Q$253="Y",'CIQ Input File'!$C$253,""))</f>
        <v/>
      </c>
      <c r="R63" s="287" t="s">
        <v>727</v>
      </c>
      <c r="S63" s="287"/>
      <c r="T63" s="954" t="s">
        <v>1239</v>
      </c>
    </row>
    <row r="64" spans="1:20" s="598" customFormat="1">
      <c r="A64" s="469"/>
      <c r="B64" s="955"/>
      <c r="C64" s="595"/>
      <c r="D64" s="955"/>
      <c r="E64" s="955"/>
      <c r="F64" s="955"/>
      <c r="G64" s="955"/>
      <c r="H64" s="469"/>
      <c r="I64" s="955"/>
      <c r="J64" s="955"/>
      <c r="K64" s="469"/>
      <c r="L64" s="469"/>
      <c r="M64" s="469"/>
      <c r="N64" s="469"/>
      <c r="O64" s="469"/>
      <c r="P64" s="596"/>
      <c r="Q64" s="601"/>
    </row>
    <row r="65" spans="1:20">
      <c r="A65" s="285" t="str">
        <f>IF(P65="","",IF(P65="bgp-import",CONCATENATE(P65,"-",Q65,"-from Router-",R65),INDEX('CIQ Input File'!$W$207:$W$256,MATCH(Q65,'CIQ Input File'!$C$207:$C$256,0))))</f>
        <v/>
      </c>
      <c r="B65" s="955"/>
      <c r="C65" s="461" t="str">
        <f>IF(H65="","","10")</f>
        <v/>
      </c>
      <c r="D65" s="957"/>
      <c r="E65" s="957"/>
      <c r="F65" s="957"/>
      <c r="G65" s="957"/>
      <c r="H65" s="285" t="str">
        <f>IF(Q65="","",IF(Q65="default",CONCATENATE(Q65,"-route-",R65),CONCATENATE("prefix_v",Q65,"-",R65)))</f>
        <v/>
      </c>
      <c r="I65" s="957"/>
      <c r="J65" s="957"/>
      <c r="K65" s="469"/>
      <c r="L65" s="462" t="str">
        <f>IF(H65="","","accept")</f>
        <v/>
      </c>
      <c r="M65" s="105"/>
      <c r="N65" s="105"/>
      <c r="O65" s="462" t="str">
        <f>IF(H65="","","drop")</f>
        <v/>
      </c>
      <c r="P65" s="288" t="str">
        <f>IF(Q65="default","bgp-import","")</f>
        <v/>
      </c>
      <c r="Q65" s="481" t="str">
        <f>IF('CIQ Input File'!$G$27="user",IF('CIQ Input File'!E176="Y","default",""),"")</f>
        <v/>
      </c>
      <c r="R65" s="287" t="s">
        <v>728</v>
      </c>
      <c r="S65" s="287"/>
      <c r="T65" s="954" t="s">
        <v>1239</v>
      </c>
    </row>
    <row r="66" spans="1:20">
      <c r="A66" s="285" t="str">
        <f>IF(P66="","",IF(P66="bgp-import",CONCATENATE(P66,"-",Q66,"-from Router-",R66),INDEX('CIQ Input File'!$W$207:$W$256,MATCH(Q66,'CIQ Input File'!$C$207:$C$256,0))))</f>
        <v/>
      </c>
      <c r="B66" s="955"/>
      <c r="C66" s="461" t="str">
        <f>IF(H66="","","10")</f>
        <v/>
      </c>
      <c r="D66" s="957"/>
      <c r="E66" s="957"/>
      <c r="F66" s="957"/>
      <c r="G66" s="957"/>
      <c r="H66" s="285" t="str">
        <f>IF(Q66="","",IF(Q66="default",CONCATENATE(Q66,"-route-",R66),CONCATENATE("prefix_v",Q66,"-",R66)))</f>
        <v/>
      </c>
      <c r="I66" s="957"/>
      <c r="J66" s="957"/>
      <c r="K66" s="469"/>
      <c r="L66" s="462" t="str">
        <f>IF(H66="","","accept")</f>
        <v/>
      </c>
      <c r="M66" s="105"/>
      <c r="N66" s="105"/>
      <c r="O66" s="462" t="str">
        <f>IF(H66="","","drop")</f>
        <v/>
      </c>
      <c r="P66" s="288" t="str">
        <f t="shared" ref="P66:P75" si="28">IF(Q66="","","bgp-export")</f>
        <v/>
      </c>
      <c r="Q66" s="481" t="str">
        <f>IF('CIQ Input File'!$G$27="user",IF('CIQ Input File'!$R$208="Y",'CIQ Input File'!$C$208,""))</f>
        <v/>
      </c>
      <c r="R66" s="287" t="s">
        <v>728</v>
      </c>
      <c r="S66" s="287"/>
      <c r="T66" s="954" t="s">
        <v>1239</v>
      </c>
    </row>
    <row r="67" spans="1:20">
      <c r="A67" s="285" t="str">
        <f>IF(P67="","",IF(P67="bgp-import",CONCATENATE(P67,"-",Q67,"-from Router-",R67),INDEX('CIQ Input File'!$W$207:$W$256,MATCH(Q67,'CIQ Input File'!$C$207:$C$256,0))))</f>
        <v/>
      </c>
      <c r="B67" s="955"/>
      <c r="C67" s="461" t="str">
        <f>IF(H67="","","10")</f>
        <v/>
      </c>
      <c r="D67" s="957"/>
      <c r="E67" s="957"/>
      <c r="F67" s="957"/>
      <c r="G67" s="957"/>
      <c r="H67" s="285" t="str">
        <f>IF(Q67="","",IF(Q67="default",CONCATENATE(Q67,"-route-",R67),CONCATENATE("prefix_v",Q67,"-",R67)))</f>
        <v/>
      </c>
      <c r="I67" s="957"/>
      <c r="J67" s="957"/>
      <c r="K67" s="469"/>
      <c r="L67" s="462" t="str">
        <f>IF(H67="","","accept")</f>
        <v/>
      </c>
      <c r="M67" s="105"/>
      <c r="N67" s="105"/>
      <c r="O67" s="462" t="str">
        <f>IF(H67="","","drop")</f>
        <v/>
      </c>
      <c r="P67" s="288" t="str">
        <f t="shared" si="28"/>
        <v/>
      </c>
      <c r="Q67" s="481" t="str">
        <f>IF('CIQ Input File'!$G$27="user",IF('CIQ Input File'!$R$213="Y",'CIQ Input File'!$C$213,""))</f>
        <v/>
      </c>
      <c r="R67" s="287" t="s">
        <v>728</v>
      </c>
      <c r="S67" s="287"/>
      <c r="T67" s="954" t="s">
        <v>1239</v>
      </c>
    </row>
    <row r="68" spans="1:20">
      <c r="A68" s="285" t="str">
        <f>IF(P68="","",IF(P68="bgp-import",CONCATENATE(P68,"-",Q68,"-from Router-",R68),INDEX('CIQ Input File'!$W$207:$W$256,MATCH(Q68,'CIQ Input File'!$C$207:$C$256,0))))</f>
        <v/>
      </c>
      <c r="B68" s="955"/>
      <c r="C68" s="461" t="str">
        <f t="shared" ref="C68:C75" si="29">IF(H68="","","10")</f>
        <v/>
      </c>
      <c r="D68" s="957"/>
      <c r="E68" s="957"/>
      <c r="F68" s="957"/>
      <c r="G68" s="957"/>
      <c r="H68" s="285" t="str">
        <f t="shared" ref="H68:H75" si="30">IF(Q68="","",IF(Q68="default",CONCATENATE(Q68,"-route-",R68),CONCATENATE("prefix_v",Q68,"-",R68)))</f>
        <v/>
      </c>
      <c r="I68" s="957"/>
      <c r="J68" s="957"/>
      <c r="K68" s="469"/>
      <c r="L68" s="462" t="str">
        <f t="shared" ref="L68:L75" si="31">IF(H68="","","accept")</f>
        <v/>
      </c>
      <c r="M68" s="105"/>
      <c r="N68" s="105"/>
      <c r="O68" s="462" t="str">
        <f t="shared" ref="O68:O75" si="32">IF(H68="","","drop")</f>
        <v/>
      </c>
      <c r="P68" s="288" t="str">
        <f t="shared" si="28"/>
        <v/>
      </c>
      <c r="Q68" s="481" t="str">
        <f>IF('CIQ Input File'!$G$27="user",IF('CIQ Input File'!$R$218="Y",'CIQ Input File'!$C$218,""))</f>
        <v/>
      </c>
      <c r="R68" s="287" t="s">
        <v>728</v>
      </c>
      <c r="S68" s="287"/>
      <c r="T68" s="954" t="s">
        <v>1239</v>
      </c>
    </row>
    <row r="69" spans="1:20">
      <c r="A69" s="285" t="str">
        <f>IF(P69="","",IF(P69="bgp-import",CONCATENATE(P69,"-",Q69,"-from Router-",R69),INDEX('CIQ Input File'!$W$207:$W$256,MATCH(Q69,'CIQ Input File'!$C$207:$C$256,0))))</f>
        <v/>
      </c>
      <c r="B69" s="955"/>
      <c r="C69" s="461" t="str">
        <f t="shared" si="29"/>
        <v/>
      </c>
      <c r="D69" s="957"/>
      <c r="E69" s="957"/>
      <c r="F69" s="957"/>
      <c r="G69" s="957"/>
      <c r="H69" s="285" t="str">
        <f t="shared" si="30"/>
        <v/>
      </c>
      <c r="I69" s="957"/>
      <c r="J69" s="957"/>
      <c r="K69" s="469"/>
      <c r="L69" s="462" t="str">
        <f t="shared" si="31"/>
        <v/>
      </c>
      <c r="M69" s="105"/>
      <c r="N69" s="105"/>
      <c r="O69" s="462" t="str">
        <f t="shared" si="32"/>
        <v/>
      </c>
      <c r="P69" s="288" t="str">
        <f t="shared" si="28"/>
        <v/>
      </c>
      <c r="Q69" s="481" t="str">
        <f>IF('CIQ Input File'!$G$27="user",IF('CIQ Input File'!$R$223="Y",'CIQ Input File'!$C$223,""))</f>
        <v/>
      </c>
      <c r="R69" s="287" t="s">
        <v>728</v>
      </c>
      <c r="S69" s="287"/>
      <c r="T69" s="954" t="s">
        <v>1239</v>
      </c>
    </row>
    <row r="70" spans="1:20">
      <c r="A70" s="285" t="str">
        <f>IF(P70="","",IF(P70="bgp-import",CONCATENATE(P70,"-",Q70,"-from Router-",R70),INDEX('CIQ Input File'!$W$207:$W$256,MATCH(Q70,'CIQ Input File'!$C$207:$C$256,0))))</f>
        <v/>
      </c>
      <c r="B70" s="955"/>
      <c r="C70" s="461" t="str">
        <f t="shared" si="29"/>
        <v/>
      </c>
      <c r="D70" s="957"/>
      <c r="E70" s="957"/>
      <c r="F70" s="957"/>
      <c r="G70" s="957"/>
      <c r="H70" s="285" t="str">
        <f t="shared" si="30"/>
        <v/>
      </c>
      <c r="I70" s="957"/>
      <c r="J70" s="957"/>
      <c r="K70" s="469"/>
      <c r="L70" s="462" t="str">
        <f t="shared" si="31"/>
        <v/>
      </c>
      <c r="M70" s="105"/>
      <c r="N70" s="105"/>
      <c r="O70" s="462" t="str">
        <f t="shared" si="32"/>
        <v/>
      </c>
      <c r="P70" s="288" t="str">
        <f t="shared" si="28"/>
        <v/>
      </c>
      <c r="Q70" s="481" t="str">
        <f>IF('CIQ Input File'!$G$27="user",IF('CIQ Input File'!$R$228="Y",'CIQ Input File'!$C$228,""))</f>
        <v/>
      </c>
      <c r="R70" s="287" t="s">
        <v>728</v>
      </c>
      <c r="S70" s="287"/>
      <c r="T70" s="954" t="s">
        <v>1239</v>
      </c>
    </row>
    <row r="71" spans="1:20">
      <c r="A71" s="285" t="str">
        <f>IF(P71="","",IF(P71="bgp-import",CONCATENATE(P71,"-",Q71,"-from Router-",R71),INDEX('CIQ Input File'!$W$207:$W$256,MATCH(Q71,'CIQ Input File'!$C$207:$C$256,0))))</f>
        <v/>
      </c>
      <c r="B71" s="955"/>
      <c r="C71" s="461" t="str">
        <f t="shared" si="29"/>
        <v/>
      </c>
      <c r="D71" s="957"/>
      <c r="E71" s="957"/>
      <c r="F71" s="957"/>
      <c r="G71" s="957"/>
      <c r="H71" s="285" t="str">
        <f t="shared" si="30"/>
        <v/>
      </c>
      <c r="I71" s="957"/>
      <c r="J71" s="957"/>
      <c r="K71" s="469"/>
      <c r="L71" s="462" t="str">
        <f t="shared" si="31"/>
        <v/>
      </c>
      <c r="M71" s="105"/>
      <c r="N71" s="105"/>
      <c r="O71" s="462" t="str">
        <f t="shared" si="32"/>
        <v/>
      </c>
      <c r="P71" s="288" t="str">
        <f t="shared" si="28"/>
        <v/>
      </c>
      <c r="Q71" s="481" t="str">
        <f>IF('CIQ Input File'!$G$27="user",IF('CIQ Input File'!$R$233="Y",'CIQ Input File'!$C$233,""))</f>
        <v/>
      </c>
      <c r="R71" s="287" t="s">
        <v>728</v>
      </c>
      <c r="S71" s="287"/>
      <c r="T71" s="954" t="s">
        <v>1239</v>
      </c>
    </row>
    <row r="72" spans="1:20">
      <c r="A72" s="285" t="str">
        <f>IF(P72="","",IF(P72="bgp-import",CONCATENATE(P72,"-",Q72,"-from Router-",R72),INDEX('CIQ Input File'!$W$207:$W$256,MATCH(Q72,'CIQ Input File'!$C$207:$C$256,0))))</f>
        <v/>
      </c>
      <c r="B72" s="955"/>
      <c r="C72" s="461" t="str">
        <f t="shared" si="29"/>
        <v/>
      </c>
      <c r="D72" s="957"/>
      <c r="E72" s="957"/>
      <c r="F72" s="957"/>
      <c r="G72" s="957"/>
      <c r="H72" s="285" t="str">
        <f t="shared" si="30"/>
        <v/>
      </c>
      <c r="I72" s="957"/>
      <c r="J72" s="957"/>
      <c r="K72" s="469"/>
      <c r="L72" s="462" t="str">
        <f t="shared" si="31"/>
        <v/>
      </c>
      <c r="M72" s="105"/>
      <c r="N72" s="105"/>
      <c r="O72" s="462" t="str">
        <f t="shared" si="32"/>
        <v/>
      </c>
      <c r="P72" s="288" t="str">
        <f t="shared" si="28"/>
        <v/>
      </c>
      <c r="Q72" s="481" t="str">
        <f>IF('CIQ Input File'!$G$27="user",IF('CIQ Input File'!$R$238="Y",'CIQ Input File'!$C$238,""))</f>
        <v/>
      </c>
      <c r="R72" s="287" t="s">
        <v>728</v>
      </c>
      <c r="S72" s="287"/>
      <c r="T72" s="954" t="s">
        <v>1239</v>
      </c>
    </row>
    <row r="73" spans="1:20">
      <c r="A73" s="285" t="str">
        <f>IF(P73="","",IF(P73="bgp-import",CONCATENATE(P73,"-",Q73,"-from Router-",R73),INDEX('CIQ Input File'!$W$207:$W$256,MATCH(Q73,'CIQ Input File'!$C$207:$C$256,0))))</f>
        <v/>
      </c>
      <c r="B73" s="955"/>
      <c r="C73" s="461" t="str">
        <f t="shared" si="29"/>
        <v/>
      </c>
      <c r="D73" s="957"/>
      <c r="E73" s="957"/>
      <c r="F73" s="957"/>
      <c r="G73" s="957"/>
      <c r="H73" s="285" t="str">
        <f t="shared" si="30"/>
        <v/>
      </c>
      <c r="I73" s="957"/>
      <c r="J73" s="957"/>
      <c r="K73" s="469"/>
      <c r="L73" s="462" t="str">
        <f t="shared" si="31"/>
        <v/>
      </c>
      <c r="M73" s="105"/>
      <c r="N73" s="105"/>
      <c r="O73" s="462" t="str">
        <f t="shared" si="32"/>
        <v/>
      </c>
      <c r="P73" s="288" t="str">
        <f t="shared" si="28"/>
        <v/>
      </c>
      <c r="Q73" s="481" t="str">
        <f>IF('CIQ Input File'!$G$27="user",IF('CIQ Input File'!$R$243="Y",'CIQ Input File'!$C$243,""))</f>
        <v/>
      </c>
      <c r="R73" s="287" t="s">
        <v>728</v>
      </c>
      <c r="S73" s="287"/>
      <c r="T73" s="954" t="s">
        <v>1239</v>
      </c>
    </row>
    <row r="74" spans="1:20">
      <c r="A74" s="285" t="str">
        <f>IF(P74="","",IF(P74="bgp-import",CONCATENATE(P74,"-",Q74,"-from Router-",R74),INDEX('CIQ Input File'!$W$207:$W$256,MATCH(Q74,'CIQ Input File'!$C$207:$C$256,0))))</f>
        <v/>
      </c>
      <c r="B74" s="955"/>
      <c r="C74" s="461" t="str">
        <f t="shared" si="29"/>
        <v/>
      </c>
      <c r="D74" s="957"/>
      <c r="E74" s="957"/>
      <c r="F74" s="957"/>
      <c r="G74" s="957"/>
      <c r="H74" s="285" t="str">
        <f t="shared" si="30"/>
        <v/>
      </c>
      <c r="I74" s="957"/>
      <c r="J74" s="957"/>
      <c r="K74" s="469"/>
      <c r="L74" s="462" t="str">
        <f t="shared" si="31"/>
        <v/>
      </c>
      <c r="M74" s="105"/>
      <c r="N74" s="105"/>
      <c r="O74" s="462" t="str">
        <f t="shared" si="32"/>
        <v/>
      </c>
      <c r="P74" s="288" t="str">
        <f t="shared" si="28"/>
        <v/>
      </c>
      <c r="Q74" s="481" t="str">
        <f>IF('CIQ Input File'!$G$27="user",IF('CIQ Input File'!$R$248="Y",'CIQ Input File'!$C$248,""))</f>
        <v/>
      </c>
      <c r="R74" s="287" t="s">
        <v>728</v>
      </c>
      <c r="S74" s="287"/>
      <c r="T74" s="954" t="s">
        <v>1239</v>
      </c>
    </row>
    <row r="75" spans="1:20">
      <c r="A75" s="285" t="str">
        <f>IF(P75="","",IF(P75="bgp-import",CONCATENATE(P75,"-",Q75,"-from Router-",R75),INDEX('CIQ Input File'!$W$207:$W$256,MATCH(Q75,'CIQ Input File'!$C$207:$C$256,0))))</f>
        <v/>
      </c>
      <c r="B75" s="955"/>
      <c r="C75" s="461" t="str">
        <f t="shared" si="29"/>
        <v/>
      </c>
      <c r="D75" s="957"/>
      <c r="E75" s="957"/>
      <c r="F75" s="957"/>
      <c r="G75" s="957"/>
      <c r="H75" s="285" t="str">
        <f t="shared" si="30"/>
        <v/>
      </c>
      <c r="I75" s="957"/>
      <c r="J75" s="957"/>
      <c r="K75" s="469"/>
      <c r="L75" s="462" t="str">
        <f t="shared" si="31"/>
        <v/>
      </c>
      <c r="M75" s="105"/>
      <c r="N75" s="105"/>
      <c r="O75" s="462" t="str">
        <f t="shared" si="32"/>
        <v/>
      </c>
      <c r="P75" s="288" t="str">
        <f t="shared" si="28"/>
        <v/>
      </c>
      <c r="Q75" s="481" t="str">
        <f>IF('CIQ Input File'!$G$27="user",IF('CIQ Input File'!$R$253="Y",'CIQ Input File'!$C$253,""))</f>
        <v/>
      </c>
      <c r="R75" s="287" t="s">
        <v>728</v>
      </c>
      <c r="S75" s="287"/>
      <c r="T75" s="954" t="s">
        <v>1239</v>
      </c>
    </row>
    <row r="76" spans="1:20">
      <c r="B76" s="467"/>
      <c r="K76" s="467"/>
    </row>
    <row r="77" spans="1:20">
      <c r="A77" s="285" t="str">
        <f>IF(Q77="","",IF(R77="Y",INDEX('CIQ Input File'!$V$207:$V$256,MATCH(Q77,'CIQ Input File'!$C$207:$C$256,0)),INDEX('CIQ Input File'!$N$273:$N$283,MATCH(Q77,'CIQ Input File'!$C$273:$C$283,0))))</f>
        <v/>
      </c>
      <c r="B77" s="105"/>
      <c r="C77" s="461" t="str">
        <f t="shared" ref="C77:C85" si="33">IF(A77="","",IF(C76="","10",C76+"5"))</f>
        <v/>
      </c>
      <c r="D77" s="285" t="str">
        <f>IF('CIQ Input File'!F289="","",IF('CIQ Input File'!P289="",CONCATENATE("VPRN",'CIQ Input File'!C289,"_",'CIQ Input File'!L289,"_group",'CIQ Input File'!M289),'CIQ Input File'!P289))</f>
        <v/>
      </c>
      <c r="E77" s="105"/>
      <c r="F77" s="105"/>
      <c r="G77" s="105"/>
      <c r="H77" s="285" t="str">
        <f>IF(Q77="","",IF(ISBLANK(N77),CONCATENATE("prefix_v",Q77,"-",R77),""))</f>
        <v/>
      </c>
      <c r="I77" s="105"/>
      <c r="J77" s="105"/>
      <c r="K77" s="469"/>
      <c r="L77" s="462" t="str">
        <f t="shared" ref="L77:L85" si="34">IF(A77="","","accept")</f>
        <v/>
      </c>
      <c r="M77" s="285" t="str">
        <f>IF('CIQ Input File'!F289="","",'CIQ Input File'!F289)</f>
        <v/>
      </c>
      <c r="N77" s="602"/>
      <c r="O77" s="462" t="str">
        <f t="shared" ref="O77:O95" si="35">IF(A77="","","drop")</f>
        <v/>
      </c>
      <c r="P77" s="288" t="str">
        <f>IF(Q77="","","bgp-export")</f>
        <v/>
      </c>
      <c r="Q77" s="481" t="str">
        <f>IF(M77="","",IF('CIQ Input File'!H289="","",'CIQ Input File'!H289))</f>
        <v/>
      </c>
      <c r="R77" s="672" t="str">
        <f>IFERROR(INDEX('CIQ Input File'!$Q$207:$Q$256,MATCH(Q77,'CIQ Input File'!$C$207:$C$256,0)),"")</f>
        <v/>
      </c>
      <c r="S77" s="954" t="s">
        <v>916</v>
      </c>
      <c r="T77" s="954" t="s">
        <v>1240</v>
      </c>
    </row>
    <row r="78" spans="1:20">
      <c r="A78" s="689" t="str">
        <f>IF(Q78="","",IF(R78="Y",INDEX('CIQ Input File'!$V$207:$V$256,MATCH(Q78,'CIQ Input File'!$C$207:$C$256,0)),INDEX('CIQ Input File'!$N$273:$N$283,MATCH(Q78,'CIQ Input File'!$C$273:$C$283,0))))</f>
        <v/>
      </c>
      <c r="B78" s="105"/>
      <c r="C78" s="461" t="str">
        <f t="shared" si="33"/>
        <v/>
      </c>
      <c r="D78" s="689" t="str">
        <f>IF('CIQ Input File'!F290="","",IF('CIQ Input File'!P290="",CONCATENATE("VPRN",'CIQ Input File'!C290,"_",'CIQ Input File'!L290,"_group",'CIQ Input File'!M290),'CIQ Input File'!P290))</f>
        <v/>
      </c>
      <c r="E78" s="105"/>
      <c r="F78" s="105"/>
      <c r="G78" s="105"/>
      <c r="H78" s="469"/>
      <c r="I78" s="105"/>
      <c r="J78" s="105"/>
      <c r="K78" s="469"/>
      <c r="L78" s="462" t="str">
        <f t="shared" si="34"/>
        <v/>
      </c>
      <c r="M78" s="285" t="str">
        <f>IF('CIQ Input File'!F290="","",'CIQ Input File'!F290)</f>
        <v/>
      </c>
      <c r="N78" s="602"/>
      <c r="O78" s="462" t="str">
        <f t="shared" si="35"/>
        <v/>
      </c>
      <c r="P78" s="288" t="str">
        <f>IF(Q78="","","bgp-export")</f>
        <v/>
      </c>
      <c r="Q78" s="481" t="str">
        <f>IF(M78="","",IF('CIQ Input File'!H290="","",'CIQ Input File'!H290))</f>
        <v/>
      </c>
      <c r="R78" s="672" t="str">
        <f>IFERROR(INDEX('CIQ Input File'!$Q$207:$Q$256,MATCH(Q78,'CIQ Input File'!$C$207:$C$256,0)),"")</f>
        <v/>
      </c>
      <c r="S78" s="954" t="s">
        <v>916</v>
      </c>
      <c r="T78" s="954" t="s">
        <v>1240</v>
      </c>
    </row>
    <row r="79" spans="1:20">
      <c r="A79" s="689" t="str">
        <f>IF(Q79="","",IF(R79="Y",INDEX('CIQ Input File'!$V$207:$V$256,MATCH(Q79,'CIQ Input File'!$C$207:$C$256,0)),INDEX('CIQ Input File'!$N$273:$N$283,MATCH(Q79,'CIQ Input File'!$C$273:$C$283,0))))</f>
        <v/>
      </c>
      <c r="B79" s="105"/>
      <c r="C79" s="461" t="str">
        <f t="shared" si="33"/>
        <v/>
      </c>
      <c r="D79" s="689" t="str">
        <f>IF('CIQ Input File'!F291="","",IF('CIQ Input File'!P291="",CONCATENATE("VPRN",'CIQ Input File'!C291,"_",'CIQ Input File'!L291,"_group",'CIQ Input File'!M291),'CIQ Input File'!P291))</f>
        <v/>
      </c>
      <c r="E79" s="105"/>
      <c r="F79" s="105"/>
      <c r="G79" s="105"/>
      <c r="H79" s="469"/>
      <c r="I79" s="105"/>
      <c r="J79" s="105"/>
      <c r="K79" s="469"/>
      <c r="L79" s="462" t="str">
        <f t="shared" si="34"/>
        <v/>
      </c>
      <c r="M79" s="285" t="str">
        <f>IF('CIQ Input File'!F291="","",'CIQ Input File'!F291)</f>
        <v/>
      </c>
      <c r="N79" s="602"/>
      <c r="O79" s="462" t="str">
        <f t="shared" si="35"/>
        <v/>
      </c>
      <c r="P79" s="288" t="str">
        <f t="shared" ref="P79:P85" si="36">IF(Q79="","","bgp-export")</f>
        <v/>
      </c>
      <c r="Q79" s="481" t="str">
        <f>IF(M79="","",IF('CIQ Input File'!H291="","",'CIQ Input File'!H291))</f>
        <v/>
      </c>
      <c r="R79" s="672" t="str">
        <f>IFERROR(INDEX('CIQ Input File'!$Q$207:$Q$256,MATCH(Q79,'CIQ Input File'!$C$207:$C$256,0)),"")</f>
        <v/>
      </c>
      <c r="S79" s="954" t="s">
        <v>916</v>
      </c>
      <c r="T79" s="954" t="s">
        <v>1240</v>
      </c>
    </row>
    <row r="80" spans="1:20">
      <c r="A80" s="285" t="str">
        <f>IF(Q80="","",IF(R80="Y",INDEX('CIQ Input File'!$V$207:$V$256,MATCH(Q80,'CIQ Input File'!$C$207:$C$256,0)),INDEX('CIQ Input File'!$N$273:$N$283,MATCH(Q80,'CIQ Input File'!$C$273:$C$283,0))))</f>
        <v/>
      </c>
      <c r="B80" s="105"/>
      <c r="C80" s="461" t="str">
        <f t="shared" si="33"/>
        <v/>
      </c>
      <c r="D80" s="285" t="str">
        <f>IF('CIQ Input File'!F292="","",IF('CIQ Input File'!P292="",CONCATENATE("VPRN",'CIQ Input File'!C292,"_",'CIQ Input File'!L292,"_group",'CIQ Input File'!M292),'CIQ Input File'!P292))</f>
        <v/>
      </c>
      <c r="E80" s="105"/>
      <c r="F80" s="105"/>
      <c r="G80" s="105"/>
      <c r="H80" s="469"/>
      <c r="I80" s="105"/>
      <c r="J80" s="105"/>
      <c r="K80" s="469"/>
      <c r="L80" s="462" t="str">
        <f t="shared" si="34"/>
        <v/>
      </c>
      <c r="M80" s="285" t="str">
        <f>IF('CIQ Input File'!F292="","",'CIQ Input File'!F292)</f>
        <v/>
      </c>
      <c r="N80" s="602"/>
      <c r="O80" s="462" t="str">
        <f t="shared" si="35"/>
        <v/>
      </c>
      <c r="P80" s="288" t="str">
        <f t="shared" si="36"/>
        <v/>
      </c>
      <c r="Q80" s="481" t="str">
        <f>IF(M80="","",IF('CIQ Input File'!H292="","",'CIQ Input File'!H292))</f>
        <v/>
      </c>
      <c r="R80" s="672" t="str">
        <f>IFERROR(INDEX('CIQ Input File'!$Q$207:$Q$256,MATCH(Q80,'CIQ Input File'!$C$207:$C$256,0)),"")</f>
        <v/>
      </c>
      <c r="S80" s="954" t="s">
        <v>916</v>
      </c>
      <c r="T80" s="954" t="s">
        <v>1240</v>
      </c>
    </row>
    <row r="81" spans="1:20">
      <c r="A81" s="689" t="str">
        <f>IF(Q81="","",IF(R81="Y",INDEX('CIQ Input File'!$V$207:$V$256,MATCH(Q81,'CIQ Input File'!$C$207:$C$256,0)),INDEX('CIQ Input File'!$N$273:$N$283,MATCH(Q81,'CIQ Input File'!$C$273:$C$283,0))))</f>
        <v/>
      </c>
      <c r="B81" s="105"/>
      <c r="C81" s="461" t="str">
        <f t="shared" si="33"/>
        <v/>
      </c>
      <c r="D81" s="689" t="str">
        <f>IF('CIQ Input File'!F293="","",IF('CIQ Input File'!P293="",CONCATENATE("VPRN",'CIQ Input File'!C293,"_",'CIQ Input File'!L293,"_group",'CIQ Input File'!M293),'CIQ Input File'!P293))</f>
        <v/>
      </c>
      <c r="E81" s="105"/>
      <c r="F81" s="105"/>
      <c r="G81" s="105"/>
      <c r="H81" s="469"/>
      <c r="I81" s="105"/>
      <c r="J81" s="105"/>
      <c r="K81" s="469"/>
      <c r="L81" s="462" t="str">
        <f t="shared" si="34"/>
        <v/>
      </c>
      <c r="M81" s="689" t="str">
        <f>IF('CIQ Input File'!F293="","",'CIQ Input File'!F293)</f>
        <v/>
      </c>
      <c r="N81" s="602"/>
      <c r="O81" s="462" t="str">
        <f t="shared" si="35"/>
        <v/>
      </c>
      <c r="P81" s="288" t="str">
        <f t="shared" si="36"/>
        <v/>
      </c>
      <c r="Q81" s="481" t="str">
        <f>IF(M81="","",IF('CIQ Input File'!H293="","",'CIQ Input File'!H293))</f>
        <v/>
      </c>
      <c r="R81" s="672" t="str">
        <f>IFERROR(INDEX('CIQ Input File'!$Q$207:$Q$256,MATCH(Q81,'CIQ Input File'!$C$207:$C$256,0)),"")</f>
        <v/>
      </c>
      <c r="S81" s="954" t="s">
        <v>916</v>
      </c>
      <c r="T81" s="954" t="s">
        <v>1240</v>
      </c>
    </row>
    <row r="82" spans="1:20">
      <c r="A82" s="689" t="str">
        <f>IF(Q82="","",IF(R82="Y",INDEX('CIQ Input File'!$V$207:$V$256,MATCH(Q82,'CIQ Input File'!$C$207:$C$256,0)),INDEX('CIQ Input File'!$N$273:$N$283,MATCH(Q82,'CIQ Input File'!$C$273:$C$283,0))))</f>
        <v/>
      </c>
      <c r="B82" s="105"/>
      <c r="C82" s="461" t="str">
        <f t="shared" si="33"/>
        <v/>
      </c>
      <c r="D82" s="689" t="str">
        <f>IF('CIQ Input File'!F294="","",IF('CIQ Input File'!P294="",CONCATENATE("VPRN",'CIQ Input File'!C294,"_",'CIQ Input File'!L294,"_group",'CIQ Input File'!M294),'CIQ Input File'!P294))</f>
        <v/>
      </c>
      <c r="E82" s="105"/>
      <c r="F82" s="105"/>
      <c r="G82" s="105"/>
      <c r="H82" s="469"/>
      <c r="I82" s="105"/>
      <c r="J82" s="105"/>
      <c r="K82" s="469"/>
      <c r="L82" s="462" t="str">
        <f t="shared" si="34"/>
        <v/>
      </c>
      <c r="M82" s="689" t="str">
        <f>IF('CIQ Input File'!F294="","",'CIQ Input File'!F294)</f>
        <v/>
      </c>
      <c r="N82" s="602"/>
      <c r="O82" s="462" t="str">
        <f t="shared" si="35"/>
        <v/>
      </c>
      <c r="P82" s="288" t="str">
        <f t="shared" si="36"/>
        <v/>
      </c>
      <c r="Q82" s="481" t="str">
        <f>IF(M82="","",IF('CIQ Input File'!H294="","",'CIQ Input File'!H294))</f>
        <v/>
      </c>
      <c r="R82" s="672" t="str">
        <f>IFERROR(INDEX('CIQ Input File'!$Q$207:$Q$256,MATCH(Q82,'CIQ Input File'!$C$207:$C$256,0)),"")</f>
        <v/>
      </c>
      <c r="T82" s="954" t="s">
        <v>1240</v>
      </c>
    </row>
    <row r="83" spans="1:20">
      <c r="A83" s="285" t="str">
        <f>IF(Q83="","",IF(R83="Y",INDEX('CIQ Input File'!$V$207:$V$256,MATCH(Q83,'CIQ Input File'!$C$207:$C$256,0)),INDEX('CIQ Input File'!$N$273:$N$283,MATCH(Q83,'CIQ Input File'!$C$273:$C$283,0))))</f>
        <v/>
      </c>
      <c r="B83" s="105"/>
      <c r="C83" s="461" t="str">
        <f t="shared" si="33"/>
        <v/>
      </c>
      <c r="D83" s="285" t="str">
        <f>IF('CIQ Input File'!F295="","",IF('CIQ Input File'!P295="",CONCATENATE("VPRN",'CIQ Input File'!C295,"_",'CIQ Input File'!L295,"_group",'CIQ Input File'!M295),'CIQ Input File'!P295))</f>
        <v/>
      </c>
      <c r="E83" s="105"/>
      <c r="F83" s="105"/>
      <c r="G83" s="105"/>
      <c r="H83" s="469"/>
      <c r="I83" s="105"/>
      <c r="J83" s="105"/>
      <c r="K83" s="469"/>
      <c r="L83" s="462" t="str">
        <f t="shared" si="34"/>
        <v/>
      </c>
      <c r="M83" s="285" t="str">
        <f>IF('CIQ Input File'!F295="","",'CIQ Input File'!F295)</f>
        <v/>
      </c>
      <c r="N83" s="602"/>
      <c r="O83" s="462" t="str">
        <f t="shared" si="35"/>
        <v/>
      </c>
      <c r="P83" s="288" t="str">
        <f t="shared" si="36"/>
        <v/>
      </c>
      <c r="Q83" s="481" t="str">
        <f>IF(M83="","",IF('CIQ Input File'!H295="","",'CIQ Input File'!H295))</f>
        <v/>
      </c>
      <c r="R83" s="672" t="str">
        <f>IFERROR(INDEX('CIQ Input File'!$Q$207:$Q$256,MATCH(Q83,'CIQ Input File'!$C$207:$C$256,0)),"")</f>
        <v/>
      </c>
      <c r="T83" s="954" t="s">
        <v>1240</v>
      </c>
    </row>
    <row r="84" spans="1:20">
      <c r="A84" s="689" t="str">
        <f>IF(Q84="","",IF(R84="Y",INDEX('CIQ Input File'!$V$207:$V$256,MATCH(Q84,'CIQ Input File'!$C$207:$C$256,0)),INDEX('CIQ Input File'!$N$273:$N$283,MATCH(Q84,'CIQ Input File'!$C$273:$C$283,0))))</f>
        <v/>
      </c>
      <c r="B84" s="105"/>
      <c r="C84" s="461" t="str">
        <f t="shared" si="33"/>
        <v/>
      </c>
      <c r="D84" s="689" t="str">
        <f>IF('CIQ Input File'!F296="","",IF('CIQ Input File'!P296="",CONCATENATE("VPRN",'CIQ Input File'!C296,"_",'CIQ Input File'!L296,"_group",'CIQ Input File'!M296),'CIQ Input File'!P296))</f>
        <v/>
      </c>
      <c r="E84" s="105" t="s">
        <v>727</v>
      </c>
      <c r="F84" s="105"/>
      <c r="G84" s="105"/>
      <c r="H84" s="469"/>
      <c r="I84" s="105"/>
      <c r="J84" s="105"/>
      <c r="K84" s="469"/>
      <c r="L84" s="462" t="str">
        <f t="shared" si="34"/>
        <v/>
      </c>
      <c r="M84" s="689" t="str">
        <f>IF('CIQ Input File'!F296="","",'CIQ Input File'!F296)</f>
        <v/>
      </c>
      <c r="N84" s="602"/>
      <c r="O84" s="462" t="str">
        <f t="shared" si="35"/>
        <v/>
      </c>
      <c r="P84" s="288" t="str">
        <f t="shared" si="36"/>
        <v/>
      </c>
      <c r="Q84" s="481" t="str">
        <f>IF(M84="","",IF('CIQ Input File'!H296="","",'CIQ Input File'!H296))</f>
        <v/>
      </c>
      <c r="R84" s="672" t="str">
        <f>IFERROR(INDEX('CIQ Input File'!$Q$207:$Q$256,MATCH(Q84,'CIQ Input File'!$C$207:$C$256,0)),"")</f>
        <v/>
      </c>
      <c r="T84" s="954" t="s">
        <v>1240</v>
      </c>
    </row>
    <row r="85" spans="1:20">
      <c r="A85" s="689" t="str">
        <f>IF(Q85="","",IF(R85="Y",INDEX('CIQ Input File'!$V$207:$V$256,MATCH(Q85,'CIQ Input File'!$C$207:$C$256,0)),INDEX('CIQ Input File'!$N$273:$N$283,MATCH(Q85,'CIQ Input File'!$C$273:$C$283,0))))</f>
        <v/>
      </c>
      <c r="B85" s="105"/>
      <c r="C85" s="461" t="str">
        <f t="shared" si="33"/>
        <v/>
      </c>
      <c r="D85" s="689" t="str">
        <f>IF('CIQ Input File'!F297="","",IF('CIQ Input File'!P297="",CONCATENATE("VPRN",'CIQ Input File'!C297,"_",'CIQ Input File'!L297,"_group",'CIQ Input File'!M297),'CIQ Input File'!P297))</f>
        <v/>
      </c>
      <c r="E85" s="105" t="s">
        <v>727</v>
      </c>
      <c r="F85" s="105"/>
      <c r="G85" s="105"/>
      <c r="H85" s="469"/>
      <c r="I85" s="105"/>
      <c r="J85" s="105"/>
      <c r="K85" s="469"/>
      <c r="L85" s="462" t="str">
        <f t="shared" si="34"/>
        <v/>
      </c>
      <c r="M85" s="689" t="str">
        <f>IF('CIQ Input File'!F297="","",'CIQ Input File'!F297)</f>
        <v/>
      </c>
      <c r="N85" s="602"/>
      <c r="O85" s="462" t="str">
        <f t="shared" si="35"/>
        <v/>
      </c>
      <c r="P85" s="288" t="str">
        <f t="shared" si="36"/>
        <v/>
      </c>
      <c r="Q85" s="481" t="str">
        <f>IF(M85="","",IF('CIQ Input File'!H297="","",'CIQ Input File'!H297))</f>
        <v/>
      </c>
      <c r="R85" s="672" t="str">
        <f>IFERROR(INDEX('CIQ Input File'!$Q$207:$Q$256,MATCH(Q85,'CIQ Input File'!$C$207:$C$256,0)),"")</f>
        <v/>
      </c>
      <c r="T85" s="954" t="s">
        <v>1240</v>
      </c>
    </row>
    <row r="86" spans="1:20" s="598" customFormat="1">
      <c r="A86" s="469"/>
      <c r="B86" s="469"/>
      <c r="C86" s="595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602"/>
      <c r="O86" s="469"/>
      <c r="P86" s="596"/>
      <c r="Q86" s="601"/>
    </row>
    <row r="87" spans="1:20">
      <c r="A87" s="285" t="str">
        <f>IF(Q87="","",IF(R87="Y",INDEX('CIQ Input File'!$V$207:$V$256,MATCH(Q87,'CIQ Input File'!$C$207:$C$256,0)),INDEX('CIQ Input File'!$P$273:$P$283,MATCH(Q87,'CIQ Input File'!$C$273:$C$283,0))))</f>
        <v/>
      </c>
      <c r="B87" s="957"/>
      <c r="C87" s="461" t="str">
        <f>IF(A87="","",IF(C86="","10",C86+"5"))</f>
        <v/>
      </c>
      <c r="D87" s="690" t="str">
        <f>IF('CIQ Input File'!G289="","",IF('CIQ Input File'!P289="",CONCATENATE("VPRN",'CIQ Input File'!C289,"_",'CIQ Input File'!L289,"_group",'CIQ Input File'!M289),'CIQ Input File'!P289))</f>
        <v/>
      </c>
      <c r="E87" s="957"/>
      <c r="F87" s="957"/>
      <c r="G87" s="957"/>
      <c r="H87" s="957"/>
      <c r="I87" s="957"/>
      <c r="J87" s="957"/>
      <c r="K87" s="469"/>
      <c r="L87" s="462" t="str">
        <f t="shared" ref="L87:L95" si="37">IF(A87="","","accept")</f>
        <v/>
      </c>
      <c r="M87" s="258" t="str">
        <f>IF('CIQ Input File'!G289="","",'CIQ Input File'!G289)</f>
        <v/>
      </c>
      <c r="N87" s="602"/>
      <c r="O87" s="462" t="str">
        <f t="shared" si="35"/>
        <v/>
      </c>
      <c r="P87" s="288" t="str">
        <f>IF(Q87="","","bgp-export")</f>
        <v/>
      </c>
      <c r="Q87" s="481" t="str">
        <f>IF(M87="","",IF('CIQ Input File'!H289="","",'CIQ Input File'!H289))</f>
        <v/>
      </c>
      <c r="R87" s="672" t="str">
        <f>IFERROR(INDEX('CIQ Input File'!$R$207:$R$256,MATCH(Q87,'CIQ Input File'!$C$207:$C$256,0)),"")</f>
        <v/>
      </c>
      <c r="T87" s="954" t="s">
        <v>1240</v>
      </c>
    </row>
    <row r="88" spans="1:20">
      <c r="A88" s="285" t="str">
        <f>IF(Q88="","",IF(R88="Y",INDEX('CIQ Input File'!$V$207:$V$256,MATCH(Q88,'CIQ Input File'!$C$207:$C$256,0)),INDEX('CIQ Input File'!$P$273:$P$283,MATCH(Q88,'CIQ Input File'!$C$273:$C$283,0))))</f>
        <v/>
      </c>
      <c r="B88" s="957"/>
      <c r="C88" s="461" t="str">
        <f t="shared" ref="C88:C95" si="38">IF(A88="","",IF(C87="","10",C87+"5"))</f>
        <v/>
      </c>
      <c r="D88" s="690" t="str">
        <f>IF('CIQ Input File'!G290="","",IF('CIQ Input File'!P290="",CONCATENATE("VPRN",'CIQ Input File'!C290,"_",'CIQ Input File'!L290,"_group",'CIQ Input File'!M290),'CIQ Input File'!P290))</f>
        <v/>
      </c>
      <c r="E88" s="957"/>
      <c r="F88" s="957"/>
      <c r="G88" s="957"/>
      <c r="H88" s="957"/>
      <c r="I88" s="957"/>
      <c r="J88" s="957"/>
      <c r="K88" s="469"/>
      <c r="L88" s="462" t="str">
        <f t="shared" si="37"/>
        <v/>
      </c>
      <c r="M88" s="258" t="str">
        <f>IF('CIQ Input File'!G290="","",'CIQ Input File'!G290)</f>
        <v/>
      </c>
      <c r="N88" s="602"/>
      <c r="O88" s="462" t="str">
        <f t="shared" si="35"/>
        <v/>
      </c>
      <c r="P88" s="288" t="str">
        <f>IF(Q88="","","bgp-export")</f>
        <v/>
      </c>
      <c r="Q88" s="481" t="str">
        <f>IF(M88="","",IF('CIQ Input File'!H290="","",'CIQ Input File'!H290))</f>
        <v/>
      </c>
      <c r="R88" s="672" t="str">
        <f>IFERROR(INDEX('CIQ Input File'!$R$207:$R$256,MATCH(Q88,'CIQ Input File'!$C$207:$C$256,0)),"")</f>
        <v/>
      </c>
      <c r="T88" s="954" t="s">
        <v>1240</v>
      </c>
    </row>
    <row r="89" spans="1:20">
      <c r="A89" s="285" t="str">
        <f>IF(Q89="","",IF(R89="Y",INDEX('CIQ Input File'!$V$207:$V$256,MATCH(Q89,'CIQ Input File'!$C$207:$C$256,0)),INDEX('CIQ Input File'!$P$273:$P$283,MATCH(Q89,'CIQ Input File'!$C$273:$C$283,0))))</f>
        <v/>
      </c>
      <c r="B89" s="957"/>
      <c r="C89" s="461" t="str">
        <f t="shared" si="38"/>
        <v/>
      </c>
      <c r="D89" s="690" t="str">
        <f>IF('CIQ Input File'!G291="","",IF('CIQ Input File'!P291="",CONCATENATE("VPRN",'CIQ Input File'!C291,"_",'CIQ Input File'!L291,"_group",'CIQ Input File'!M291),'CIQ Input File'!P291))</f>
        <v/>
      </c>
      <c r="E89" s="957"/>
      <c r="F89" s="957"/>
      <c r="G89" s="957"/>
      <c r="H89" s="957"/>
      <c r="I89" s="957"/>
      <c r="J89" s="957"/>
      <c r="K89" s="469"/>
      <c r="L89" s="462" t="str">
        <f t="shared" si="37"/>
        <v/>
      </c>
      <c r="M89" s="258" t="str">
        <f>IF('CIQ Input File'!G291="","",'CIQ Input File'!G291)</f>
        <v/>
      </c>
      <c r="N89" s="602"/>
      <c r="O89" s="462" t="str">
        <f t="shared" si="35"/>
        <v/>
      </c>
      <c r="P89" s="288" t="str">
        <f t="shared" ref="P89:P95" si="39">IF(Q89="","","bgp-export")</f>
        <v/>
      </c>
      <c r="Q89" s="481" t="str">
        <f>IF(M89="","",IF('CIQ Input File'!H291="","",'CIQ Input File'!H291))</f>
        <v/>
      </c>
      <c r="R89" s="672" t="str">
        <f>IFERROR(INDEX('CIQ Input File'!$R$207:$R$256,MATCH(Q89,'CIQ Input File'!$C$207:$C$256,0)),"")</f>
        <v/>
      </c>
      <c r="T89" s="954" t="s">
        <v>1240</v>
      </c>
    </row>
    <row r="90" spans="1:20">
      <c r="A90" s="285" t="str">
        <f>IF(Q90="","",IF(R90="Y",INDEX('CIQ Input File'!$V$207:$V$256,MATCH(Q90,'CIQ Input File'!$C$207:$C$256,0)),INDEX('CIQ Input File'!$P$273:$P$283,MATCH(Q90,'CIQ Input File'!$C$273:$C$283,0))))</f>
        <v/>
      </c>
      <c r="B90" s="957"/>
      <c r="C90" s="461" t="str">
        <f t="shared" si="38"/>
        <v/>
      </c>
      <c r="D90" s="690" t="str">
        <f>IF('CIQ Input File'!G292="","",IF('CIQ Input File'!P292="",CONCATENATE("VPRN",'CIQ Input File'!C292,"_",'CIQ Input File'!L292,"_group",'CIQ Input File'!M292),'CIQ Input File'!P292))</f>
        <v/>
      </c>
      <c r="E90" s="957"/>
      <c r="F90" s="957"/>
      <c r="G90" s="957"/>
      <c r="H90" s="957"/>
      <c r="I90" s="957"/>
      <c r="J90" s="957"/>
      <c r="K90" s="469"/>
      <c r="L90" s="462" t="str">
        <f t="shared" si="37"/>
        <v/>
      </c>
      <c r="M90" s="258" t="str">
        <f>IF('CIQ Input File'!G292="","",'CIQ Input File'!G292)</f>
        <v/>
      </c>
      <c r="N90" s="602"/>
      <c r="O90" s="462" t="str">
        <f t="shared" si="35"/>
        <v/>
      </c>
      <c r="P90" s="288" t="str">
        <f t="shared" si="39"/>
        <v/>
      </c>
      <c r="Q90" s="481" t="str">
        <f>IF(M90="","",IF('CIQ Input File'!H292="","",'CIQ Input File'!H292))</f>
        <v/>
      </c>
      <c r="R90" s="672" t="str">
        <f>IFERROR(INDEX('CIQ Input File'!$R$207:$R$256,MATCH(Q90,'CIQ Input File'!$C$207:$C$256,0)),"")</f>
        <v/>
      </c>
      <c r="T90" s="954" t="s">
        <v>1240</v>
      </c>
    </row>
    <row r="91" spans="1:20">
      <c r="A91" s="285" t="str">
        <f>IF(Q91="","",IF(R91="Y",INDEX('CIQ Input File'!$V$207:$V$256,MATCH(Q91,'CIQ Input File'!$C$207:$C$256,0)),INDEX('CIQ Input File'!$P$273:$P$283,MATCH(Q91,'CIQ Input File'!$C$273:$C$283,0))))</f>
        <v/>
      </c>
      <c r="B91" s="957"/>
      <c r="C91" s="461" t="str">
        <f t="shared" si="38"/>
        <v/>
      </c>
      <c r="D91" s="690" t="str">
        <f>IF('CIQ Input File'!G293="","",IF('CIQ Input File'!P293="",CONCATENATE("VPRN",'CIQ Input File'!C293,"_",'CIQ Input File'!L293,"_group",'CIQ Input File'!M293),'CIQ Input File'!P293))</f>
        <v/>
      </c>
      <c r="E91" s="957"/>
      <c r="F91" s="957"/>
      <c r="G91" s="957"/>
      <c r="H91" s="957"/>
      <c r="I91" s="957"/>
      <c r="J91" s="957"/>
      <c r="K91" s="469"/>
      <c r="L91" s="462" t="str">
        <f t="shared" si="37"/>
        <v/>
      </c>
      <c r="M91" s="258" t="str">
        <f>IF('CIQ Input File'!G293="","",'CIQ Input File'!G293)</f>
        <v/>
      </c>
      <c r="N91" s="602"/>
      <c r="O91" s="462" t="str">
        <f t="shared" si="35"/>
        <v/>
      </c>
      <c r="P91" s="288" t="str">
        <f t="shared" si="39"/>
        <v/>
      </c>
      <c r="Q91" s="481" t="str">
        <f>IF(M91="","",IF('CIQ Input File'!H293="","",'CIQ Input File'!H293))</f>
        <v/>
      </c>
      <c r="R91" s="672" t="str">
        <f>IFERROR(INDEX('CIQ Input File'!$R$207:$R$256,MATCH(Q91,'CIQ Input File'!$C$207:$C$256,0)),"")</f>
        <v/>
      </c>
      <c r="T91" s="954" t="s">
        <v>1240</v>
      </c>
    </row>
    <row r="92" spans="1:20">
      <c r="A92" s="285" t="str">
        <f>IF(Q92="","",IF(R92="Y",INDEX('CIQ Input File'!$V$207:$V$256,MATCH(Q92,'CIQ Input File'!$C$207:$C$256,0)),INDEX('CIQ Input File'!$P$273:$P$283,MATCH(Q92,'CIQ Input File'!$C$273:$C$283,0))))</f>
        <v/>
      </c>
      <c r="B92" s="957"/>
      <c r="C92" s="461" t="str">
        <f t="shared" si="38"/>
        <v/>
      </c>
      <c r="D92" s="690" t="str">
        <f>IF('CIQ Input File'!G294="","",IF('CIQ Input File'!P294="",CONCATENATE("VPRN",'CIQ Input File'!C294,"_",'CIQ Input File'!L294,"_group",'CIQ Input File'!M294),'CIQ Input File'!P294))</f>
        <v/>
      </c>
      <c r="E92" s="957"/>
      <c r="F92" s="957"/>
      <c r="G92" s="957"/>
      <c r="H92" s="957"/>
      <c r="I92" s="957"/>
      <c r="J92" s="957"/>
      <c r="K92" s="469"/>
      <c r="L92" s="462" t="str">
        <f t="shared" si="37"/>
        <v/>
      </c>
      <c r="M92" s="258" t="str">
        <f>IF('CIQ Input File'!G294="","",'CIQ Input File'!G294)</f>
        <v/>
      </c>
      <c r="N92" s="602"/>
      <c r="O92" s="462" t="str">
        <f t="shared" si="35"/>
        <v/>
      </c>
      <c r="P92" s="288" t="str">
        <f t="shared" si="39"/>
        <v/>
      </c>
      <c r="Q92" s="481" t="str">
        <f>IF(M92="","",IF('CIQ Input File'!H294="","",'CIQ Input File'!H294))</f>
        <v/>
      </c>
      <c r="R92" s="672" t="str">
        <f>IFERROR(INDEX('CIQ Input File'!$R$207:$R$256,MATCH(Q92,'CIQ Input File'!$C$207:$C$256,0)),"")</f>
        <v/>
      </c>
      <c r="T92" s="954" t="s">
        <v>1240</v>
      </c>
    </row>
    <row r="93" spans="1:20">
      <c r="A93" s="285" t="str">
        <f>IF(Q93="","",IF(R93="Y",INDEX('CIQ Input File'!$V$207:$V$256,MATCH(Q93,'CIQ Input File'!$C$207:$C$256,0)),INDEX('CIQ Input File'!$P$273:$P$283,MATCH(Q93,'CIQ Input File'!$C$273:$C$283,0))))</f>
        <v/>
      </c>
      <c r="B93" s="957"/>
      <c r="C93" s="461" t="str">
        <f t="shared" si="38"/>
        <v/>
      </c>
      <c r="D93" s="690" t="str">
        <f>IF('CIQ Input File'!G295="","",IF('CIQ Input File'!P295="",CONCATENATE("VPRN",'CIQ Input File'!C295,"_",'CIQ Input File'!L295,"_group",'CIQ Input File'!M295),'CIQ Input File'!P295))</f>
        <v/>
      </c>
      <c r="E93" s="957"/>
      <c r="F93" s="957"/>
      <c r="G93" s="957"/>
      <c r="H93" s="957"/>
      <c r="I93" s="957"/>
      <c r="J93" s="957"/>
      <c r="K93" s="469"/>
      <c r="L93" s="462" t="str">
        <f t="shared" si="37"/>
        <v/>
      </c>
      <c r="M93" s="258" t="str">
        <f>IF('CIQ Input File'!G295="","",'CIQ Input File'!G295)</f>
        <v/>
      </c>
      <c r="N93" s="602"/>
      <c r="O93" s="462" t="str">
        <f t="shared" si="35"/>
        <v/>
      </c>
      <c r="P93" s="288" t="str">
        <f t="shared" si="39"/>
        <v/>
      </c>
      <c r="Q93" s="481" t="str">
        <f>IF(M93="","",IF('CIQ Input File'!H295="","",'CIQ Input File'!H295))</f>
        <v/>
      </c>
      <c r="R93" s="672" t="str">
        <f>IFERROR(INDEX('CIQ Input File'!$R$207:$R$256,MATCH(Q93,'CIQ Input File'!$C$207:$C$256,0)),"")</f>
        <v/>
      </c>
      <c r="T93" s="954" t="s">
        <v>1240</v>
      </c>
    </row>
    <row r="94" spans="1:20">
      <c r="A94" s="689" t="str">
        <f>IF(Q94="","",IF(R94="Y",INDEX('CIQ Input File'!$V$207:$V$256,MATCH(Q94,'CIQ Input File'!$C$207:$C$256,0)),INDEX('CIQ Input File'!$P$273:$P$283,MATCH(Q94,'CIQ Input File'!$C$273:$C$283,0))))</f>
        <v/>
      </c>
      <c r="B94" s="957"/>
      <c r="C94" s="461" t="str">
        <f t="shared" si="38"/>
        <v/>
      </c>
      <c r="D94" s="583" t="str">
        <f>IF('CIQ Input File'!G296="","",IF('CIQ Input File'!P296="",CONCATENATE("VPRN",'CIQ Input File'!C296,"_",'CIQ Input File'!L296,"_group",'CIQ Input File'!M296),'CIQ Input File'!P296))</f>
        <v/>
      </c>
      <c r="E94" s="957" t="s">
        <v>728</v>
      </c>
      <c r="F94" s="957"/>
      <c r="G94" s="957"/>
      <c r="H94" s="957"/>
      <c r="I94" s="957"/>
      <c r="J94" s="957"/>
      <c r="K94" s="469"/>
      <c r="L94" s="462" t="str">
        <f t="shared" si="37"/>
        <v/>
      </c>
      <c r="M94" s="691" t="str">
        <f>IF('CIQ Input File'!G296="","",'CIQ Input File'!G296)</f>
        <v/>
      </c>
      <c r="N94" s="602"/>
      <c r="O94" s="462" t="str">
        <f t="shared" si="35"/>
        <v/>
      </c>
      <c r="P94" s="288" t="str">
        <f t="shared" si="39"/>
        <v/>
      </c>
      <c r="Q94" s="481" t="str">
        <f>IF(M94="","",IF('CIQ Input File'!H296="","",'CIQ Input File'!H296))</f>
        <v/>
      </c>
      <c r="R94" s="672" t="str">
        <f>IFERROR(INDEX('CIQ Input File'!$R$207:$R$256,MATCH(Q94,'CIQ Input File'!$C$207:$C$256,0)),"")</f>
        <v/>
      </c>
      <c r="T94" s="954" t="s">
        <v>1240</v>
      </c>
    </row>
    <row r="95" spans="1:20">
      <c r="A95" s="689" t="str">
        <f>IF(Q95="","",IF(R95="Y",INDEX('CIQ Input File'!$V$207:$V$256,MATCH(Q95,'CIQ Input File'!$C$207:$C$256,0)),INDEX('CIQ Input File'!$P$273:$P$283,MATCH(Q95,'CIQ Input File'!$C$273:$C$283,0))))</f>
        <v/>
      </c>
      <c r="B95" s="957"/>
      <c r="C95" s="461" t="str">
        <f t="shared" si="38"/>
        <v/>
      </c>
      <c r="D95" s="583" t="str">
        <f>IF('CIQ Input File'!G297="","",IF('CIQ Input File'!P297="",CONCATENATE("VPRN",'CIQ Input File'!C297,"_",'CIQ Input File'!L297,"_group",'CIQ Input File'!M297),'CIQ Input File'!P297))</f>
        <v/>
      </c>
      <c r="E95" s="957" t="s">
        <v>728</v>
      </c>
      <c r="F95" s="957"/>
      <c r="G95" s="957"/>
      <c r="H95" s="957"/>
      <c r="I95" s="957"/>
      <c r="J95" s="957"/>
      <c r="K95" s="469"/>
      <c r="L95" s="462" t="str">
        <f t="shared" si="37"/>
        <v/>
      </c>
      <c r="M95" s="691" t="str">
        <f>IF('CIQ Input File'!G297="","",'CIQ Input File'!G297)</f>
        <v/>
      </c>
      <c r="N95" s="602"/>
      <c r="O95" s="462" t="str">
        <f t="shared" si="35"/>
        <v/>
      </c>
      <c r="P95" s="288" t="str">
        <f t="shared" si="39"/>
        <v/>
      </c>
      <c r="Q95" s="481" t="str">
        <f>IF(M95="","",IF('CIQ Input File'!H297="","",'CIQ Input File'!H297))</f>
        <v/>
      </c>
      <c r="R95" s="672" t="str">
        <f>IFERROR(INDEX('CIQ Input File'!$R$207:$R$256,MATCH(Q95,'CIQ Input File'!$C$207:$C$256,0)),"")</f>
        <v/>
      </c>
      <c r="T95" s="954" t="s">
        <v>1240</v>
      </c>
    </row>
    <row r="96" spans="1:20" s="598" customFormat="1">
      <c r="A96" s="467"/>
      <c r="B96" s="467"/>
      <c r="C96" s="467"/>
      <c r="D96" s="467"/>
      <c r="E96" s="467"/>
      <c r="F96" s="467"/>
      <c r="G96" s="467"/>
      <c r="H96" s="467"/>
      <c r="I96" s="467"/>
      <c r="J96" s="467"/>
      <c r="K96" s="467"/>
      <c r="L96" s="467"/>
      <c r="M96" s="467"/>
      <c r="N96" s="467"/>
      <c r="O96" s="467"/>
    </row>
    <row r="97" spans="1:20" s="598" customFormat="1">
      <c r="A97" s="467"/>
      <c r="B97" s="467"/>
      <c r="C97" s="467"/>
      <c r="D97" s="467"/>
      <c r="E97" s="467"/>
      <c r="F97" s="467"/>
      <c r="G97" s="467"/>
      <c r="H97" s="467"/>
      <c r="I97" s="467"/>
      <c r="J97" s="467"/>
      <c r="K97" s="467"/>
      <c r="L97" s="467"/>
      <c r="M97" s="467"/>
      <c r="N97" s="467"/>
      <c r="O97" s="467"/>
    </row>
    <row r="98" spans="1:20">
      <c r="A98" s="285" t="str">
        <f>IF(P98="","",IF(H98=0,"",IF(P98="bgp-import",CONCATENATE(P98,"-",Q98,"-from Router-",R98),INDEX('CIQ Input File'!$N$273:$N$283,MATCH(Q98,'CIQ Input File'!$C$273:$C$283,0)))))</f>
        <v/>
      </c>
      <c r="B98" s="957"/>
      <c r="C98" s="461" t="str">
        <f>IF(H98="","","10")</f>
        <v/>
      </c>
      <c r="D98" s="957"/>
      <c r="E98" s="957"/>
      <c r="F98" s="957"/>
      <c r="G98" s="957"/>
      <c r="H98" s="285" t="str">
        <f>IF(Q98="","",IF(Q98="default",CONCATENATE(Q98,"-route-",R98),CONCATENATE("prefix_v",Q98,"-",R98)))</f>
        <v/>
      </c>
      <c r="I98" s="957"/>
      <c r="J98" s="957"/>
      <c r="K98" s="469"/>
      <c r="L98" s="462" t="str">
        <f>IF(A98="","","accept")</f>
        <v/>
      </c>
      <c r="M98" s="105"/>
      <c r="N98" s="105"/>
      <c r="O98" s="462" t="str">
        <f>IF(A98="","","drop")</f>
        <v/>
      </c>
      <c r="P98" s="670" t="str">
        <f>IF(Q98="default","bgp-import","")</f>
        <v/>
      </c>
      <c r="Q98" s="481" t="str">
        <f>IF('CIQ Input File'!$G$27="user",IF('CIQ Input File'!E220="Y","default",""),"")</f>
        <v/>
      </c>
      <c r="R98" s="287" t="s">
        <v>727</v>
      </c>
      <c r="S98" s="287"/>
      <c r="T98" s="954" t="s">
        <v>1240</v>
      </c>
    </row>
    <row r="99" spans="1:20">
      <c r="A99" s="689" t="str">
        <f>IF(P99="","",IF(H99=0,"",IF(P99="bgp-import",CONCATENATE(P99,"-",Q99,"-from Router-",R99),INDEX('CIQ Input File'!$N$273:$N$283,MATCH(Q99,'CIQ Input File'!$C$273:$C$283,0)))))</f>
        <v>to-Leaf-Router-base-v4</v>
      </c>
      <c r="B99" s="957"/>
      <c r="C99" s="461" t="str">
        <f>IF(A99="","","10")</f>
        <v>10</v>
      </c>
      <c r="D99" s="957"/>
      <c r="E99" s="957"/>
      <c r="F99" s="957"/>
      <c r="G99" s="957"/>
      <c r="H99" s="689" t="str">
        <f>IF(Q99="","",INDEX('CIQ Input File'!$L$96:$L$128,MATCH(Q99,'CIQ Input File'!$E$96:$E$128,0)))</f>
        <v>base-prefix-v4</v>
      </c>
      <c r="I99" s="957"/>
      <c r="J99" s="957"/>
      <c r="K99" s="469" t="s">
        <v>1797</v>
      </c>
      <c r="L99" s="462" t="str">
        <f>IF(A99="","","accept")</f>
        <v>accept</v>
      </c>
      <c r="M99" s="105"/>
      <c r="N99" s="105"/>
      <c r="O99" s="462"/>
      <c r="P99" s="670" t="str">
        <f t="shared" ref="P99:P108" si="40">IF(Q99="","","bgp-export")</f>
        <v>bgp-export</v>
      </c>
      <c r="Q99" s="481" t="str">
        <f>IF('CIQ Input File'!$G$27="user",IF('CIQ Input File'!$Q$213="Y",'CIQ Input File'!$C$213,IF('CIQ Input File'!K273="Y",'CIQ Input File'!C273,"")),"")</f>
        <v>Base</v>
      </c>
      <c r="R99" s="287" t="s">
        <v>727</v>
      </c>
      <c r="S99" s="287"/>
      <c r="T99" s="954" t="s">
        <v>1240</v>
      </c>
    </row>
    <row r="100" spans="1:20">
      <c r="A100" s="689" t="str">
        <f>IF(P100="","",IF(H100=0,"",IF(P100="bgp-import",CONCATENATE(P100,"-",Q100,"-from Router-",R100),INDEX('CIQ Input File'!$N$273:$N$283,MATCH(Q100,'CIQ Input File'!$C$273:$C$283,0)))))</f>
        <v>to-Leaf-Router-Signaling-v4</v>
      </c>
      <c r="B100" s="957"/>
      <c r="C100" s="461" t="str">
        <f>IF(A100="","","10")</f>
        <v>10</v>
      </c>
      <c r="D100" s="957"/>
      <c r="E100" s="957"/>
      <c r="F100" s="957"/>
      <c r="G100" s="957"/>
      <c r="H100" s="689" t="str">
        <f>IF(Q100="","",INDEX('CIQ Input File'!$L$96:$L$128,MATCH(Q100,'CIQ Input File'!$E$96:$E$128,0)))</f>
        <v>vprn100-sig-prefix-v4</v>
      </c>
      <c r="I100" s="957"/>
      <c r="J100" s="957"/>
      <c r="K100" s="469" t="s">
        <v>1797</v>
      </c>
      <c r="L100" s="462" t="str">
        <f>IF(A100="","","accept")</f>
        <v>accept</v>
      </c>
      <c r="M100" s="105"/>
      <c r="N100" s="105"/>
      <c r="O100" s="462"/>
      <c r="P100" s="670" t="str">
        <f t="shared" si="40"/>
        <v>bgp-export</v>
      </c>
      <c r="Q100" s="481">
        <f>IF('CIQ Input File'!$G$27="user",IF('CIQ Input File'!$Q$213="Y",'CIQ Input File'!$C$213,IF('CIQ Input File'!K274="Y",'CIQ Input File'!C274,"")),"")</f>
        <v>100</v>
      </c>
      <c r="R100" s="287" t="s">
        <v>727</v>
      </c>
      <c r="S100" s="287"/>
      <c r="T100" s="954" t="s">
        <v>1240</v>
      </c>
    </row>
    <row r="101" spans="1:20">
      <c r="A101" s="689" t="str">
        <f>IF(P101="","",IF(H101=0,"",IF(P101="bgp-import",CONCATENATE(P101,"-",Q101,"-from Router-",R101),INDEX('CIQ Input File'!$N$273:$N$283,MATCH(Q101,'CIQ Input File'!$C$273:$C$283,0)))))</f>
        <v>to-Leaf-Router-dmz-v4</v>
      </c>
      <c r="B101" s="957"/>
      <c r="C101" s="461" t="str">
        <f t="shared" ref="C101:C108" si="41">IF(A101="","","10")</f>
        <v>10</v>
      </c>
      <c r="D101" s="957"/>
      <c r="E101" s="957"/>
      <c r="F101" s="957"/>
      <c r="G101" s="957"/>
      <c r="H101" s="636" t="str">
        <f>IF(Q101="","",INDEX('CIQ Input File'!$L$96:$L$128,MATCH(Q101,'CIQ Input File'!$E$96:$E$128,0)))</f>
        <v>vprn200-dmz-prefix-v4</v>
      </c>
      <c r="I101" s="957"/>
      <c r="J101" s="957"/>
      <c r="K101" s="469" t="s">
        <v>1797</v>
      </c>
      <c r="L101" s="462" t="str">
        <f>IF(A101="","","accept")</f>
        <v>accept</v>
      </c>
      <c r="M101" s="105"/>
      <c r="N101" s="105"/>
      <c r="O101" s="462"/>
      <c r="P101" s="670" t="str">
        <f t="shared" si="40"/>
        <v>bgp-export</v>
      </c>
      <c r="Q101" s="481">
        <f>IF('CIQ Input File'!$G$27="user",IF('CIQ Input File'!$Q$213="Y",'CIQ Input File'!$C$213,IF('CIQ Input File'!K275="Y",'CIQ Input File'!C275,"")),"")</f>
        <v>200</v>
      </c>
      <c r="R101" s="287" t="s">
        <v>727</v>
      </c>
      <c r="S101" s="287"/>
      <c r="T101" s="954" t="s">
        <v>1240</v>
      </c>
    </row>
    <row r="102" spans="1:20">
      <c r="A102" s="689" t="str">
        <f>IF(P102="","",IF(H102=0,"",IF(P102="bgp-import",CONCATENATE(P102,"-",Q102,"-from Router-",R102),INDEX('CIQ Input File'!$N$273:$N$283,MATCH(Q102,'CIQ Input File'!$C$273:$C$283,0)))))</f>
        <v>to-Leaf-Router-EPC-v4</v>
      </c>
      <c r="B102" s="957"/>
      <c r="C102" s="461" t="str">
        <f t="shared" si="41"/>
        <v>10</v>
      </c>
      <c r="D102" s="957"/>
      <c r="E102" s="957"/>
      <c r="F102" s="957"/>
      <c r="G102" s="957"/>
      <c r="H102" s="636" t="str">
        <f>IF(Q102="","",INDEX('CIQ Input File'!$L$96:$L$128,MATCH(Q102,'CIQ Input File'!$E$96:$E$128,0)))</f>
        <v>vprn400-ims-prefix-v4</v>
      </c>
      <c r="I102" s="957"/>
      <c r="J102" s="957"/>
      <c r="K102" s="469" t="s">
        <v>1797</v>
      </c>
      <c r="L102" s="462" t="str">
        <f t="shared" ref="L102:L108" si="42">IF(A102="","","accept")</f>
        <v>accept</v>
      </c>
      <c r="M102" s="105"/>
      <c r="N102" s="105"/>
      <c r="O102" s="462"/>
      <c r="P102" s="670" t="str">
        <f t="shared" si="40"/>
        <v>bgp-export</v>
      </c>
      <c r="Q102" s="481">
        <f>IF('CIQ Input File'!$G$27="user",IF('CIQ Input File'!$Q$213="Y",'CIQ Input File'!$C$213,IF('CIQ Input File'!K276="Y",'CIQ Input File'!C276,"")),"")</f>
        <v>400</v>
      </c>
      <c r="R102" s="287" t="s">
        <v>727</v>
      </c>
      <c r="S102" s="287"/>
      <c r="T102" s="954" t="s">
        <v>1240</v>
      </c>
    </row>
    <row r="103" spans="1:20">
      <c r="A103" s="469" t="s">
        <v>1822</v>
      </c>
      <c r="B103" s="957"/>
      <c r="C103" s="461" t="str">
        <f t="shared" si="41"/>
        <v>10</v>
      </c>
      <c r="D103" s="957"/>
      <c r="E103" s="957"/>
      <c r="F103" s="957"/>
      <c r="G103" s="957"/>
      <c r="H103" s="636" t="str">
        <f>IF(Q103="","",INDEX('CIQ Input File'!$L$96:$L$128,MATCH(Q103,'CIQ Input File'!$E$96:$E$128,0)))</f>
        <v/>
      </c>
      <c r="I103" s="957"/>
      <c r="J103" s="957"/>
      <c r="K103" s="469" t="s">
        <v>1797</v>
      </c>
      <c r="L103" s="462" t="str">
        <f t="shared" si="42"/>
        <v>accept</v>
      </c>
      <c r="M103" s="105"/>
      <c r="N103" s="105"/>
      <c r="O103" s="462"/>
      <c r="P103" s="670" t="str">
        <f t="shared" si="40"/>
        <v/>
      </c>
      <c r="Q103" s="481" t="str">
        <f>IF('CIQ Input File'!$G$27="user",IF('CIQ Input File'!$Q$213="Y",'CIQ Input File'!$C$213,IF('CIQ Input File'!K277="Y",'CIQ Input File'!C277,"")),"")</f>
        <v/>
      </c>
      <c r="R103" s="287" t="s">
        <v>727</v>
      </c>
      <c r="S103" s="287"/>
      <c r="T103" s="954" t="s">
        <v>1240</v>
      </c>
    </row>
    <row r="104" spans="1:20">
      <c r="A104" s="689" t="str">
        <f>IF(P104="","",IF(H104=0,"",IF(P104="bgp-import",CONCATENATE(P104,"-",Q104,"-from Router-",R104),INDEX('CIQ Input File'!$N$273:$N$283,MATCH(Q104,'CIQ Input File'!$C$273:$C$283,0)))))</f>
        <v/>
      </c>
      <c r="B104" s="957"/>
      <c r="C104" s="461" t="str">
        <f>IF(A104="","","10")</f>
        <v/>
      </c>
      <c r="D104" s="957"/>
      <c r="E104" s="957"/>
      <c r="F104" s="957"/>
      <c r="G104" s="957"/>
      <c r="H104" s="689" t="str">
        <f>IF(Q104="","",INDEX('CIQ Input File'!$L$96:$L$128,MATCH(Q104,'CIQ Input File'!$E$96:$E$128,0)))</f>
        <v/>
      </c>
      <c r="I104" s="957"/>
      <c r="J104" s="957"/>
      <c r="K104" s="469"/>
      <c r="L104" s="462" t="str">
        <f t="shared" si="42"/>
        <v/>
      </c>
      <c r="M104" s="105"/>
      <c r="N104" s="105"/>
      <c r="O104" s="462" t="str">
        <f t="shared" ref="O104:O108" si="43">IF(A104="","","drop")</f>
        <v/>
      </c>
      <c r="P104" s="670" t="str">
        <f t="shared" si="40"/>
        <v/>
      </c>
      <c r="Q104" s="481" t="str">
        <f>IF('CIQ Input File'!$G$27="user",IF('CIQ Input File'!$Q$213="Y",'CIQ Input File'!$C$213,IF('CIQ Input File'!K278="Y",'CIQ Input File'!C278,"")),"")</f>
        <v/>
      </c>
      <c r="R104" s="287" t="s">
        <v>727</v>
      </c>
      <c r="S104" s="287"/>
      <c r="T104" s="954" t="s">
        <v>1240</v>
      </c>
    </row>
    <row r="105" spans="1:20">
      <c r="A105" s="689" t="str">
        <f>IF(P105="","",IF(H105=0,"",IF(P105="bgp-import",CONCATENATE(P105,"-",Q105,"-from Router-",R105),INDEX('CIQ Input File'!$N$273:$N$283,MATCH(Q105,'CIQ Input File'!$C$273:$C$283,0)))))</f>
        <v/>
      </c>
      <c r="B105" s="957"/>
      <c r="C105" s="461" t="str">
        <f t="shared" si="41"/>
        <v/>
      </c>
      <c r="D105" s="957"/>
      <c r="E105" s="957"/>
      <c r="F105" s="957"/>
      <c r="G105" s="957"/>
      <c r="H105" s="636" t="str">
        <f>IF(Q105="","",INDEX('CIQ Input File'!$L$96:$L$128,MATCH(Q105,'CIQ Input File'!$E$96:$E$128,0)))</f>
        <v/>
      </c>
      <c r="I105" s="957"/>
      <c r="J105" s="957"/>
      <c r="K105" s="469"/>
      <c r="L105" s="462" t="str">
        <f t="shared" si="42"/>
        <v/>
      </c>
      <c r="M105" s="105"/>
      <c r="N105" s="105"/>
      <c r="O105" s="462" t="str">
        <f t="shared" si="43"/>
        <v/>
      </c>
      <c r="P105" s="670" t="str">
        <f t="shared" si="40"/>
        <v/>
      </c>
      <c r="Q105" s="481" t="str">
        <f>IF('CIQ Input File'!$G$27="user",IF('CIQ Input File'!$Q$213="Y",'CIQ Input File'!$C$213,IF('CIQ Input File'!K279="Y",'CIQ Input File'!C279,"")),"")</f>
        <v/>
      </c>
      <c r="R105" s="287" t="s">
        <v>727</v>
      </c>
      <c r="S105" s="287"/>
      <c r="T105" s="954" t="s">
        <v>1240</v>
      </c>
    </row>
    <row r="106" spans="1:20">
      <c r="A106" s="689" t="str">
        <f>IF(P106="","",IF(H106=0,"",IF(P106="bgp-import",CONCATENATE(P106,"-",Q106,"-from Router-",R106),INDEX('CIQ Input File'!$N$273:$N$283,MATCH(Q106,'CIQ Input File'!$C$273:$C$283,0)))))</f>
        <v/>
      </c>
      <c r="B106" s="957"/>
      <c r="C106" s="461" t="str">
        <f t="shared" si="41"/>
        <v/>
      </c>
      <c r="D106" s="957"/>
      <c r="E106" s="957"/>
      <c r="F106" s="957"/>
      <c r="G106" s="957"/>
      <c r="H106" s="636" t="str">
        <f>IF(Q106="","",INDEX('CIQ Input File'!$L$96:$L$128,MATCH(Q106,'CIQ Input File'!$E$96:$E$128,0)))</f>
        <v/>
      </c>
      <c r="I106" s="957"/>
      <c r="J106" s="957"/>
      <c r="K106" s="469"/>
      <c r="L106" s="462" t="str">
        <f t="shared" si="42"/>
        <v/>
      </c>
      <c r="M106" s="105"/>
      <c r="N106" s="105"/>
      <c r="O106" s="462" t="str">
        <f t="shared" si="43"/>
        <v/>
      </c>
      <c r="P106" s="670" t="str">
        <f t="shared" si="40"/>
        <v/>
      </c>
      <c r="Q106" s="481" t="str">
        <f>IF('CIQ Input File'!$G$27="user",IF('CIQ Input File'!$Q$213="Y",'CIQ Input File'!$C$213,IF('CIQ Input File'!K280="Y",'CIQ Input File'!C280,"")),"")</f>
        <v/>
      </c>
      <c r="R106" s="287" t="s">
        <v>727</v>
      </c>
      <c r="S106" s="287"/>
      <c r="T106" s="954" t="s">
        <v>1240</v>
      </c>
    </row>
    <row r="107" spans="1:20">
      <c r="A107" s="689" t="str">
        <f>IF(P107="","",IF(H107=0,"",IF(P107="bgp-import",CONCATENATE(P107,"-",Q107,"-from Router-",R107),INDEX('CIQ Input File'!$N$273:$N$283,MATCH(Q107,'CIQ Input File'!$C$273:$C$283,0)))))</f>
        <v/>
      </c>
      <c r="B107" s="957"/>
      <c r="C107" s="461" t="str">
        <f t="shared" si="41"/>
        <v/>
      </c>
      <c r="D107" s="957"/>
      <c r="E107" s="957"/>
      <c r="F107" s="957"/>
      <c r="G107" s="957"/>
      <c r="H107" s="636" t="str">
        <f>IF(Q107="","",INDEX('CIQ Input File'!$L$96:$L$128,MATCH(Q107,'CIQ Input File'!$E$96:$E$128,0)))</f>
        <v/>
      </c>
      <c r="I107" s="957"/>
      <c r="J107" s="957"/>
      <c r="K107" s="469"/>
      <c r="L107" s="462" t="str">
        <f t="shared" si="42"/>
        <v/>
      </c>
      <c r="M107" s="105"/>
      <c r="N107" s="105"/>
      <c r="O107" s="462" t="str">
        <f t="shared" si="43"/>
        <v/>
      </c>
      <c r="P107" s="670" t="str">
        <f t="shared" si="40"/>
        <v/>
      </c>
      <c r="Q107" s="481" t="str">
        <f>IF('CIQ Input File'!$G$27="user",IF('CIQ Input File'!$Q$213="Y",'CIQ Input File'!$C$213,IF('CIQ Input File'!K281="Y",'CIQ Input File'!C281,"")),"")</f>
        <v/>
      </c>
      <c r="R107" s="287" t="s">
        <v>727</v>
      </c>
      <c r="S107" s="287"/>
      <c r="T107" s="954" t="s">
        <v>1240</v>
      </c>
    </row>
    <row r="108" spans="1:20">
      <c r="A108" s="689" t="str">
        <f>IF(P108="","",IF(H108=0,"",IF(P108="bgp-import",CONCATENATE(P108,"-",Q108,"-from Router-",R108),INDEX('CIQ Input File'!$N$273:$N$283,MATCH(Q108,'CIQ Input File'!$C$273:$C$283,0)))))</f>
        <v/>
      </c>
      <c r="B108" s="957"/>
      <c r="C108" s="461" t="str">
        <f t="shared" si="41"/>
        <v/>
      </c>
      <c r="D108" s="957"/>
      <c r="E108" s="957"/>
      <c r="F108" s="957"/>
      <c r="G108" s="957"/>
      <c r="H108" s="636" t="str">
        <f>IF(Q108="","",INDEX('CIQ Input File'!$L$96:$L$128,MATCH(Q108,'CIQ Input File'!$E$96:$E$128,0)))</f>
        <v/>
      </c>
      <c r="I108" s="957"/>
      <c r="J108" s="957"/>
      <c r="K108" s="469"/>
      <c r="L108" s="462" t="str">
        <f t="shared" si="42"/>
        <v/>
      </c>
      <c r="M108" s="105"/>
      <c r="N108" s="105"/>
      <c r="O108" s="462" t="str">
        <f t="shared" si="43"/>
        <v/>
      </c>
      <c r="P108" s="670" t="str">
        <f t="shared" si="40"/>
        <v/>
      </c>
      <c r="Q108" s="481" t="str">
        <f>IF('CIQ Input File'!$G$27="user",IF('CIQ Input File'!$Q$213="Y",'CIQ Input File'!$C$213,IF('CIQ Input File'!K282="Y",'CIQ Input File'!C282,"")),"")</f>
        <v/>
      </c>
      <c r="R108" s="287" t="s">
        <v>727</v>
      </c>
      <c r="S108" s="287"/>
      <c r="T108" s="954" t="s">
        <v>1240</v>
      </c>
    </row>
    <row r="109" spans="1:20">
      <c r="A109" s="955"/>
      <c r="B109" s="957"/>
      <c r="C109" s="595"/>
      <c r="D109" s="957"/>
      <c r="E109" s="957"/>
      <c r="F109" s="957"/>
      <c r="G109" s="957"/>
      <c r="H109" s="957"/>
      <c r="I109" s="957"/>
      <c r="J109" s="957"/>
      <c r="K109" s="469"/>
      <c r="L109" s="469"/>
      <c r="M109" s="469"/>
      <c r="N109" s="469"/>
      <c r="O109" s="469"/>
      <c r="P109" s="671"/>
      <c r="Q109" s="601"/>
      <c r="R109" s="598"/>
      <c r="S109" s="598"/>
    </row>
    <row r="110" spans="1:20">
      <c r="A110" s="285" t="str">
        <f>IF(P110="","",IF(H110=0,"",IF(P110="bgp-import",CONCATENATE(P110,"-",Q110,"-from Router-",R110),INDEX('CIQ Input File'!$P$273:$P$283,MATCH(Q110,'CIQ Input File'!$C$273:$C$283,0)))))</f>
        <v/>
      </c>
      <c r="B110" s="957"/>
      <c r="C110" s="461" t="str">
        <f>IF(A110="","","10")</f>
        <v/>
      </c>
      <c r="D110" s="957"/>
      <c r="E110" s="957"/>
      <c r="F110" s="957"/>
      <c r="G110" s="957"/>
      <c r="H110" s="636" t="str">
        <f>IF(Q110="","",INDEX('CIQ Input File'!$L$96:$L$128,MATCH(Q110,'CIQ Input File'!$E$96:$E$128,0)))</f>
        <v/>
      </c>
      <c r="I110" s="957"/>
      <c r="J110" s="957"/>
      <c r="K110" s="469"/>
      <c r="L110" s="462" t="str">
        <f>IF(A110="","","accept")</f>
        <v/>
      </c>
      <c r="M110" s="105"/>
      <c r="N110" s="105"/>
      <c r="O110" s="462" t="str">
        <f>IF(A110="","","drop")</f>
        <v/>
      </c>
      <c r="P110" s="670" t="str">
        <f>IF(Q110="default","bgp-import","")</f>
        <v/>
      </c>
      <c r="Q110" s="481" t="str">
        <f>IF('CIQ Input File'!$G$27="user",IF('CIQ Input File'!E221="Y","default",""),"")</f>
        <v/>
      </c>
      <c r="R110" s="287" t="s">
        <v>728</v>
      </c>
      <c r="S110" s="287"/>
      <c r="T110" s="954" t="s">
        <v>1240</v>
      </c>
    </row>
    <row r="111" spans="1:20">
      <c r="A111" s="285" t="str">
        <f>IF(P111="","",IF(H111=0,"",IF(P111="bgp-import",CONCATENATE(P111,"-",Q111,"-from Router-",R111),INDEX('CIQ Input File'!$P$273:$P$283,MATCH(Q111,'CIQ Input File'!$C$273:$C$283,0)))))</f>
        <v/>
      </c>
      <c r="B111" s="957"/>
      <c r="C111" s="461" t="str">
        <f>IF(A111="","","10")</f>
        <v/>
      </c>
      <c r="D111" s="957"/>
      <c r="E111" s="957"/>
      <c r="F111" s="957"/>
      <c r="G111" s="957"/>
      <c r="H111" s="636" t="str">
        <f>IF(Q111="","",INDEX('CIQ Input File'!$M$96:$M$128,MATCH(Q111,'CIQ Input File'!$E$96:$E$128,0)))</f>
        <v/>
      </c>
      <c r="I111" s="957"/>
      <c r="J111" s="957"/>
      <c r="K111" s="469"/>
      <c r="L111" s="462" t="str">
        <f>IF(A111="","","accept")</f>
        <v/>
      </c>
      <c r="M111" s="105"/>
      <c r="N111" s="105"/>
      <c r="O111" s="462" t="str">
        <f>IF(A111="","","drop")</f>
        <v/>
      </c>
      <c r="P111" s="670" t="str">
        <f t="shared" ref="P111:P120" si="44">IF(Q111="","","bgp-export")</f>
        <v/>
      </c>
      <c r="Q111" s="481" t="str">
        <f>IF('CIQ Input File'!$G$27="user",IF('CIQ Input File'!L273="Y",'CIQ Input File'!C273,""))</f>
        <v/>
      </c>
      <c r="R111" s="287" t="s">
        <v>728</v>
      </c>
      <c r="S111" s="287"/>
      <c r="T111" s="954" t="s">
        <v>1240</v>
      </c>
    </row>
    <row r="112" spans="1:20">
      <c r="A112" s="285"/>
      <c r="B112" s="957"/>
      <c r="C112" s="461"/>
      <c r="D112" s="957"/>
      <c r="E112" s="957"/>
      <c r="F112" s="957"/>
      <c r="G112" s="957"/>
      <c r="H112" s="636"/>
      <c r="I112" s="957"/>
      <c r="J112" s="957"/>
      <c r="K112" s="469"/>
      <c r="L112" s="462" t="str">
        <f>IF(A112="","","accept")</f>
        <v/>
      </c>
      <c r="M112" s="105"/>
      <c r="N112" s="105"/>
      <c r="O112" s="462" t="str">
        <f>IF(A112="","","drop")</f>
        <v/>
      </c>
      <c r="P112" s="670" t="str">
        <f t="shared" si="44"/>
        <v/>
      </c>
      <c r="Q112" s="481" t="str">
        <f>IF('CIQ Input File'!$G$27="user",IF('CIQ Input File'!L274="Y",'CIQ Input File'!C274,""))</f>
        <v/>
      </c>
      <c r="R112" s="287" t="s">
        <v>728</v>
      </c>
      <c r="S112" s="287"/>
      <c r="T112" s="954" t="s">
        <v>1240</v>
      </c>
    </row>
    <row r="113" spans="1:20">
      <c r="A113" s="285" t="str">
        <f>IF(P113="","",IF(H113=0,"",IF(P113="bgp-import",CONCATENATE(P113,"-",Q113,"-from Router-",R113),INDEX('CIQ Input File'!$P$273:$P$283,MATCH(Q113,'CIQ Input File'!$C$273:$C$283,0)))))</f>
        <v/>
      </c>
      <c r="B113" s="957"/>
      <c r="C113" s="461" t="str">
        <f>IF(A113="","","10")</f>
        <v/>
      </c>
      <c r="D113" s="957"/>
      <c r="E113" s="957"/>
      <c r="F113" s="957"/>
      <c r="G113" s="957"/>
      <c r="H113" s="636" t="str">
        <f>IF(Q113="","",INDEX('CIQ Input File'!$L$96:$L$128,MATCH(Q113,'CIQ Input File'!$E$96:$E$128,0)))</f>
        <v/>
      </c>
      <c r="I113" s="957"/>
      <c r="J113" s="957"/>
      <c r="K113" s="469"/>
      <c r="L113" s="462" t="str">
        <f>IF(A113="","","accept")</f>
        <v/>
      </c>
      <c r="M113" s="105"/>
      <c r="N113" s="105"/>
      <c r="O113" s="462" t="str">
        <f>IF(A113="","","drop")</f>
        <v/>
      </c>
      <c r="P113" s="670" t="str">
        <f t="shared" si="44"/>
        <v/>
      </c>
      <c r="Q113" s="481" t="str">
        <f>IF('CIQ Input File'!$G$27="user",IF('CIQ Input File'!L275="Y",'CIQ Input File'!C275,""))</f>
        <v/>
      </c>
      <c r="R113" s="287" t="s">
        <v>728</v>
      </c>
      <c r="S113" s="287"/>
      <c r="T113" s="954" t="s">
        <v>1240</v>
      </c>
    </row>
    <row r="114" spans="1:20">
      <c r="A114" s="285" t="str">
        <f>IF(P114="","",IF(H114=0,"",IF(P114="bgp-import",CONCATENATE(P114,"-",Q114,"-from Router-",R114),INDEX('CIQ Input File'!$P$273:$P$283,MATCH(Q114,'CIQ Input File'!$C$273:$C$283,0)))))</f>
        <v/>
      </c>
      <c r="B114" s="957"/>
      <c r="C114" s="461"/>
      <c r="D114" s="957"/>
      <c r="E114" s="957"/>
      <c r="F114" s="957"/>
      <c r="G114" s="957"/>
      <c r="H114" s="636"/>
      <c r="I114" s="957"/>
      <c r="J114" s="957"/>
      <c r="K114" s="469"/>
      <c r="L114" s="462"/>
      <c r="M114" s="105"/>
      <c r="N114" s="105"/>
      <c r="O114" s="462"/>
      <c r="P114" s="670" t="str">
        <f t="shared" si="44"/>
        <v/>
      </c>
      <c r="Q114" s="481" t="str">
        <f>IF('CIQ Input File'!$G$27="user",IF('CIQ Input File'!L276="Y",'CIQ Input File'!C276,""))</f>
        <v/>
      </c>
      <c r="R114" s="287" t="s">
        <v>728</v>
      </c>
      <c r="S114" s="287"/>
      <c r="T114" s="954" t="s">
        <v>1240</v>
      </c>
    </row>
    <row r="115" spans="1:20">
      <c r="A115" s="285" t="str">
        <f>IF(P115="","",IF(H115=0,"",IF(P115="bgp-import",CONCATENATE(P115,"-",Q115,"-from Router-",R115),INDEX('CIQ Input File'!$P$273:$P$283,MATCH(Q115,'CIQ Input File'!$C$273:$C$283,0)))))</f>
        <v/>
      </c>
      <c r="B115" s="957"/>
      <c r="C115" s="461" t="str">
        <f t="shared" ref="C115:C120" si="45">IF(A115="","","10")</f>
        <v/>
      </c>
      <c r="D115" s="957"/>
      <c r="E115" s="957"/>
      <c r="F115" s="957"/>
      <c r="G115" s="957"/>
      <c r="H115" s="636" t="str">
        <f>IF(Q115="","",INDEX('CIQ Input File'!$M$96:$M$128,MATCH(Q115,'CIQ Input File'!$E$96:$E$128,0)))</f>
        <v/>
      </c>
      <c r="I115" s="957"/>
      <c r="J115" s="957"/>
      <c r="K115" s="469"/>
      <c r="L115" s="462" t="str">
        <f t="shared" ref="L115:L120" si="46">IF(A115="","","accept")</f>
        <v/>
      </c>
      <c r="M115" s="105"/>
      <c r="N115" s="105"/>
      <c r="O115" s="462" t="str">
        <f t="shared" ref="O115:O120" si="47">IF(A115="","","drop")</f>
        <v/>
      </c>
      <c r="P115" s="670" t="str">
        <f t="shared" si="44"/>
        <v/>
      </c>
      <c r="Q115" s="481" t="str">
        <f>IF('CIQ Input File'!$G$27="user",IF('CIQ Input File'!L277="Y",'CIQ Input File'!C277,""))</f>
        <v/>
      </c>
      <c r="R115" s="287" t="s">
        <v>728</v>
      </c>
      <c r="S115" s="287"/>
      <c r="T115" s="954" t="s">
        <v>1240</v>
      </c>
    </row>
    <row r="116" spans="1:20">
      <c r="A116" s="285" t="str">
        <f>IF(P116="","",IF(H116=0,"",IF(P116="bgp-import",CONCATENATE(P116,"-",Q116,"-from Router-",R116),INDEX('CIQ Input File'!$P$273:$P$283,MATCH(Q116,'CIQ Input File'!$C$273:$C$283,0)))))</f>
        <v/>
      </c>
      <c r="B116" s="957"/>
      <c r="C116" s="461" t="str">
        <f t="shared" si="45"/>
        <v/>
      </c>
      <c r="D116" s="957"/>
      <c r="E116" s="957"/>
      <c r="F116" s="957"/>
      <c r="G116" s="957"/>
      <c r="H116" s="636" t="str">
        <f>IF(Q116="","",INDEX('CIQ Input File'!$L$96:$L$128,MATCH(Q116,'CIQ Input File'!$E$96:$E$128,0)))</f>
        <v/>
      </c>
      <c r="I116" s="957"/>
      <c r="J116" s="957"/>
      <c r="K116" s="469"/>
      <c r="L116" s="462" t="str">
        <f t="shared" si="46"/>
        <v/>
      </c>
      <c r="M116" s="105"/>
      <c r="N116" s="105"/>
      <c r="O116" s="462" t="str">
        <f t="shared" si="47"/>
        <v/>
      </c>
      <c r="P116" s="670" t="str">
        <f t="shared" si="44"/>
        <v/>
      </c>
      <c r="Q116" s="481" t="str">
        <f>IF('CIQ Input File'!$G$27="user",IF('CIQ Input File'!L278="Y",'CIQ Input File'!C278,""))</f>
        <v/>
      </c>
      <c r="R116" s="287" t="s">
        <v>728</v>
      </c>
      <c r="S116" s="287"/>
      <c r="T116" s="954" t="s">
        <v>1240</v>
      </c>
    </row>
    <row r="117" spans="1:20">
      <c r="A117" s="285" t="str">
        <f>IF(P117="","",IF(H117=0,"",IF(P117="bgp-import",CONCATENATE(P117,"-",Q117,"-from Router-",R117),INDEX('CIQ Input File'!$P$273:$P$283,MATCH(Q117,'CIQ Input File'!$C$273:$C$283,0)))))</f>
        <v/>
      </c>
      <c r="B117" s="957"/>
      <c r="C117" s="461" t="str">
        <f t="shared" si="45"/>
        <v/>
      </c>
      <c r="D117" s="957"/>
      <c r="E117" s="957"/>
      <c r="F117" s="957"/>
      <c r="G117" s="957"/>
      <c r="H117" s="636" t="str">
        <f>IF(Q117="","",INDEX('CIQ Input File'!$L$96:$L$128,MATCH(Q117,'CIQ Input File'!$E$96:$E$128,0)))</f>
        <v/>
      </c>
      <c r="I117" s="957"/>
      <c r="J117" s="957"/>
      <c r="K117" s="469"/>
      <c r="L117" s="462" t="str">
        <f t="shared" si="46"/>
        <v/>
      </c>
      <c r="M117" s="105"/>
      <c r="N117" s="105"/>
      <c r="O117" s="462" t="str">
        <f t="shared" si="47"/>
        <v/>
      </c>
      <c r="P117" s="670" t="str">
        <f t="shared" si="44"/>
        <v/>
      </c>
      <c r="Q117" s="481" t="str">
        <f>IF('CIQ Input File'!$G$27="user",IF('CIQ Input File'!L279="Y",'CIQ Input File'!C279,""))</f>
        <v/>
      </c>
      <c r="R117" s="287" t="s">
        <v>728</v>
      </c>
      <c r="S117" s="287"/>
      <c r="T117" s="954" t="s">
        <v>1240</v>
      </c>
    </row>
    <row r="118" spans="1:20">
      <c r="A118" s="285" t="str">
        <f>IF(P118="","",IF(H118=0,"",IF(P118="bgp-import",CONCATENATE(P118,"-",Q118,"-from Router-",R118),INDEX('CIQ Input File'!$P$273:$P$283,MATCH(Q118,'CIQ Input File'!$C$273:$C$283,0)))))</f>
        <v/>
      </c>
      <c r="B118" s="957"/>
      <c r="C118" s="461" t="str">
        <f t="shared" si="45"/>
        <v/>
      </c>
      <c r="D118" s="957"/>
      <c r="E118" s="957"/>
      <c r="F118" s="957"/>
      <c r="G118" s="957"/>
      <c r="H118" s="636" t="str">
        <f>IF(Q118="","",INDEX('CIQ Input File'!$L$96:$L$128,MATCH(Q118,'CIQ Input File'!$E$96:$E$128,0)))</f>
        <v/>
      </c>
      <c r="I118" s="957"/>
      <c r="J118" s="957"/>
      <c r="K118" s="469"/>
      <c r="L118" s="462" t="str">
        <f t="shared" si="46"/>
        <v/>
      </c>
      <c r="M118" s="105"/>
      <c r="N118" s="105"/>
      <c r="O118" s="462" t="str">
        <f t="shared" si="47"/>
        <v/>
      </c>
      <c r="P118" s="670" t="str">
        <f t="shared" si="44"/>
        <v/>
      </c>
      <c r="Q118" s="481" t="str">
        <f>IF('CIQ Input File'!$G$27="user",IF('CIQ Input File'!L280="Y",'CIQ Input File'!C280,""))</f>
        <v/>
      </c>
      <c r="R118" s="287" t="s">
        <v>728</v>
      </c>
      <c r="S118" s="287"/>
      <c r="T118" s="954" t="s">
        <v>1240</v>
      </c>
    </row>
    <row r="119" spans="1:20">
      <c r="A119" s="285" t="str">
        <f>IF(P119="","",IF(H119=0,"",IF(P119="bgp-import",CONCATENATE(P119,"-",Q119,"-from Router-",R119),INDEX('CIQ Input File'!$P$273:$P$283,MATCH(Q119,'CIQ Input File'!$C$273:$C$283,0)))))</f>
        <v/>
      </c>
      <c r="B119" s="957"/>
      <c r="C119" s="461" t="str">
        <f t="shared" si="45"/>
        <v/>
      </c>
      <c r="D119" s="957"/>
      <c r="E119" s="957"/>
      <c r="F119" s="957"/>
      <c r="G119" s="957"/>
      <c r="H119" s="636" t="str">
        <f>IF(Q119="","",INDEX('CIQ Input File'!$L$96:$L$128,MATCH(Q119,'CIQ Input File'!$E$96:$E$128,0)))</f>
        <v/>
      </c>
      <c r="I119" s="957"/>
      <c r="J119" s="957"/>
      <c r="K119" s="469"/>
      <c r="L119" s="462" t="str">
        <f t="shared" si="46"/>
        <v/>
      </c>
      <c r="M119" s="105"/>
      <c r="N119" s="105"/>
      <c r="O119" s="462" t="str">
        <f t="shared" si="47"/>
        <v/>
      </c>
      <c r="P119" s="670" t="str">
        <f t="shared" si="44"/>
        <v/>
      </c>
      <c r="Q119" s="481" t="str">
        <f>IF('CIQ Input File'!$G$27="user",IF('CIQ Input File'!L281="Y",'CIQ Input File'!C281,""))</f>
        <v/>
      </c>
      <c r="R119" s="287" t="s">
        <v>728</v>
      </c>
      <c r="S119" s="287"/>
      <c r="T119" s="954" t="s">
        <v>1240</v>
      </c>
    </row>
    <row r="120" spans="1:20">
      <c r="A120" s="285" t="str">
        <f>IF(P120="","",IF(H120=0,"",IF(P120="bgp-import",CONCATENATE(P120,"-",Q120,"-from Router-",R120),INDEX('CIQ Input File'!$P$273:$P$283,MATCH(Q120,'CIQ Input File'!$C$273:$C$283,0)))))</f>
        <v/>
      </c>
      <c r="B120" s="957"/>
      <c r="C120" s="461" t="str">
        <f t="shared" si="45"/>
        <v/>
      </c>
      <c r="D120" s="957"/>
      <c r="E120" s="957"/>
      <c r="F120" s="957"/>
      <c r="G120" s="957"/>
      <c r="H120" s="636" t="str">
        <f>IF(Q120="","",INDEX('CIQ Input File'!$L$96:$L$128,MATCH(Q120,'CIQ Input File'!$E$96:$E$128,0)))</f>
        <v/>
      </c>
      <c r="I120" s="957"/>
      <c r="J120" s="957"/>
      <c r="K120" s="469"/>
      <c r="L120" s="462" t="str">
        <f t="shared" si="46"/>
        <v/>
      </c>
      <c r="M120" s="105"/>
      <c r="N120" s="105"/>
      <c r="O120" s="462" t="str">
        <f t="shared" si="47"/>
        <v/>
      </c>
      <c r="P120" s="670" t="str">
        <f t="shared" si="44"/>
        <v/>
      </c>
      <c r="Q120" s="481" t="str">
        <f>IF('CIQ Input File'!$G$27="user",IF('CIQ Input File'!L282="Y",'CIQ Input File'!C282,""))</f>
        <v/>
      </c>
      <c r="R120" s="287" t="s">
        <v>728</v>
      </c>
      <c r="S120" s="287"/>
      <c r="T120" s="954" t="s">
        <v>1240</v>
      </c>
    </row>
    <row r="121" spans="1:20">
      <c r="A121" s="957"/>
      <c r="B121" s="957"/>
      <c r="C121" s="957"/>
      <c r="D121" s="957"/>
      <c r="E121" s="957"/>
      <c r="F121" s="957"/>
      <c r="G121" s="957"/>
      <c r="H121" s="957"/>
      <c r="I121" s="957"/>
      <c r="J121" s="957"/>
      <c r="K121" s="955"/>
      <c r="L121" s="957"/>
      <c r="M121" s="957"/>
      <c r="N121" s="957"/>
      <c r="O121" s="957"/>
    </row>
    <row r="123" spans="1:20">
      <c r="A123" s="957"/>
      <c r="B123" s="957"/>
      <c r="C123" s="957"/>
      <c r="D123" s="957"/>
      <c r="E123" s="957"/>
      <c r="F123" s="957"/>
      <c r="G123" s="957"/>
      <c r="H123" s="957"/>
      <c r="I123" s="957"/>
      <c r="J123" s="957"/>
      <c r="K123" s="957"/>
      <c r="L123" s="957"/>
      <c r="M123" s="957"/>
      <c r="N123" s="957"/>
      <c r="O123" s="957"/>
    </row>
    <row r="124" spans="1:20">
      <c r="A124" s="957"/>
      <c r="B124" s="957"/>
      <c r="C124" s="957"/>
      <c r="D124" s="957"/>
      <c r="E124" s="957"/>
      <c r="F124" s="957"/>
      <c r="G124" s="957"/>
      <c r="H124" s="957"/>
      <c r="I124" s="957"/>
      <c r="J124" s="957"/>
      <c r="K124" s="957"/>
      <c r="L124" s="957"/>
      <c r="M124" s="957"/>
      <c r="N124" s="957"/>
      <c r="O124" s="957"/>
    </row>
    <row r="125" spans="1:20">
      <c r="A125" s="957"/>
      <c r="B125" s="957"/>
      <c r="C125" s="957"/>
      <c r="D125" s="957"/>
      <c r="E125" s="957"/>
      <c r="F125" s="957"/>
      <c r="G125" s="957"/>
      <c r="H125" s="957"/>
      <c r="I125" s="957"/>
      <c r="J125" s="957"/>
      <c r="K125" s="957"/>
      <c r="L125" s="957"/>
      <c r="M125" s="957"/>
      <c r="N125" s="957"/>
      <c r="O125" s="957"/>
    </row>
  </sheetData>
  <mergeCells count="2">
    <mergeCell ref="D1:J1"/>
    <mergeCell ref="L1:O1"/>
  </mergeCells>
  <phoneticPr fontId="4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41A-7185-48D0-998D-2D9251137156}">
  <dimension ref="A1:L3"/>
  <sheetViews>
    <sheetView workbookViewId="0">
      <selection activeCell="L11" sqref="L11"/>
    </sheetView>
  </sheetViews>
  <sheetFormatPr defaultRowHeight="14.5"/>
  <cols>
    <col min="1" max="2" width="8.7265625" style="850"/>
    <col min="3" max="3" width="11" style="850" bestFit="1" customWidth="1"/>
    <col min="4" max="4" width="8.7265625" style="850"/>
    <col min="5" max="5" width="18.90625" style="850" customWidth="1"/>
    <col min="6" max="6" width="8.7265625" style="850"/>
    <col min="7" max="7" width="9.7265625" style="850" bestFit="1" customWidth="1"/>
    <col min="8" max="8" width="50.7265625" style="850" bestFit="1" customWidth="1"/>
    <col min="9" max="9" width="19.7265625" style="850" bestFit="1" customWidth="1"/>
    <col min="10" max="10" width="13.7265625" style="850" bestFit="1" customWidth="1"/>
    <col min="11" max="11" width="26.26953125" style="850" bestFit="1" customWidth="1"/>
    <col min="12" max="12" width="26.08984375" style="850" customWidth="1"/>
    <col min="13" max="16384" width="8.7265625" style="850"/>
  </cols>
  <sheetData>
    <row r="1" spans="1:12">
      <c r="A1" s="1158" t="s">
        <v>300</v>
      </c>
      <c r="B1" s="1158"/>
      <c r="C1" s="850" t="s">
        <v>894</v>
      </c>
      <c r="E1" s="1165" t="s">
        <v>1372</v>
      </c>
      <c r="F1" s="1165"/>
      <c r="G1" s="1165"/>
      <c r="H1" s="1165"/>
      <c r="I1" s="1165"/>
      <c r="J1" s="1165"/>
      <c r="K1" s="1165"/>
      <c r="L1" s="1165"/>
    </row>
    <row r="2" spans="1:12">
      <c r="A2" s="2" t="s">
        <v>166</v>
      </c>
      <c r="B2" s="2" t="s">
        <v>51</v>
      </c>
      <c r="C2" s="2" t="s">
        <v>0</v>
      </c>
      <c r="D2" s="2" t="s">
        <v>52</v>
      </c>
      <c r="E2" s="13" t="s">
        <v>1270</v>
      </c>
      <c r="F2" s="13" t="s">
        <v>1265</v>
      </c>
      <c r="G2" s="13" t="s">
        <v>280</v>
      </c>
      <c r="H2" s="13" t="s">
        <v>53</v>
      </c>
      <c r="I2" s="13" t="s">
        <v>1373</v>
      </c>
      <c r="J2" s="13" t="s">
        <v>1266</v>
      </c>
      <c r="K2" s="13" t="s">
        <v>1374</v>
      </c>
      <c r="L2" s="13" t="s">
        <v>1267</v>
      </c>
    </row>
    <row r="3" spans="1:12">
      <c r="A3" s="850" t="s">
        <v>1508</v>
      </c>
      <c r="B3" s="850">
        <v>1</v>
      </c>
      <c r="C3" s="850" t="s">
        <v>1509</v>
      </c>
      <c r="I3" s="850">
        <v>32</v>
      </c>
      <c r="J3" s="850">
        <v>2000</v>
      </c>
      <c r="L3" s="850" t="s">
        <v>1510</v>
      </c>
    </row>
  </sheetData>
  <mergeCells count="2">
    <mergeCell ref="A1:B1"/>
    <mergeCell ref="E1:L1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FCF9-CAC6-451F-BAB0-D3DEA5F24D11}">
  <dimension ref="A1:M5"/>
  <sheetViews>
    <sheetView workbookViewId="0">
      <selection activeCell="J10" sqref="J10"/>
    </sheetView>
  </sheetViews>
  <sheetFormatPr defaultRowHeight="14.5"/>
  <cols>
    <col min="1" max="2" width="8.7265625" style="850"/>
    <col min="3" max="3" width="30.7265625" style="850" bestFit="1" customWidth="1"/>
    <col min="4" max="4" width="8.7265625" style="850"/>
    <col min="5" max="5" width="24.26953125" style="850" bestFit="1" customWidth="1"/>
    <col min="6" max="6" width="20.1796875" style="850" bestFit="1" customWidth="1"/>
    <col min="7" max="8" width="8.7265625" style="850"/>
    <col min="9" max="9" width="17.7265625" style="850" customWidth="1"/>
    <col min="10" max="10" width="8.7265625" style="850"/>
    <col min="11" max="11" width="14.54296875" style="850" customWidth="1"/>
    <col min="12" max="12" width="13.1796875" style="850" bestFit="1" customWidth="1"/>
    <col min="13" max="13" width="10.26953125" style="850" customWidth="1"/>
    <col min="14" max="16384" width="8.7265625" style="850"/>
  </cols>
  <sheetData>
    <row r="1" spans="1:13">
      <c r="A1" s="1158" t="s">
        <v>300</v>
      </c>
      <c r="B1" s="1158"/>
      <c r="C1" s="1170" t="s">
        <v>894</v>
      </c>
      <c r="D1" s="1170"/>
      <c r="E1" s="851"/>
      <c r="F1" s="868" t="s">
        <v>1358</v>
      </c>
      <c r="G1" s="1167" t="s">
        <v>1359</v>
      </c>
      <c r="H1" s="1167"/>
      <c r="I1" s="1170"/>
      <c r="J1" s="1170"/>
      <c r="K1" s="1158" t="s">
        <v>1360</v>
      </c>
      <c r="L1" s="1158"/>
    </row>
    <row r="2" spans="1:13">
      <c r="A2" s="2" t="s">
        <v>166</v>
      </c>
      <c r="B2" s="2" t="s">
        <v>51</v>
      </c>
      <c r="C2" s="2" t="s">
        <v>0</v>
      </c>
      <c r="D2" s="2" t="s">
        <v>52</v>
      </c>
      <c r="E2" s="2" t="s">
        <v>1361</v>
      </c>
      <c r="F2" s="2" t="s">
        <v>1362</v>
      </c>
      <c r="G2" s="2" t="s">
        <v>1363</v>
      </c>
      <c r="H2" s="2" t="s">
        <v>1364</v>
      </c>
      <c r="I2" s="2" t="s">
        <v>1270</v>
      </c>
      <c r="J2" s="13" t="s">
        <v>84</v>
      </c>
      <c r="K2" s="13" t="s">
        <v>1365</v>
      </c>
      <c r="L2" s="13" t="s">
        <v>1366</v>
      </c>
      <c r="M2" s="13" t="s">
        <v>1263</v>
      </c>
    </row>
    <row r="3" spans="1:13">
      <c r="B3" s="345"/>
      <c r="C3" s="345"/>
      <c r="E3" s="869"/>
      <c r="F3" s="913" t="s">
        <v>1507</v>
      </c>
      <c r="I3" s="850" t="s">
        <v>1508</v>
      </c>
      <c r="J3" s="850">
        <v>301</v>
      </c>
    </row>
    <row r="4" spans="1:13">
      <c r="E4" s="869"/>
    </row>
    <row r="5" spans="1:13">
      <c r="E5" s="869"/>
    </row>
  </sheetData>
  <mergeCells count="5">
    <mergeCell ref="A1:B1"/>
    <mergeCell ref="C1:D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DD53-7D8C-48AB-99EB-650C4CA5A582}">
  <sheetPr>
    <tabColor rgb="FF92D050"/>
  </sheetPr>
  <dimension ref="A1:B3"/>
  <sheetViews>
    <sheetView workbookViewId="0">
      <selection activeCell="L17" sqref="L17"/>
    </sheetView>
  </sheetViews>
  <sheetFormatPr defaultRowHeight="14.5"/>
  <sheetData>
    <row r="1" spans="1:2" ht="15" thickBot="1"/>
    <row r="2" spans="1:2" s="708" customFormat="1" ht="15" thickTop="1">
      <c r="A2" s="855" t="s">
        <v>1299</v>
      </c>
      <c r="B2" s="855" t="s">
        <v>1300</v>
      </c>
    </row>
    <row r="3" spans="1:2" s="708" customFormat="1">
      <c r="A3" s="1"/>
      <c r="B3" s="1"/>
    </row>
  </sheetData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E1AD-C190-45F3-8178-09ECF00AFC87}">
  <sheetPr>
    <tabColor rgb="FF00B0F0"/>
  </sheetPr>
  <dimension ref="A1:B3"/>
  <sheetViews>
    <sheetView workbookViewId="0"/>
  </sheetViews>
  <sheetFormatPr defaultRowHeight="14.5"/>
  <cols>
    <col min="1" max="1" width="11.1796875" style="850" bestFit="1" customWidth="1"/>
    <col min="2" max="2" width="14.90625" style="850" bestFit="1" customWidth="1"/>
    <col min="3" max="16384" width="8.7265625" style="850"/>
  </cols>
  <sheetData>
    <row r="1" spans="1:2" ht="15" thickBot="1"/>
    <row r="2" spans="1:2" ht="15.5" thickTop="1" thickBot="1">
      <c r="A2" s="856" t="s">
        <v>1388</v>
      </c>
      <c r="B2" s="856" t="s">
        <v>1389</v>
      </c>
    </row>
    <row r="3" spans="1:2" ht="15" thickTop="1">
      <c r="A3" s="875" t="s">
        <v>1396</v>
      </c>
      <c r="B3" s="875" t="s">
        <v>1332</v>
      </c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4472-D75A-4316-AA06-F1D600B72352}">
  <sheetPr>
    <tabColor rgb="FFFFFF00"/>
  </sheetPr>
  <dimension ref="A1:E69"/>
  <sheetViews>
    <sheetView zoomScale="71" workbookViewId="0"/>
  </sheetViews>
  <sheetFormatPr defaultRowHeight="14.5"/>
  <cols>
    <col min="1" max="1" width="14.1796875" style="850" customWidth="1"/>
    <col min="2" max="2" width="46.1796875" style="850" bestFit="1" customWidth="1"/>
    <col min="3" max="3" width="13.81640625" style="850" bestFit="1" customWidth="1"/>
    <col min="4" max="4" width="12.6328125" style="850" bestFit="1" customWidth="1"/>
    <col min="5" max="5" width="18.54296875" style="850" customWidth="1"/>
    <col min="6" max="16384" width="8.7265625" style="850"/>
  </cols>
  <sheetData>
    <row r="1" spans="1:5" ht="15" thickBot="1"/>
    <row r="2" spans="1:5" ht="15" thickTop="1">
      <c r="A2" s="855" t="s">
        <v>233</v>
      </c>
      <c r="B2" s="855" t="s">
        <v>1390</v>
      </c>
      <c r="C2" s="855" t="s">
        <v>1391</v>
      </c>
      <c r="D2" s="855" t="s">
        <v>1392</v>
      </c>
      <c r="E2" s="855" t="s">
        <v>1393</v>
      </c>
    </row>
    <row r="3" spans="1:5">
      <c r="A3" s="11">
        <v>1</v>
      </c>
      <c r="B3" s="1" t="s">
        <v>1395</v>
      </c>
      <c r="C3" s="1"/>
      <c r="D3" s="1"/>
      <c r="E3" s="1" t="s">
        <v>1332</v>
      </c>
    </row>
    <row r="4" spans="1:5">
      <c r="A4" s="11"/>
      <c r="B4" s="1"/>
      <c r="C4" s="1"/>
      <c r="D4" s="1"/>
      <c r="E4" s="1"/>
    </row>
    <row r="5" spans="1:5">
      <c r="A5" s="11"/>
      <c r="B5" s="1"/>
      <c r="C5" s="1"/>
      <c r="D5" s="1"/>
      <c r="E5" s="1"/>
    </row>
    <row r="6" spans="1:5">
      <c r="A6" s="11"/>
      <c r="B6" s="1"/>
      <c r="C6" s="1"/>
      <c r="D6" s="1"/>
      <c r="E6" s="1"/>
    </row>
    <row r="7" spans="1:5">
      <c r="A7" s="11"/>
      <c r="B7" s="1"/>
      <c r="C7" s="1"/>
      <c r="D7" s="1"/>
      <c r="E7" s="1"/>
    </row>
    <row r="8" spans="1:5">
      <c r="A8" s="11"/>
      <c r="B8" s="1"/>
      <c r="C8" s="1"/>
      <c r="D8" s="1"/>
      <c r="E8" s="1"/>
    </row>
    <row r="9" spans="1:5">
      <c r="A9" s="11"/>
      <c r="B9" s="1"/>
      <c r="C9" s="1"/>
      <c r="D9" s="1"/>
      <c r="E9" s="1"/>
    </row>
    <row r="10" spans="1:5">
      <c r="A10" s="11"/>
      <c r="B10" s="1"/>
      <c r="C10" s="1"/>
      <c r="D10" s="1"/>
      <c r="E10" s="1"/>
    </row>
    <row r="11" spans="1:5">
      <c r="A11" s="11"/>
      <c r="B11" s="1"/>
      <c r="C11" s="1"/>
      <c r="D11" s="1"/>
      <c r="E11" s="1"/>
    </row>
    <row r="12" spans="1:5">
      <c r="A12" s="11"/>
      <c r="B12" s="1"/>
      <c r="C12" s="1"/>
      <c r="D12" s="1"/>
      <c r="E12" s="1"/>
    </row>
    <row r="13" spans="1:5">
      <c r="A13" s="11"/>
      <c r="B13" s="1"/>
      <c r="C13" s="1"/>
      <c r="D13" s="1"/>
      <c r="E13" s="1"/>
    </row>
    <row r="14" spans="1:5">
      <c r="A14" s="11"/>
      <c r="B14" s="1"/>
      <c r="C14" s="1"/>
      <c r="D14" s="1"/>
      <c r="E14" s="1"/>
    </row>
    <row r="15" spans="1:5">
      <c r="A15" s="11"/>
      <c r="B15" s="1"/>
      <c r="C15" s="1"/>
      <c r="D15" s="1"/>
      <c r="E15" s="1"/>
    </row>
    <row r="16" spans="1:5">
      <c r="A16" s="11"/>
      <c r="B16" s="1"/>
      <c r="C16" s="1"/>
      <c r="D16" s="1"/>
      <c r="E16" s="1"/>
    </row>
    <row r="17" spans="1:5">
      <c r="A17" s="11"/>
      <c r="B17" s="1"/>
      <c r="C17" s="1"/>
      <c r="D17" s="1"/>
      <c r="E17" s="1"/>
    </row>
    <row r="18" spans="1:5">
      <c r="A18" s="11"/>
      <c r="B18" s="1"/>
      <c r="C18" s="1"/>
      <c r="D18" s="1"/>
      <c r="E18" s="1"/>
    </row>
    <row r="19" spans="1:5">
      <c r="A19" s="11"/>
      <c r="B19" s="1"/>
      <c r="C19" s="1"/>
      <c r="D19" s="1"/>
      <c r="E19" s="1"/>
    </row>
    <row r="20" spans="1:5">
      <c r="A20" s="11"/>
      <c r="B20" s="1"/>
      <c r="C20" s="1"/>
      <c r="D20" s="1"/>
      <c r="E20" s="1"/>
    </row>
    <row r="21" spans="1:5">
      <c r="A21" s="11"/>
      <c r="B21" s="1"/>
      <c r="C21" s="1"/>
      <c r="D21" s="1"/>
      <c r="E21" s="1"/>
    </row>
    <row r="22" spans="1:5">
      <c r="A22" s="11"/>
      <c r="B22" s="1"/>
      <c r="C22" s="1"/>
      <c r="D22" s="1"/>
      <c r="E22" s="1"/>
    </row>
    <row r="23" spans="1:5">
      <c r="A23" s="11"/>
      <c r="B23" s="1"/>
      <c r="C23" s="1"/>
      <c r="D23" s="1"/>
      <c r="E23" s="1"/>
    </row>
    <row r="24" spans="1:5">
      <c r="A24" s="11"/>
      <c r="B24" s="1"/>
      <c r="C24" s="1"/>
      <c r="D24" s="1"/>
      <c r="E24" s="1"/>
    </row>
    <row r="25" spans="1:5">
      <c r="A25" s="11"/>
      <c r="B25" s="1"/>
      <c r="C25" s="1"/>
      <c r="D25" s="1"/>
      <c r="E25" s="1"/>
    </row>
    <row r="26" spans="1:5">
      <c r="A26" s="11"/>
      <c r="B26" s="1"/>
      <c r="C26" s="1"/>
      <c r="D26" s="1"/>
      <c r="E26" s="1"/>
    </row>
    <row r="27" spans="1:5">
      <c r="A27" s="11"/>
      <c r="B27" s="1"/>
      <c r="C27" s="1"/>
      <c r="D27" s="1"/>
      <c r="E27" s="1"/>
    </row>
    <row r="28" spans="1:5">
      <c r="A28" s="11"/>
      <c r="B28" s="1"/>
      <c r="C28" s="1"/>
      <c r="D28" s="1"/>
      <c r="E28" s="1"/>
    </row>
    <row r="29" spans="1:5">
      <c r="A29" s="11"/>
      <c r="B29" s="1"/>
      <c r="C29" s="1"/>
      <c r="D29" s="1"/>
      <c r="E29" s="1"/>
    </row>
    <row r="30" spans="1:5">
      <c r="A30" s="11"/>
      <c r="B30" s="1"/>
      <c r="C30" s="1"/>
      <c r="D30" s="1"/>
      <c r="E30" s="1"/>
    </row>
    <row r="31" spans="1:5">
      <c r="A31" s="11"/>
      <c r="B31" s="1"/>
      <c r="C31" s="1"/>
      <c r="D31" s="1"/>
      <c r="E31" s="1"/>
    </row>
    <row r="32" spans="1:5">
      <c r="A32" s="11"/>
      <c r="B32" s="1"/>
      <c r="C32" s="1"/>
      <c r="D32" s="1"/>
      <c r="E32" s="1"/>
    </row>
    <row r="33" spans="1:5">
      <c r="A33" s="11"/>
      <c r="B33" s="1"/>
      <c r="C33" s="1"/>
      <c r="D33" s="1"/>
      <c r="E33" s="1"/>
    </row>
    <row r="34" spans="1:5">
      <c r="A34" s="11"/>
      <c r="B34" s="1"/>
      <c r="C34" s="1"/>
      <c r="D34" s="1"/>
      <c r="E34" s="1"/>
    </row>
    <row r="35" spans="1:5">
      <c r="A35" s="11"/>
      <c r="B35" s="1"/>
      <c r="C35" s="1"/>
      <c r="D35" s="1"/>
      <c r="E35" s="1"/>
    </row>
    <row r="36" spans="1:5">
      <c r="A36" s="11"/>
      <c r="B36" s="1"/>
      <c r="C36" s="1"/>
      <c r="D36" s="1"/>
      <c r="E36" s="1"/>
    </row>
    <row r="37" spans="1:5">
      <c r="A37" s="11"/>
      <c r="B37" s="1"/>
      <c r="C37" s="1"/>
      <c r="D37" s="1"/>
      <c r="E37" s="1"/>
    </row>
    <row r="38" spans="1:5">
      <c r="A38" s="11"/>
      <c r="B38" s="1"/>
      <c r="C38" s="1"/>
      <c r="D38" s="1"/>
      <c r="E38" s="1"/>
    </row>
    <row r="39" spans="1:5">
      <c r="A39" s="11"/>
      <c r="B39" s="1"/>
      <c r="C39" s="1"/>
      <c r="D39" s="1"/>
      <c r="E39" s="1"/>
    </row>
    <row r="40" spans="1:5">
      <c r="A40" s="11"/>
      <c r="B40" s="1"/>
      <c r="C40" s="1"/>
      <c r="D40" s="1"/>
      <c r="E40" s="1"/>
    </row>
    <row r="41" spans="1:5">
      <c r="A41" s="11"/>
      <c r="B41" s="1"/>
      <c r="C41" s="1"/>
      <c r="D41" s="1"/>
      <c r="E41" s="1"/>
    </row>
    <row r="42" spans="1:5">
      <c r="A42" s="11"/>
      <c r="B42" s="1"/>
      <c r="C42" s="1"/>
      <c r="D42" s="1"/>
      <c r="E42" s="1"/>
    </row>
    <row r="43" spans="1:5">
      <c r="A43" s="11"/>
      <c r="B43" s="1"/>
      <c r="C43" s="1"/>
      <c r="D43" s="1"/>
      <c r="E43" s="1"/>
    </row>
    <row r="44" spans="1:5">
      <c r="A44" s="11"/>
      <c r="B44" s="1"/>
      <c r="C44" s="1"/>
      <c r="D44" s="1"/>
      <c r="E44" s="1"/>
    </row>
    <row r="45" spans="1:5">
      <c r="A45" s="11"/>
      <c r="B45" s="1"/>
      <c r="C45" s="1"/>
      <c r="D45" s="1"/>
      <c r="E45" s="1"/>
    </row>
    <row r="46" spans="1:5">
      <c r="A46" s="11"/>
      <c r="B46" s="1"/>
      <c r="C46" s="1"/>
      <c r="D46" s="1"/>
      <c r="E46" s="1"/>
    </row>
    <row r="47" spans="1:5">
      <c r="A47" s="11"/>
      <c r="B47" s="1"/>
      <c r="C47" s="1"/>
      <c r="D47" s="1"/>
      <c r="E47" s="1"/>
    </row>
    <row r="48" spans="1:5">
      <c r="A48" s="11"/>
      <c r="B48" s="1"/>
      <c r="C48" s="1"/>
      <c r="D48" s="1"/>
      <c r="E48" s="1"/>
    </row>
    <row r="49" spans="1:5">
      <c r="A49" s="11"/>
      <c r="B49" s="1"/>
      <c r="C49" s="1"/>
      <c r="D49" s="1"/>
      <c r="E49" s="1"/>
    </row>
    <row r="50" spans="1:5">
      <c r="A50" s="11"/>
      <c r="B50" s="1"/>
      <c r="C50" s="1"/>
      <c r="D50" s="1"/>
      <c r="E50" s="1"/>
    </row>
    <row r="51" spans="1:5">
      <c r="A51" s="11"/>
      <c r="B51" s="1"/>
      <c r="C51" s="1"/>
      <c r="D51" s="1"/>
      <c r="E51" s="1"/>
    </row>
    <row r="52" spans="1:5">
      <c r="A52" s="11"/>
      <c r="B52" s="1"/>
      <c r="C52" s="1"/>
      <c r="D52" s="1"/>
      <c r="E52" s="1"/>
    </row>
    <row r="53" spans="1:5">
      <c r="A53" s="11"/>
      <c r="B53" s="1"/>
      <c r="C53" s="1"/>
      <c r="D53" s="1"/>
      <c r="E53" s="1"/>
    </row>
    <row r="54" spans="1:5">
      <c r="A54" s="11"/>
      <c r="B54" s="1"/>
      <c r="C54" s="1"/>
      <c r="D54" s="1"/>
      <c r="E54" s="1"/>
    </row>
    <row r="55" spans="1:5">
      <c r="A55" s="11"/>
      <c r="B55" s="1"/>
      <c r="C55" s="1"/>
      <c r="D55" s="1"/>
      <c r="E55" s="1"/>
    </row>
    <row r="56" spans="1:5">
      <c r="A56" s="11"/>
      <c r="B56" s="1"/>
      <c r="C56" s="1"/>
      <c r="D56" s="1"/>
      <c r="E56" s="1"/>
    </row>
    <row r="57" spans="1:5">
      <c r="A57" s="11"/>
      <c r="B57" s="1"/>
      <c r="C57" s="1"/>
      <c r="D57" s="1"/>
      <c r="E57" s="1"/>
    </row>
    <row r="58" spans="1:5">
      <c r="A58" s="11"/>
      <c r="B58" s="1"/>
      <c r="C58" s="1"/>
      <c r="D58" s="1"/>
      <c r="E58" s="1"/>
    </row>
    <row r="59" spans="1:5">
      <c r="A59" s="11"/>
      <c r="B59" s="1"/>
      <c r="C59" s="1"/>
      <c r="D59" s="1"/>
      <c r="E59" s="1"/>
    </row>
    <row r="60" spans="1:5">
      <c r="A60" s="11"/>
      <c r="B60" s="1"/>
      <c r="C60" s="1"/>
      <c r="D60" s="1"/>
      <c r="E60" s="1"/>
    </row>
    <row r="61" spans="1:5">
      <c r="A61" s="11"/>
      <c r="B61" s="1"/>
      <c r="C61" s="1"/>
      <c r="D61" s="1"/>
      <c r="E61" s="1"/>
    </row>
    <row r="62" spans="1:5">
      <c r="A62" s="11"/>
      <c r="B62" s="1"/>
      <c r="C62" s="1"/>
      <c r="D62" s="1"/>
      <c r="E62" s="1"/>
    </row>
    <row r="63" spans="1:5">
      <c r="A63" s="11"/>
      <c r="B63" s="1"/>
      <c r="C63" s="1"/>
      <c r="D63" s="1"/>
      <c r="E63" s="1"/>
    </row>
    <row r="64" spans="1:5">
      <c r="A64" s="11"/>
      <c r="B64" s="1"/>
      <c r="C64" s="1"/>
      <c r="D64" s="1"/>
      <c r="E64" s="1"/>
    </row>
    <row r="65" spans="1:5">
      <c r="A65" s="11"/>
      <c r="B65" s="1"/>
      <c r="C65" s="1"/>
      <c r="D65" s="1"/>
      <c r="E65" s="1"/>
    </row>
    <row r="66" spans="1:5">
      <c r="A66" s="11"/>
      <c r="B66" s="1"/>
      <c r="C66" s="1"/>
      <c r="D66" s="1"/>
      <c r="E66" s="1"/>
    </row>
    <row r="67" spans="1:5">
      <c r="A67" s="11"/>
      <c r="B67" s="1"/>
      <c r="C67" s="1"/>
      <c r="D67" s="1"/>
      <c r="E67" s="1"/>
    </row>
    <row r="68" spans="1:5">
      <c r="A68" s="11"/>
      <c r="B68" s="1"/>
      <c r="C68" s="1"/>
      <c r="D68" s="1"/>
      <c r="E68" s="1"/>
    </row>
    <row r="69" spans="1:5">
      <c r="A69" s="11"/>
      <c r="B69" s="1"/>
      <c r="C69" s="1"/>
      <c r="D69" s="1"/>
      <c r="E69" s="1"/>
    </row>
  </sheetData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0FEC-17D2-48E3-9D58-E41C9A63ED4B}">
  <sheetPr>
    <tabColor rgb="FF7030A0"/>
  </sheetPr>
  <dimension ref="A1:M794"/>
  <sheetViews>
    <sheetView zoomScale="80" zoomScaleNormal="80" workbookViewId="0">
      <selection activeCell="D2" sqref="D2"/>
    </sheetView>
  </sheetViews>
  <sheetFormatPr defaultRowHeight="14.5"/>
  <cols>
    <col min="1" max="1" width="7.90625" style="850" bestFit="1" customWidth="1"/>
    <col min="2" max="2" width="12.54296875" style="850" customWidth="1"/>
    <col min="3" max="3" width="53.54296875" style="850" bestFit="1" customWidth="1"/>
    <col min="4" max="4" width="37.7265625" style="850" bestFit="1" customWidth="1"/>
    <col min="5" max="6" width="23.7265625" style="850" bestFit="1" customWidth="1"/>
    <col min="7" max="7" width="17.7265625" style="850" bestFit="1" customWidth="1"/>
    <col min="8" max="9" width="12.54296875" style="850" customWidth="1"/>
    <col min="10" max="10" width="45.08984375" style="850" bestFit="1" customWidth="1"/>
    <col min="11" max="11" width="50.81640625" style="850" bestFit="1" customWidth="1"/>
    <col min="12" max="12" width="17.36328125" style="850" bestFit="1" customWidth="1"/>
    <col min="13" max="16384" width="8.7265625" style="850"/>
  </cols>
  <sheetData>
    <row r="1" spans="1:13" ht="15" thickBot="1">
      <c r="E1" s="1171" t="s">
        <v>1380</v>
      </c>
      <c r="F1" s="1171"/>
      <c r="H1" s="1172" t="s">
        <v>1381</v>
      </c>
      <c r="I1" s="1173"/>
      <c r="J1" s="1174"/>
    </row>
    <row r="2" spans="1:13" ht="15.5" thickTop="1" thickBot="1">
      <c r="A2" s="855" t="s">
        <v>233</v>
      </c>
      <c r="B2" s="855" t="s">
        <v>258</v>
      </c>
      <c r="C2" s="856" t="s">
        <v>100</v>
      </c>
      <c r="D2" s="872" t="s">
        <v>922</v>
      </c>
      <c r="E2" s="865" t="s">
        <v>1382</v>
      </c>
      <c r="F2" s="865" t="s">
        <v>1383</v>
      </c>
      <c r="G2" s="873" t="s">
        <v>1384</v>
      </c>
      <c r="H2" s="874" t="s">
        <v>261</v>
      </c>
      <c r="I2" s="874" t="s">
        <v>1385</v>
      </c>
      <c r="J2" s="874" t="s">
        <v>1386</v>
      </c>
      <c r="K2" s="855" t="s">
        <v>260</v>
      </c>
      <c r="L2" s="856" t="s">
        <v>1387</v>
      </c>
      <c r="M2" s="856"/>
    </row>
    <row r="3" spans="1:13" ht="15" thickTop="1">
      <c r="A3" s="875" t="s">
        <v>1396</v>
      </c>
      <c r="B3" s="876">
        <v>1</v>
      </c>
      <c r="C3" s="1"/>
      <c r="D3" s="1" t="s">
        <v>1394</v>
      </c>
      <c r="E3" s="1"/>
      <c r="F3" s="1"/>
      <c r="G3" s="852"/>
      <c r="H3" s="876"/>
      <c r="I3" s="1"/>
      <c r="J3" s="853"/>
      <c r="K3" s="1" t="s">
        <v>1395</v>
      </c>
      <c r="M3" s="857"/>
    </row>
    <row r="4" spans="1:13">
      <c r="A4" s="875"/>
      <c r="B4" s="876"/>
      <c r="C4" s="1"/>
      <c r="D4" s="1"/>
      <c r="E4" s="1"/>
      <c r="F4" s="1"/>
      <c r="G4" s="852"/>
      <c r="H4" s="1"/>
      <c r="I4" s="1"/>
      <c r="J4" s="1"/>
      <c r="K4" s="1"/>
    </row>
    <row r="5" spans="1:13">
      <c r="A5" s="875"/>
      <c r="B5" s="876"/>
      <c r="C5" s="1"/>
      <c r="D5" s="1"/>
      <c r="E5" s="1"/>
      <c r="F5" s="1"/>
      <c r="G5" s="852"/>
      <c r="H5" s="876"/>
      <c r="I5" s="1"/>
      <c r="J5" s="853"/>
      <c r="K5" s="1"/>
    </row>
    <row r="6" spans="1:13">
      <c r="A6" s="875"/>
      <c r="B6" s="876"/>
      <c r="C6" s="1"/>
      <c r="D6" s="1"/>
      <c r="E6" s="1"/>
      <c r="F6" s="1"/>
      <c r="G6" s="852"/>
      <c r="H6" s="1"/>
      <c r="I6" s="1"/>
      <c r="J6" s="1"/>
      <c r="K6" s="1"/>
    </row>
    <row r="7" spans="1:13">
      <c r="A7" s="875"/>
      <c r="B7" s="876"/>
      <c r="C7" s="1"/>
      <c r="D7" s="1"/>
      <c r="E7" s="1"/>
      <c r="F7" s="1"/>
      <c r="G7" s="852"/>
      <c r="H7" s="876"/>
      <c r="I7" s="1"/>
      <c r="J7" s="853"/>
      <c r="K7" s="1"/>
    </row>
    <row r="8" spans="1:13">
      <c r="A8" s="875"/>
      <c r="B8" s="876"/>
      <c r="C8" s="1"/>
      <c r="D8" s="1"/>
      <c r="E8" s="1"/>
      <c r="F8" s="1"/>
      <c r="G8" s="852"/>
      <c r="H8" s="1"/>
      <c r="I8" s="1"/>
      <c r="J8" s="1"/>
      <c r="K8" s="1"/>
    </row>
    <row r="9" spans="1:13">
      <c r="A9" s="875"/>
      <c r="B9" s="876"/>
      <c r="C9" s="1"/>
      <c r="D9" s="1"/>
      <c r="E9" s="1"/>
      <c r="F9" s="1"/>
      <c r="G9" s="852"/>
      <c r="H9" s="876"/>
      <c r="I9" s="1"/>
      <c r="J9" s="853"/>
      <c r="K9" s="1"/>
    </row>
    <row r="10" spans="1:13">
      <c r="A10" s="875"/>
      <c r="B10" s="876"/>
      <c r="C10" s="1"/>
      <c r="D10" s="1"/>
      <c r="E10" s="1"/>
      <c r="F10" s="1"/>
      <c r="G10" s="852"/>
      <c r="H10" s="1"/>
      <c r="I10" s="1"/>
      <c r="J10" s="1"/>
      <c r="K10" s="1"/>
    </row>
    <row r="11" spans="1:13">
      <c r="A11" s="875"/>
      <c r="B11" s="876"/>
      <c r="C11" s="1"/>
      <c r="D11" s="1"/>
      <c r="E11" s="1"/>
      <c r="F11" s="1"/>
      <c r="G11" s="852"/>
      <c r="H11" s="876"/>
      <c r="I11" s="1"/>
      <c r="J11" s="853"/>
      <c r="K11" s="1"/>
    </row>
    <row r="12" spans="1:13">
      <c r="A12" s="875"/>
      <c r="B12" s="876"/>
      <c r="C12" s="1"/>
      <c r="D12" s="1"/>
      <c r="E12" s="1"/>
      <c r="F12" s="1"/>
      <c r="G12" s="852"/>
      <c r="H12" s="1"/>
      <c r="I12" s="1"/>
      <c r="J12" s="1"/>
      <c r="K12" s="1"/>
    </row>
    <row r="13" spans="1:13">
      <c r="A13" s="875"/>
      <c r="B13" s="876"/>
      <c r="C13" s="1"/>
      <c r="D13" s="1"/>
      <c r="E13" s="1"/>
      <c r="F13" s="1"/>
      <c r="G13" s="852"/>
      <c r="H13" s="876"/>
      <c r="I13" s="1"/>
      <c r="J13" s="853"/>
      <c r="K13" s="1"/>
    </row>
    <row r="14" spans="1:13">
      <c r="A14" s="875"/>
      <c r="B14" s="876"/>
      <c r="C14" s="1"/>
      <c r="D14" s="1"/>
      <c r="E14" s="1"/>
      <c r="F14" s="1"/>
      <c r="G14" s="852"/>
      <c r="H14" s="1"/>
      <c r="I14" s="1"/>
      <c r="J14" s="1"/>
      <c r="K14" s="1"/>
    </row>
    <row r="15" spans="1:13">
      <c r="A15" s="875"/>
      <c r="B15" s="876"/>
      <c r="C15" s="1"/>
      <c r="D15" s="1"/>
      <c r="E15" s="1"/>
      <c r="F15" s="1"/>
      <c r="G15" s="852"/>
      <c r="H15" s="876"/>
      <c r="I15" s="1"/>
      <c r="J15" s="853"/>
      <c r="K15" s="1"/>
    </row>
    <row r="16" spans="1:13">
      <c r="A16" s="875"/>
      <c r="B16" s="876"/>
      <c r="C16" s="1"/>
      <c r="D16" s="1"/>
      <c r="E16" s="1"/>
      <c r="F16" s="1"/>
      <c r="G16" s="852"/>
      <c r="H16" s="1"/>
      <c r="I16" s="1"/>
      <c r="J16" s="1"/>
      <c r="K16" s="1"/>
    </row>
    <row r="17" spans="1:11">
      <c r="A17" s="875"/>
      <c r="B17" s="876"/>
      <c r="C17" s="1"/>
      <c r="D17" s="1"/>
      <c r="E17" s="1"/>
      <c r="F17" s="1"/>
      <c r="G17" s="852"/>
      <c r="H17" s="876"/>
      <c r="I17" s="1"/>
      <c r="J17" s="853"/>
      <c r="K17" s="1"/>
    </row>
    <row r="18" spans="1:11">
      <c r="A18" s="875"/>
      <c r="B18" s="876"/>
      <c r="C18" s="877"/>
      <c r="D18" s="107"/>
      <c r="E18" s="878"/>
      <c r="F18" s="878"/>
      <c r="G18" s="402"/>
      <c r="H18" s="879"/>
      <c r="I18" s="878"/>
      <c r="J18" s="880"/>
      <c r="K18" s="1"/>
    </row>
    <row r="19" spans="1:11">
      <c r="A19" s="875"/>
      <c r="B19" s="876"/>
      <c r="C19" s="1"/>
      <c r="D19" s="1"/>
      <c r="E19" s="1"/>
      <c r="F19" s="1"/>
      <c r="G19" s="852"/>
      <c r="H19" s="876"/>
      <c r="I19" s="1"/>
      <c r="J19" s="853"/>
      <c r="K19" s="1"/>
    </row>
    <row r="20" spans="1:11">
      <c r="A20" s="875"/>
      <c r="B20" s="876"/>
      <c r="C20" s="1"/>
      <c r="D20" s="1"/>
      <c r="E20" s="857"/>
      <c r="F20" s="857"/>
      <c r="G20" s="852"/>
      <c r="H20" s="876"/>
      <c r="I20" s="857"/>
      <c r="J20" s="853"/>
      <c r="K20" s="1"/>
    </row>
    <row r="21" spans="1:11">
      <c r="A21" s="875"/>
      <c r="B21" s="876"/>
      <c r="C21" s="1"/>
      <c r="D21" s="1"/>
      <c r="E21" s="1"/>
      <c r="F21" s="1"/>
      <c r="G21" s="852"/>
      <c r="H21" s="876"/>
      <c r="I21" s="1"/>
      <c r="J21" s="853"/>
      <c r="K21" s="1"/>
    </row>
    <row r="22" spans="1:11">
      <c r="A22" s="875"/>
      <c r="B22" s="876"/>
      <c r="C22" s="1"/>
      <c r="D22" s="1"/>
      <c r="E22" s="1"/>
      <c r="F22" s="1"/>
      <c r="G22" s="852"/>
      <c r="H22" s="876"/>
      <c r="I22" s="1"/>
      <c r="J22" s="853"/>
      <c r="K22" s="1"/>
    </row>
    <row r="23" spans="1:11">
      <c r="A23" s="875"/>
      <c r="B23" s="876"/>
      <c r="C23" s="1"/>
      <c r="D23" s="1"/>
      <c r="E23" s="1"/>
      <c r="F23" s="1"/>
      <c r="G23" s="852"/>
      <c r="H23" s="876"/>
      <c r="I23" s="1"/>
      <c r="J23" s="853"/>
      <c r="K23" s="1"/>
    </row>
    <row r="24" spans="1:11">
      <c r="A24" s="875"/>
      <c r="B24" s="876"/>
      <c r="C24" s="1"/>
      <c r="D24" s="1"/>
      <c r="E24" s="1"/>
      <c r="F24" s="1"/>
      <c r="G24" s="852"/>
      <c r="H24" s="876"/>
      <c r="I24" s="1"/>
      <c r="J24" s="853"/>
      <c r="K24" s="1"/>
    </row>
    <row r="25" spans="1:11">
      <c r="A25" s="875"/>
      <c r="B25" s="876"/>
      <c r="C25" s="1"/>
      <c r="D25" s="1"/>
      <c r="E25" s="1"/>
      <c r="F25" s="1"/>
      <c r="G25" s="852"/>
      <c r="H25" s="876"/>
      <c r="I25" s="1"/>
      <c r="J25" s="853"/>
      <c r="K25" s="1"/>
    </row>
    <row r="26" spans="1:11">
      <c r="A26" s="875"/>
      <c r="B26" s="876"/>
      <c r="C26" s="1"/>
      <c r="D26" s="1"/>
      <c r="E26" s="1"/>
      <c r="F26" s="1"/>
      <c r="G26" s="852"/>
      <c r="H26" s="876"/>
      <c r="I26" s="1"/>
      <c r="J26" s="853"/>
      <c r="K26" s="1"/>
    </row>
    <row r="27" spans="1:11">
      <c r="A27" s="875"/>
      <c r="B27" s="876"/>
      <c r="C27" s="1"/>
      <c r="D27" s="1"/>
      <c r="E27" s="1"/>
      <c r="F27" s="1"/>
      <c r="G27" s="852"/>
      <c r="H27" s="1"/>
      <c r="I27" s="1"/>
      <c r="J27" s="1"/>
      <c r="K27" s="1"/>
    </row>
    <row r="28" spans="1:11">
      <c r="A28" s="875"/>
      <c r="B28" s="876"/>
      <c r="C28" s="1"/>
      <c r="D28" s="1"/>
      <c r="E28" s="1"/>
      <c r="F28" s="1"/>
      <c r="G28" s="852"/>
      <c r="H28" s="876"/>
      <c r="I28" s="1"/>
      <c r="J28" s="853"/>
      <c r="K28" s="1"/>
    </row>
    <row r="29" spans="1:11">
      <c r="A29" s="875"/>
      <c r="B29" s="876"/>
      <c r="C29" s="1"/>
      <c r="D29" s="1"/>
      <c r="E29" s="1"/>
      <c r="F29" s="1"/>
      <c r="G29" s="852"/>
      <c r="H29" s="1"/>
      <c r="I29" s="1"/>
      <c r="J29" s="1"/>
      <c r="K29" s="1"/>
    </row>
    <row r="30" spans="1:11">
      <c r="A30" s="875"/>
      <c r="B30" s="876"/>
      <c r="C30" s="1"/>
      <c r="D30" s="1"/>
      <c r="E30" s="1"/>
      <c r="F30" s="1"/>
      <c r="G30" s="852"/>
      <c r="H30" s="876"/>
      <c r="I30" s="1"/>
      <c r="J30" s="853"/>
      <c r="K30" s="1"/>
    </row>
    <row r="31" spans="1:11">
      <c r="A31" s="875"/>
      <c r="B31" s="876"/>
      <c r="C31" s="1"/>
      <c r="D31" s="1"/>
      <c r="E31" s="1"/>
      <c r="F31" s="1"/>
      <c r="G31" s="852"/>
      <c r="H31" s="1"/>
      <c r="I31" s="1"/>
      <c r="J31" s="1"/>
      <c r="K31" s="1"/>
    </row>
    <row r="32" spans="1:11">
      <c r="A32" s="875"/>
      <c r="B32" s="876"/>
      <c r="C32" s="1"/>
      <c r="D32" s="1"/>
      <c r="E32" s="1"/>
      <c r="F32" s="1"/>
      <c r="G32" s="852"/>
      <c r="H32" s="876"/>
      <c r="I32" s="1"/>
      <c r="J32" s="853"/>
      <c r="K32" s="1"/>
    </row>
    <row r="33" spans="1:11">
      <c r="A33" s="875"/>
      <c r="B33" s="876"/>
      <c r="C33" s="1"/>
      <c r="D33" s="1"/>
      <c r="E33" s="1"/>
      <c r="F33" s="1"/>
      <c r="G33" s="852"/>
      <c r="H33" s="1"/>
      <c r="I33" s="1"/>
      <c r="J33" s="1"/>
      <c r="K33" s="1"/>
    </row>
    <row r="34" spans="1:11">
      <c r="A34" s="875"/>
      <c r="B34" s="876"/>
      <c r="C34" s="1"/>
      <c r="D34" s="1"/>
      <c r="E34" s="1"/>
      <c r="F34" s="1"/>
      <c r="G34" s="852"/>
      <c r="H34" s="1"/>
      <c r="I34" s="1"/>
      <c r="J34" s="1"/>
      <c r="K34" s="1"/>
    </row>
    <row r="35" spans="1:11">
      <c r="A35" s="875"/>
      <c r="B35" s="876"/>
      <c r="C35" s="1"/>
      <c r="D35" s="1"/>
      <c r="E35" s="1"/>
      <c r="F35" s="1"/>
      <c r="G35" s="852"/>
      <c r="H35" s="1"/>
      <c r="I35" s="1"/>
      <c r="J35" s="1"/>
      <c r="K35" s="1"/>
    </row>
    <row r="36" spans="1:11">
      <c r="A36" s="875"/>
      <c r="B36" s="876"/>
      <c r="C36" s="1"/>
      <c r="D36" s="1"/>
      <c r="E36" s="1"/>
      <c r="F36" s="1"/>
      <c r="G36" s="852"/>
      <c r="H36" s="1"/>
      <c r="I36" s="1"/>
      <c r="J36" s="1"/>
      <c r="K36" s="1"/>
    </row>
    <row r="37" spans="1:11">
      <c r="A37" s="875"/>
      <c r="B37" s="876"/>
      <c r="C37" s="1"/>
      <c r="D37" s="1"/>
      <c r="E37" s="1"/>
      <c r="F37" s="1"/>
      <c r="G37" s="852"/>
      <c r="H37" s="876"/>
      <c r="I37" s="1"/>
      <c r="J37" s="853"/>
      <c r="K37" s="1"/>
    </row>
    <row r="38" spans="1:11">
      <c r="A38" s="875"/>
      <c r="B38" s="876"/>
      <c r="C38" s="1"/>
      <c r="D38" s="1"/>
      <c r="E38" s="1"/>
      <c r="F38" s="1"/>
      <c r="G38" s="852"/>
      <c r="H38" s="876"/>
      <c r="I38" s="1"/>
      <c r="J38" s="853"/>
      <c r="K38" s="1"/>
    </row>
    <row r="39" spans="1:11">
      <c r="A39" s="875"/>
      <c r="B39" s="876"/>
      <c r="C39" s="1"/>
      <c r="D39" s="1"/>
      <c r="E39" s="1"/>
      <c r="F39" s="1"/>
      <c r="G39" s="852"/>
      <c r="H39" s="876"/>
      <c r="I39" s="1"/>
      <c r="J39" s="853"/>
      <c r="K39" s="1"/>
    </row>
    <row r="40" spans="1:11">
      <c r="A40" s="875"/>
      <c r="B40" s="876"/>
      <c r="C40" s="1"/>
      <c r="D40" s="1"/>
      <c r="E40" s="1"/>
      <c r="F40" s="1"/>
      <c r="G40" s="852"/>
      <c r="H40" s="876"/>
      <c r="I40" s="1"/>
      <c r="J40" s="853"/>
      <c r="K40" s="1"/>
    </row>
    <row r="41" spans="1:11">
      <c r="A41" s="875"/>
      <c r="B41" s="876"/>
      <c r="C41" s="1"/>
      <c r="D41" s="1"/>
      <c r="E41" s="1"/>
      <c r="F41" s="1"/>
      <c r="G41" s="852"/>
      <c r="H41" s="876"/>
      <c r="I41" s="1"/>
      <c r="J41" s="853"/>
      <c r="K41" s="1"/>
    </row>
    <row r="42" spans="1:11">
      <c r="A42" s="875"/>
      <c r="B42" s="876"/>
      <c r="C42" s="1"/>
      <c r="D42" s="1"/>
      <c r="E42" s="1"/>
      <c r="F42" s="1"/>
      <c r="G42" s="852"/>
      <c r="H42" s="876"/>
      <c r="I42" s="1"/>
      <c r="J42" s="853"/>
      <c r="K42" s="1"/>
    </row>
    <row r="43" spans="1:11">
      <c r="A43" s="875"/>
      <c r="B43" s="876"/>
      <c r="C43" s="1"/>
      <c r="D43" s="1"/>
      <c r="E43" s="1"/>
      <c r="F43" s="1"/>
      <c r="G43" s="852"/>
      <c r="H43" s="876"/>
      <c r="I43" s="1"/>
      <c r="J43" s="853"/>
      <c r="K43" s="1"/>
    </row>
    <row r="44" spans="1:11">
      <c r="A44" s="875"/>
      <c r="B44" s="876"/>
      <c r="C44" s="1"/>
      <c r="D44" s="1"/>
      <c r="E44" s="1"/>
      <c r="F44" s="1"/>
      <c r="G44" s="852"/>
      <c r="H44" s="876"/>
      <c r="I44" s="1"/>
      <c r="J44" s="853"/>
      <c r="K44" s="1"/>
    </row>
    <row r="45" spans="1:11">
      <c r="A45" s="875"/>
      <c r="B45" s="876"/>
      <c r="C45" s="1"/>
      <c r="D45" s="1"/>
      <c r="E45" s="1"/>
      <c r="F45" s="1"/>
      <c r="G45" s="852"/>
      <c r="H45" s="876"/>
      <c r="I45" s="1"/>
      <c r="J45" s="853"/>
      <c r="K45" s="1"/>
    </row>
    <row r="46" spans="1:11">
      <c r="A46" s="875"/>
      <c r="B46" s="876"/>
      <c r="C46" s="1"/>
      <c r="D46" s="1"/>
      <c r="E46" s="1"/>
      <c r="F46" s="1"/>
      <c r="G46" s="852"/>
      <c r="H46" s="876"/>
      <c r="I46" s="1"/>
      <c r="J46" s="853"/>
      <c r="K46" s="1"/>
    </row>
    <row r="47" spans="1:11">
      <c r="A47" s="875"/>
      <c r="B47" s="876"/>
      <c r="C47" s="1"/>
      <c r="D47" s="1"/>
      <c r="E47" s="1"/>
      <c r="F47" s="1"/>
      <c r="G47" s="852"/>
      <c r="H47" s="876"/>
      <c r="I47" s="1"/>
      <c r="J47" s="853"/>
      <c r="K47" s="1"/>
    </row>
    <row r="48" spans="1:11">
      <c r="A48" s="875"/>
      <c r="B48" s="876"/>
      <c r="C48" s="1"/>
      <c r="D48" s="1"/>
      <c r="E48" s="1"/>
      <c r="F48" s="1"/>
      <c r="G48" s="852"/>
      <c r="H48" s="876"/>
      <c r="I48" s="1"/>
      <c r="J48" s="853"/>
      <c r="K48" s="1"/>
    </row>
    <row r="49" spans="1:11">
      <c r="A49" s="875"/>
      <c r="B49" s="876"/>
      <c r="C49" s="1"/>
      <c r="D49" s="1"/>
      <c r="E49" s="1"/>
      <c r="F49" s="1"/>
      <c r="G49" s="852"/>
      <c r="H49" s="876"/>
      <c r="I49" s="1"/>
      <c r="J49" s="853"/>
      <c r="K49" s="1"/>
    </row>
    <row r="50" spans="1:11">
      <c r="A50" s="875"/>
      <c r="B50" s="876"/>
      <c r="C50" s="1"/>
      <c r="D50" s="1"/>
      <c r="E50" s="1"/>
      <c r="F50" s="1"/>
      <c r="G50" s="852"/>
      <c r="H50" s="876"/>
      <c r="I50" s="1"/>
      <c r="J50" s="853"/>
      <c r="K50" s="1"/>
    </row>
    <row r="51" spans="1:11">
      <c r="A51" s="875"/>
      <c r="B51" s="876"/>
      <c r="C51" s="1"/>
      <c r="D51" s="1"/>
      <c r="E51" s="1"/>
      <c r="F51" s="1"/>
      <c r="G51" s="852"/>
      <c r="H51" s="876"/>
      <c r="I51" s="1"/>
      <c r="J51" s="853"/>
      <c r="K51" s="1"/>
    </row>
    <row r="52" spans="1:11">
      <c r="A52" s="875"/>
      <c r="B52" s="876"/>
      <c r="C52" s="1"/>
      <c r="D52" s="1"/>
      <c r="E52" s="1"/>
      <c r="F52" s="1"/>
      <c r="G52" s="852"/>
      <c r="H52" s="876"/>
      <c r="I52" s="1"/>
      <c r="J52" s="853"/>
      <c r="K52" s="1"/>
    </row>
    <row r="53" spans="1:11">
      <c r="A53" s="875"/>
      <c r="B53" s="876"/>
      <c r="C53" s="1"/>
      <c r="D53" s="1"/>
      <c r="E53" s="1"/>
      <c r="F53" s="1"/>
      <c r="G53" s="852"/>
      <c r="H53" s="876"/>
      <c r="I53" s="1"/>
      <c r="J53" s="853"/>
      <c r="K53" s="1"/>
    </row>
    <row r="54" spans="1:11">
      <c r="A54" s="875"/>
      <c r="B54" s="876"/>
      <c r="C54" s="1"/>
      <c r="D54" s="1"/>
      <c r="E54" s="1"/>
      <c r="F54" s="1"/>
      <c r="G54" s="852"/>
      <c r="H54" s="876"/>
      <c r="I54" s="1"/>
      <c r="J54" s="853"/>
      <c r="K54" s="1"/>
    </row>
    <row r="55" spans="1:11">
      <c r="A55" s="875"/>
      <c r="B55" s="876"/>
      <c r="C55" s="1"/>
      <c r="D55" s="1"/>
      <c r="E55" s="1"/>
      <c r="F55" s="1"/>
      <c r="G55" s="852"/>
      <c r="H55" s="876"/>
      <c r="I55" s="1"/>
      <c r="J55" s="853"/>
      <c r="K55" s="1"/>
    </row>
    <row r="56" spans="1:11">
      <c r="A56" s="875"/>
      <c r="B56" s="876"/>
      <c r="C56" s="1"/>
      <c r="D56" s="1"/>
      <c r="E56" s="1"/>
      <c r="F56" s="1"/>
      <c r="G56" s="852"/>
      <c r="H56" s="876"/>
      <c r="I56" s="1"/>
      <c r="J56" s="853"/>
      <c r="K56" s="1"/>
    </row>
    <row r="57" spans="1:11">
      <c r="A57" s="875"/>
      <c r="B57" s="876"/>
      <c r="C57" s="1"/>
      <c r="D57" s="1"/>
      <c r="E57" s="1"/>
      <c r="F57" s="1"/>
      <c r="G57" s="852"/>
      <c r="H57" s="876"/>
      <c r="I57" s="1"/>
      <c r="J57" s="853"/>
      <c r="K57" s="1"/>
    </row>
    <row r="58" spans="1:11">
      <c r="A58" s="875"/>
      <c r="B58" s="876"/>
      <c r="C58" s="1"/>
      <c r="D58" s="1"/>
      <c r="E58" s="1"/>
      <c r="F58" s="1"/>
      <c r="G58" s="852"/>
      <c r="H58" s="876"/>
      <c r="I58" s="1"/>
      <c r="J58" s="853"/>
      <c r="K58" s="1"/>
    </row>
    <row r="59" spans="1:11">
      <c r="A59" s="875"/>
      <c r="B59" s="876"/>
      <c r="C59" s="1"/>
      <c r="D59" s="1"/>
      <c r="E59" s="1"/>
      <c r="F59" s="1"/>
      <c r="G59" s="852"/>
      <c r="H59" s="876"/>
      <c r="I59" s="1"/>
      <c r="J59" s="853"/>
      <c r="K59" s="1"/>
    </row>
    <row r="60" spans="1:11">
      <c r="A60" s="875"/>
      <c r="B60" s="876"/>
      <c r="C60" s="1"/>
      <c r="D60" s="1"/>
      <c r="E60" s="1"/>
      <c r="F60" s="1"/>
      <c r="G60" s="852"/>
      <c r="H60" s="876"/>
      <c r="I60" s="1"/>
      <c r="J60" s="853"/>
      <c r="K60" s="1"/>
    </row>
    <row r="61" spans="1:11">
      <c r="A61" s="875"/>
      <c r="B61" s="876"/>
      <c r="C61" s="1"/>
      <c r="D61" s="1"/>
      <c r="E61" s="1"/>
      <c r="F61" s="1"/>
      <c r="G61" s="852"/>
      <c r="H61" s="876"/>
      <c r="I61" s="1"/>
      <c r="J61" s="853"/>
      <c r="K61" s="1"/>
    </row>
    <row r="62" spans="1:11">
      <c r="A62" s="875"/>
      <c r="B62" s="876"/>
      <c r="C62" s="1"/>
      <c r="D62" s="1"/>
      <c r="E62" s="1"/>
      <c r="F62" s="1"/>
      <c r="G62" s="852"/>
      <c r="H62" s="876"/>
      <c r="I62" s="1"/>
      <c r="J62" s="853"/>
      <c r="K62" s="1"/>
    </row>
    <row r="63" spans="1:11">
      <c r="A63" s="875"/>
      <c r="B63" s="876"/>
      <c r="C63" s="1"/>
      <c r="D63" s="1"/>
      <c r="E63" s="1"/>
      <c r="F63" s="1"/>
      <c r="G63" s="852"/>
      <c r="H63" s="876"/>
      <c r="I63" s="1"/>
      <c r="J63" s="853"/>
      <c r="K63" s="1"/>
    </row>
    <row r="64" spans="1:11">
      <c r="A64" s="875"/>
      <c r="B64" s="876"/>
      <c r="C64" s="1"/>
      <c r="D64" s="1"/>
      <c r="E64" s="1"/>
      <c r="F64" s="1"/>
      <c r="G64" s="852"/>
      <c r="H64" s="876"/>
      <c r="I64" s="1"/>
      <c r="J64" s="853"/>
      <c r="K64" s="1"/>
    </row>
    <row r="65" spans="1:11">
      <c r="A65" s="875"/>
      <c r="B65" s="876"/>
      <c r="C65" s="1"/>
      <c r="D65" s="1"/>
      <c r="E65" s="1"/>
      <c r="F65" s="1"/>
      <c r="G65" s="852"/>
      <c r="H65" s="876"/>
      <c r="I65" s="1"/>
      <c r="J65" s="853"/>
      <c r="K65" s="1"/>
    </row>
    <row r="66" spans="1:11">
      <c r="A66" s="875"/>
      <c r="B66" s="876"/>
      <c r="C66" s="1"/>
      <c r="D66" s="1"/>
      <c r="E66" s="1"/>
      <c r="F66" s="1"/>
      <c r="G66" s="852"/>
      <c r="H66" s="876"/>
      <c r="I66" s="1"/>
      <c r="J66" s="853"/>
      <c r="K66" s="1"/>
    </row>
    <row r="67" spans="1:11">
      <c r="A67" s="875"/>
      <c r="B67" s="876"/>
      <c r="C67" s="1"/>
      <c r="D67" s="1"/>
      <c r="E67" s="1"/>
      <c r="F67" s="1"/>
      <c r="G67" s="852"/>
      <c r="H67" s="876"/>
      <c r="I67" s="1"/>
      <c r="J67" s="853"/>
      <c r="K67" s="1"/>
    </row>
    <row r="68" spans="1:11">
      <c r="A68" s="875"/>
      <c r="B68" s="876"/>
      <c r="C68" s="1"/>
      <c r="D68" s="1"/>
      <c r="E68" s="1"/>
      <c r="F68" s="1"/>
      <c r="G68" s="852"/>
      <c r="H68" s="876"/>
      <c r="I68" s="1"/>
      <c r="J68" s="853"/>
      <c r="K68" s="1"/>
    </row>
    <row r="69" spans="1:11">
      <c r="A69" s="875"/>
      <c r="B69" s="876"/>
      <c r="C69" s="1"/>
      <c r="D69" s="1"/>
      <c r="E69" s="1"/>
      <c r="F69" s="1"/>
      <c r="G69" s="852"/>
      <c r="H69" s="876"/>
      <c r="I69" s="1"/>
      <c r="J69" s="853"/>
      <c r="K69" s="1"/>
    </row>
    <row r="70" spans="1:11">
      <c r="A70" s="875"/>
      <c r="B70" s="876"/>
      <c r="C70" s="1"/>
      <c r="D70" s="1"/>
      <c r="E70" s="1"/>
      <c r="F70" s="1"/>
      <c r="G70" s="852"/>
      <c r="H70" s="876"/>
      <c r="I70" s="1"/>
      <c r="J70" s="853"/>
      <c r="K70" s="1"/>
    </row>
    <row r="71" spans="1:11">
      <c r="A71" s="875"/>
      <c r="B71" s="876"/>
      <c r="C71" s="1"/>
      <c r="D71" s="1"/>
      <c r="E71" s="1"/>
      <c r="F71" s="1"/>
      <c r="G71" s="852"/>
      <c r="H71" s="876"/>
      <c r="I71" s="1"/>
      <c r="J71" s="853"/>
      <c r="K71" s="1"/>
    </row>
    <row r="72" spans="1:11">
      <c r="A72" s="875"/>
      <c r="B72" s="876"/>
      <c r="C72" s="1"/>
      <c r="D72" s="1"/>
      <c r="E72" s="1"/>
      <c r="F72" s="1"/>
      <c r="G72" s="852"/>
      <c r="H72" s="876"/>
      <c r="I72" s="1"/>
      <c r="J72" s="853"/>
      <c r="K72" s="1"/>
    </row>
    <row r="73" spans="1:11">
      <c r="A73" s="875"/>
      <c r="B73" s="876"/>
      <c r="C73" s="1"/>
      <c r="D73" s="1"/>
      <c r="E73" s="1"/>
      <c r="F73" s="1"/>
      <c r="G73" s="852"/>
      <c r="H73" s="876"/>
      <c r="I73" s="1"/>
      <c r="J73" s="853"/>
      <c r="K73" s="1"/>
    </row>
    <row r="74" spans="1:11">
      <c r="A74" s="875"/>
      <c r="B74" s="876"/>
      <c r="C74" s="1"/>
      <c r="D74" s="1"/>
      <c r="E74" s="1"/>
      <c r="F74" s="1"/>
      <c r="G74" s="852"/>
      <c r="H74" s="1"/>
      <c r="I74" s="1"/>
      <c r="J74" s="1"/>
      <c r="K74" s="1"/>
    </row>
    <row r="75" spans="1:11">
      <c r="A75" s="875"/>
      <c r="B75" s="876"/>
      <c r="C75" s="1"/>
      <c r="D75" s="1"/>
      <c r="E75" s="1"/>
      <c r="F75" s="1"/>
      <c r="G75" s="852"/>
      <c r="H75" s="1"/>
      <c r="I75" s="1"/>
      <c r="J75" s="1"/>
      <c r="K75" s="1"/>
    </row>
    <row r="76" spans="1:11">
      <c r="A76" s="875"/>
      <c r="B76" s="876"/>
      <c r="C76" s="1"/>
      <c r="D76" s="1"/>
      <c r="E76" s="1"/>
      <c r="F76" s="1"/>
      <c r="G76" s="852"/>
      <c r="H76" s="1"/>
      <c r="I76" s="1"/>
      <c r="J76" s="1"/>
      <c r="K76" s="1"/>
    </row>
    <row r="77" spans="1:11">
      <c r="A77" s="875"/>
      <c r="B77" s="876"/>
      <c r="C77" s="1"/>
      <c r="D77" s="1"/>
      <c r="E77" s="1"/>
      <c r="F77" s="1"/>
      <c r="G77" s="852"/>
      <c r="H77" s="1"/>
      <c r="I77" s="1"/>
      <c r="J77" s="1"/>
      <c r="K77" s="1"/>
    </row>
    <row r="78" spans="1:11">
      <c r="A78" s="875"/>
      <c r="B78" s="876"/>
      <c r="C78" s="877"/>
      <c r="D78" s="107"/>
      <c r="E78" s="878"/>
      <c r="F78" s="878"/>
      <c r="G78" s="402"/>
      <c r="H78" s="879"/>
      <c r="I78" s="878"/>
      <c r="J78" s="880"/>
      <c r="K78" s="1"/>
    </row>
    <row r="79" spans="1:11">
      <c r="A79" s="875"/>
      <c r="B79" s="876"/>
      <c r="C79" s="1"/>
      <c r="D79" s="1"/>
      <c r="E79" s="857"/>
      <c r="F79" s="857"/>
      <c r="G79" s="852"/>
      <c r="H79" s="876"/>
      <c r="I79" s="857"/>
      <c r="J79" s="853"/>
      <c r="K79" s="1"/>
    </row>
    <row r="80" spans="1:11">
      <c r="A80" s="875"/>
      <c r="B80" s="876"/>
      <c r="C80" s="1"/>
      <c r="D80" s="1"/>
      <c r="E80" s="1"/>
      <c r="F80" s="1"/>
      <c r="G80" s="852"/>
      <c r="H80" s="876"/>
      <c r="I80" s="1"/>
      <c r="J80" s="853"/>
      <c r="K80" s="1"/>
    </row>
    <row r="81" spans="1:11">
      <c r="A81" s="875"/>
      <c r="B81" s="876"/>
      <c r="C81" s="1"/>
      <c r="D81" s="1"/>
      <c r="E81" s="1"/>
      <c r="F81" s="1"/>
      <c r="G81" s="852"/>
      <c r="H81" s="876"/>
      <c r="I81" s="1"/>
      <c r="J81" s="853"/>
      <c r="K81" s="1"/>
    </row>
    <row r="82" spans="1:11">
      <c r="A82" s="875"/>
      <c r="B82" s="876"/>
      <c r="C82" s="1"/>
      <c r="D82" s="1"/>
      <c r="E82" s="1"/>
      <c r="F82" s="1"/>
      <c r="G82" s="852"/>
      <c r="H82" s="876"/>
      <c r="I82" s="1"/>
      <c r="J82" s="853"/>
      <c r="K82" s="1"/>
    </row>
    <row r="83" spans="1:11">
      <c r="A83" s="875"/>
      <c r="B83" s="876"/>
      <c r="C83" s="1"/>
      <c r="D83" s="1"/>
      <c r="E83" s="1"/>
      <c r="F83" s="1"/>
      <c r="G83" s="852"/>
      <c r="H83" s="876"/>
      <c r="I83" s="1"/>
      <c r="J83" s="853"/>
      <c r="K83" s="1"/>
    </row>
    <row r="84" spans="1:11">
      <c r="A84" s="875"/>
      <c r="B84" s="876"/>
      <c r="C84" s="1"/>
      <c r="D84" s="1"/>
      <c r="E84" s="1"/>
      <c r="F84" s="1"/>
      <c r="G84" s="852"/>
      <c r="H84" s="876"/>
      <c r="I84" s="1"/>
      <c r="J84" s="853"/>
      <c r="K84" s="1"/>
    </row>
    <row r="85" spans="1:11">
      <c r="A85" s="875"/>
      <c r="B85" s="876"/>
      <c r="C85" s="1"/>
      <c r="D85" s="1"/>
      <c r="E85" s="1"/>
      <c r="F85" s="1"/>
      <c r="G85" s="852"/>
      <c r="H85" s="876"/>
      <c r="I85" s="1"/>
      <c r="J85" s="853"/>
      <c r="K85" s="1"/>
    </row>
    <row r="86" spans="1:11">
      <c r="A86" s="875"/>
      <c r="B86" s="876"/>
      <c r="C86" s="1"/>
      <c r="D86" s="1"/>
      <c r="E86" s="1"/>
      <c r="F86" s="1"/>
      <c r="G86" s="852"/>
      <c r="H86" s="876"/>
      <c r="I86" s="1"/>
      <c r="J86" s="853"/>
      <c r="K86" s="1"/>
    </row>
    <row r="87" spans="1:11">
      <c r="A87" s="875"/>
      <c r="B87" s="876"/>
      <c r="C87" s="1"/>
      <c r="D87" s="1"/>
      <c r="E87" s="1"/>
      <c r="F87" s="1"/>
      <c r="G87" s="852"/>
      <c r="H87" s="876"/>
      <c r="I87" s="1"/>
      <c r="J87" s="853"/>
      <c r="K87" s="1"/>
    </row>
    <row r="88" spans="1:11">
      <c r="A88" s="875"/>
      <c r="B88" s="876"/>
      <c r="C88" s="1"/>
      <c r="D88" s="1"/>
      <c r="E88" s="1"/>
      <c r="F88" s="1"/>
      <c r="G88" s="852"/>
      <c r="H88" s="876"/>
      <c r="I88" s="1"/>
      <c r="J88" s="853"/>
      <c r="K88" s="1"/>
    </row>
    <row r="89" spans="1:11">
      <c r="A89" s="875"/>
      <c r="B89" s="876"/>
      <c r="C89" s="1"/>
      <c r="D89" s="1"/>
      <c r="E89" s="1"/>
      <c r="F89" s="1"/>
      <c r="G89" s="852"/>
      <c r="H89" s="876"/>
      <c r="I89" s="1"/>
      <c r="J89" s="853"/>
      <c r="K89" s="1"/>
    </row>
    <row r="90" spans="1:11">
      <c r="A90" s="875"/>
      <c r="B90" s="876"/>
      <c r="C90" s="1"/>
      <c r="D90" s="1"/>
      <c r="E90" s="1"/>
      <c r="F90" s="1"/>
      <c r="G90" s="852"/>
      <c r="H90" s="876"/>
      <c r="I90" s="1"/>
      <c r="J90" s="853"/>
      <c r="K90" s="1"/>
    </row>
    <row r="91" spans="1:11">
      <c r="A91" s="875"/>
      <c r="B91" s="876"/>
      <c r="C91" s="1"/>
      <c r="D91" s="1"/>
      <c r="E91" s="1"/>
      <c r="F91" s="1"/>
      <c r="G91" s="852"/>
      <c r="H91" s="876"/>
      <c r="I91" s="1"/>
      <c r="J91" s="853"/>
      <c r="K91" s="1"/>
    </row>
    <row r="92" spans="1:11">
      <c r="A92" s="875"/>
      <c r="B92" s="876"/>
      <c r="C92" s="1"/>
      <c r="D92" s="1"/>
      <c r="E92" s="1"/>
      <c r="F92" s="1"/>
      <c r="G92" s="852"/>
      <c r="H92" s="876"/>
      <c r="I92" s="1"/>
      <c r="J92" s="853"/>
      <c r="K92" s="1"/>
    </row>
    <row r="93" spans="1:11">
      <c r="A93" s="875"/>
      <c r="B93" s="876"/>
      <c r="C93" s="1"/>
      <c r="D93" s="1"/>
      <c r="E93" s="1"/>
      <c r="F93" s="1"/>
      <c r="G93" s="852"/>
      <c r="H93" s="876"/>
      <c r="I93" s="1"/>
      <c r="J93" s="853"/>
      <c r="K93" s="1"/>
    </row>
    <row r="94" spans="1:11">
      <c r="A94" s="875"/>
      <c r="B94" s="876"/>
      <c r="C94" s="1"/>
      <c r="D94" s="1"/>
      <c r="E94" s="1"/>
      <c r="F94" s="1"/>
      <c r="G94" s="852"/>
      <c r="H94" s="876"/>
      <c r="I94" s="1"/>
      <c r="J94" s="853"/>
      <c r="K94" s="1"/>
    </row>
    <row r="95" spans="1:11">
      <c r="A95" s="875"/>
      <c r="B95" s="876"/>
      <c r="C95" s="1"/>
      <c r="D95" s="1"/>
      <c r="E95" s="1"/>
      <c r="F95" s="1"/>
      <c r="G95" s="852"/>
      <c r="H95" s="876"/>
      <c r="I95" s="1"/>
      <c r="J95" s="853"/>
      <c r="K95" s="1"/>
    </row>
    <row r="96" spans="1:11">
      <c r="A96" s="875"/>
      <c r="B96" s="876"/>
      <c r="C96" s="1"/>
      <c r="D96" s="1"/>
      <c r="E96" s="1"/>
      <c r="F96" s="1"/>
      <c r="G96" s="852"/>
      <c r="H96" s="876"/>
      <c r="I96" s="1"/>
      <c r="J96" s="853"/>
      <c r="K96" s="1"/>
    </row>
    <row r="97" spans="1:11">
      <c r="A97" s="875"/>
      <c r="B97" s="876"/>
      <c r="C97" s="1"/>
      <c r="D97" s="1"/>
      <c r="E97" s="1"/>
      <c r="F97" s="1"/>
      <c r="G97" s="852"/>
      <c r="H97" s="876"/>
      <c r="I97" s="1"/>
      <c r="J97" s="853"/>
      <c r="K97" s="1"/>
    </row>
    <row r="98" spans="1:11">
      <c r="A98" s="875"/>
      <c r="B98" s="876"/>
      <c r="C98" s="1"/>
      <c r="D98" s="1"/>
      <c r="E98" s="1"/>
      <c r="F98" s="1"/>
      <c r="G98" s="852"/>
      <c r="H98" s="876"/>
      <c r="I98" s="1"/>
      <c r="J98" s="853"/>
      <c r="K98" s="1"/>
    </row>
    <row r="99" spans="1:11">
      <c r="A99" s="875"/>
      <c r="B99" s="876"/>
      <c r="C99" s="1"/>
      <c r="D99" s="1"/>
      <c r="E99" s="1"/>
      <c r="F99" s="1"/>
      <c r="G99" s="852"/>
      <c r="H99" s="876"/>
      <c r="I99" s="1"/>
      <c r="J99" s="853"/>
      <c r="K99" s="1"/>
    </row>
    <row r="100" spans="1:11">
      <c r="A100" s="875"/>
      <c r="B100" s="876"/>
      <c r="C100" s="1"/>
      <c r="D100" s="1"/>
      <c r="E100" s="1"/>
      <c r="F100" s="1"/>
      <c r="G100" s="852"/>
      <c r="H100" s="876"/>
      <c r="I100" s="1"/>
      <c r="J100" s="853"/>
      <c r="K100" s="1"/>
    </row>
    <row r="101" spans="1:11">
      <c r="A101" s="875"/>
      <c r="B101" s="876"/>
      <c r="C101" s="1"/>
      <c r="D101" s="1"/>
      <c r="E101" s="1"/>
      <c r="F101" s="1"/>
      <c r="G101" s="852"/>
      <c r="H101" s="876"/>
      <c r="I101" s="1"/>
      <c r="J101" s="853"/>
      <c r="K101" s="1"/>
    </row>
    <row r="102" spans="1:11">
      <c r="A102" s="875"/>
      <c r="B102" s="876"/>
      <c r="C102" s="1"/>
      <c r="D102" s="1"/>
      <c r="E102" s="1"/>
      <c r="F102" s="1"/>
      <c r="G102" s="852"/>
      <c r="H102" s="876"/>
      <c r="I102" s="1"/>
      <c r="J102" s="853"/>
      <c r="K102" s="1"/>
    </row>
    <row r="103" spans="1:11">
      <c r="A103" s="875"/>
      <c r="B103" s="876"/>
      <c r="C103" s="1"/>
      <c r="D103" s="1"/>
      <c r="E103" s="1"/>
      <c r="F103" s="1"/>
      <c r="G103" s="852"/>
      <c r="H103" s="876"/>
      <c r="I103" s="1"/>
      <c r="J103" s="853"/>
      <c r="K103" s="1"/>
    </row>
    <row r="104" spans="1:11">
      <c r="A104" s="875"/>
      <c r="B104" s="876"/>
      <c r="C104" s="1"/>
      <c r="D104" s="1"/>
      <c r="E104" s="1"/>
      <c r="F104" s="1"/>
      <c r="G104" s="852"/>
      <c r="H104" s="876"/>
      <c r="I104" s="1"/>
      <c r="J104" s="853"/>
      <c r="K104" s="1"/>
    </row>
    <row r="105" spans="1:11">
      <c r="A105" s="875"/>
      <c r="B105" s="876"/>
      <c r="C105" s="1"/>
      <c r="D105" s="1"/>
      <c r="E105" s="1"/>
      <c r="F105" s="1"/>
      <c r="G105" s="852"/>
      <c r="H105" s="876"/>
      <c r="I105" s="1"/>
      <c r="J105" s="853"/>
      <c r="K105" s="1"/>
    </row>
    <row r="106" spans="1:11">
      <c r="A106" s="875"/>
      <c r="B106" s="876"/>
      <c r="C106" s="1"/>
      <c r="D106" s="1"/>
      <c r="E106" s="1"/>
      <c r="F106" s="1"/>
      <c r="G106" s="852"/>
      <c r="H106" s="876"/>
      <c r="I106" s="1"/>
      <c r="J106" s="853"/>
      <c r="K106" s="1"/>
    </row>
    <row r="107" spans="1:11">
      <c r="A107" s="875"/>
      <c r="B107" s="876"/>
      <c r="C107" s="1"/>
      <c r="D107" s="1"/>
      <c r="E107" s="1"/>
      <c r="F107" s="1"/>
      <c r="G107" s="852"/>
      <c r="H107" s="876"/>
      <c r="I107" s="1"/>
      <c r="J107" s="853"/>
      <c r="K107" s="1"/>
    </row>
    <row r="108" spans="1:11">
      <c r="A108" s="875"/>
      <c r="B108" s="876"/>
      <c r="C108" s="1"/>
      <c r="D108" s="1"/>
      <c r="E108" s="1"/>
      <c r="F108" s="1"/>
      <c r="G108" s="852"/>
      <c r="H108" s="876"/>
      <c r="I108" s="1"/>
      <c r="J108" s="853"/>
      <c r="K108" s="1"/>
    </row>
    <row r="109" spans="1:11">
      <c r="A109" s="875"/>
      <c r="B109" s="876"/>
      <c r="C109" s="1"/>
      <c r="D109" s="1"/>
      <c r="E109" s="1"/>
      <c r="F109" s="1"/>
      <c r="G109" s="852"/>
      <c r="H109" s="876"/>
      <c r="I109" s="1"/>
      <c r="J109" s="853"/>
      <c r="K109" s="1"/>
    </row>
    <row r="110" spans="1:11">
      <c r="A110" s="875"/>
      <c r="B110" s="876"/>
      <c r="C110" s="1"/>
      <c r="D110" s="1"/>
      <c r="E110" s="1"/>
      <c r="F110" s="1"/>
      <c r="G110" s="852"/>
      <c r="H110" s="876"/>
      <c r="I110" s="1"/>
      <c r="J110" s="853"/>
      <c r="K110" s="1"/>
    </row>
    <row r="111" spans="1:11">
      <c r="A111" s="875"/>
      <c r="B111" s="876"/>
      <c r="C111" s="1"/>
      <c r="D111" s="1"/>
      <c r="E111" s="1"/>
      <c r="F111" s="1"/>
      <c r="G111" s="852"/>
      <c r="H111" s="876"/>
      <c r="I111" s="1"/>
      <c r="J111" s="853"/>
      <c r="K111" s="1"/>
    </row>
    <row r="112" spans="1:11">
      <c r="A112" s="875"/>
      <c r="B112" s="876"/>
      <c r="C112" s="1"/>
      <c r="D112" s="1"/>
      <c r="E112" s="1"/>
      <c r="F112" s="1"/>
      <c r="G112" s="852"/>
      <c r="H112" s="876"/>
      <c r="I112" s="1"/>
      <c r="J112" s="853"/>
      <c r="K112" s="1"/>
    </row>
    <row r="113" spans="1:11">
      <c r="A113" s="875"/>
      <c r="B113" s="876"/>
      <c r="C113" s="1"/>
      <c r="D113" s="1"/>
      <c r="E113" s="1"/>
      <c r="F113" s="1"/>
      <c r="G113" s="852"/>
      <c r="H113" s="876"/>
      <c r="I113" s="1"/>
      <c r="J113" s="853"/>
      <c r="K113" s="1"/>
    </row>
    <row r="114" spans="1:11">
      <c r="A114" s="875"/>
      <c r="B114" s="876"/>
      <c r="C114" s="1"/>
      <c r="D114" s="1"/>
      <c r="E114" s="1"/>
      <c r="F114" s="1"/>
      <c r="G114" s="852"/>
      <c r="H114" s="876"/>
      <c r="I114" s="1"/>
      <c r="J114" s="853"/>
      <c r="K114" s="1"/>
    </row>
    <row r="115" spans="1:11">
      <c r="A115" s="875"/>
      <c r="B115" s="876"/>
      <c r="C115" s="1"/>
      <c r="D115" s="1"/>
      <c r="E115" s="1"/>
      <c r="F115" s="1"/>
      <c r="G115" s="852"/>
      <c r="H115" s="876"/>
      <c r="I115" s="1"/>
      <c r="J115" s="853"/>
      <c r="K115" s="1"/>
    </row>
    <row r="116" spans="1:11">
      <c r="A116" s="875"/>
      <c r="B116" s="876"/>
      <c r="C116" s="1"/>
      <c r="D116" s="1"/>
      <c r="E116" s="1"/>
      <c r="F116" s="1"/>
      <c r="G116" s="852"/>
      <c r="H116" s="876"/>
      <c r="I116" s="1"/>
      <c r="J116" s="853"/>
      <c r="K116" s="1"/>
    </row>
    <row r="117" spans="1:11">
      <c r="A117" s="875"/>
      <c r="B117" s="876"/>
      <c r="C117" s="1"/>
      <c r="D117" s="1"/>
      <c r="E117" s="1"/>
      <c r="F117" s="1"/>
      <c r="G117" s="852"/>
      <c r="H117" s="876"/>
      <c r="I117" s="1"/>
      <c r="J117" s="853"/>
      <c r="K117" s="1"/>
    </row>
    <row r="118" spans="1:11">
      <c r="A118" s="875"/>
      <c r="B118" s="876"/>
      <c r="C118" s="1"/>
      <c r="D118" s="1"/>
      <c r="E118" s="1"/>
      <c r="F118" s="1"/>
      <c r="G118" s="852"/>
      <c r="H118" s="876"/>
      <c r="I118" s="1"/>
      <c r="J118" s="853"/>
      <c r="K118" s="1"/>
    </row>
    <row r="119" spans="1:11">
      <c r="A119" s="875"/>
      <c r="B119" s="876"/>
      <c r="C119" s="1"/>
      <c r="D119" s="1"/>
      <c r="E119" s="1"/>
      <c r="F119" s="1"/>
      <c r="G119" s="852"/>
      <c r="H119" s="876"/>
      <c r="I119" s="1"/>
      <c r="J119" s="853"/>
      <c r="K119" s="1"/>
    </row>
    <row r="120" spans="1:11">
      <c r="A120" s="875"/>
      <c r="B120" s="876"/>
      <c r="C120" s="1"/>
      <c r="D120" s="1"/>
      <c r="E120" s="1"/>
      <c r="F120" s="1"/>
      <c r="G120" s="852"/>
      <c r="H120" s="876"/>
      <c r="I120" s="1"/>
      <c r="J120" s="853"/>
      <c r="K120" s="1"/>
    </row>
    <row r="121" spans="1:11">
      <c r="A121" s="875"/>
      <c r="B121" s="876"/>
      <c r="C121" s="1"/>
      <c r="D121" s="1"/>
      <c r="E121" s="1"/>
      <c r="F121" s="1"/>
      <c r="G121" s="852"/>
      <c r="H121" s="876"/>
      <c r="I121" s="1"/>
      <c r="J121" s="853"/>
      <c r="K121" s="1"/>
    </row>
    <row r="122" spans="1:11">
      <c r="A122" s="875"/>
      <c r="B122" s="876"/>
      <c r="C122" s="1"/>
      <c r="D122" s="1"/>
      <c r="E122" s="1"/>
      <c r="F122" s="1"/>
      <c r="G122" s="852"/>
      <c r="H122" s="876"/>
      <c r="I122" s="1"/>
      <c r="J122" s="853"/>
      <c r="K122" s="1"/>
    </row>
    <row r="123" spans="1:11">
      <c r="A123" s="875"/>
      <c r="B123" s="876"/>
      <c r="C123" s="1"/>
      <c r="D123" s="1"/>
      <c r="E123" s="1"/>
      <c r="F123" s="1"/>
      <c r="G123" s="852"/>
      <c r="H123" s="1"/>
      <c r="I123" s="1"/>
      <c r="J123" s="1"/>
      <c r="K123" s="1"/>
    </row>
    <row r="124" spans="1:11">
      <c r="A124" s="875"/>
      <c r="B124" s="876"/>
      <c r="C124" s="1"/>
      <c r="D124" s="1"/>
      <c r="E124" s="1"/>
      <c r="F124" s="1"/>
      <c r="G124" s="852"/>
      <c r="H124" s="1"/>
      <c r="I124" s="1"/>
      <c r="J124" s="1"/>
      <c r="K124" s="1"/>
    </row>
    <row r="125" spans="1:11">
      <c r="A125" s="875"/>
      <c r="B125" s="876"/>
      <c r="C125" s="1"/>
      <c r="D125" s="1"/>
      <c r="E125" s="1"/>
      <c r="F125" s="1"/>
      <c r="G125" s="852"/>
      <c r="H125" s="1"/>
      <c r="I125" s="1"/>
      <c r="J125" s="1"/>
      <c r="K125" s="1"/>
    </row>
    <row r="126" spans="1:11">
      <c r="A126" s="875"/>
      <c r="B126" s="876"/>
      <c r="C126" s="1"/>
      <c r="D126" s="1"/>
      <c r="E126" s="1"/>
      <c r="F126" s="1"/>
      <c r="G126" s="852"/>
      <c r="H126" s="1"/>
      <c r="I126" s="1"/>
      <c r="J126" s="1"/>
      <c r="K126" s="1"/>
    </row>
    <row r="127" spans="1:11">
      <c r="A127" s="875"/>
      <c r="B127" s="876"/>
      <c r="C127" s="877"/>
      <c r="D127" s="107"/>
      <c r="E127" s="878"/>
      <c r="F127" s="878"/>
      <c r="G127" s="402"/>
      <c r="H127" s="879"/>
      <c r="I127" s="878"/>
      <c r="J127" s="880"/>
      <c r="K127" s="1"/>
    </row>
    <row r="128" spans="1:11">
      <c r="A128" s="875"/>
      <c r="B128" s="876"/>
      <c r="C128" s="1"/>
      <c r="D128" s="1"/>
      <c r="E128" s="857"/>
      <c r="F128" s="857"/>
      <c r="G128" s="852"/>
      <c r="H128" s="876"/>
      <c r="I128" s="857"/>
      <c r="J128" s="853"/>
      <c r="K128" s="1"/>
    </row>
    <row r="129" spans="1:11">
      <c r="A129" s="875"/>
      <c r="B129" s="876"/>
      <c r="C129" s="1"/>
      <c r="D129" s="1"/>
      <c r="E129" s="1"/>
      <c r="F129" s="1"/>
      <c r="G129" s="852"/>
      <c r="H129" s="876"/>
      <c r="I129" s="1"/>
      <c r="J129" s="853"/>
      <c r="K129" s="1"/>
    </row>
    <row r="130" spans="1:11">
      <c r="A130" s="875"/>
      <c r="B130" s="876"/>
      <c r="C130" s="1"/>
      <c r="D130" s="1"/>
      <c r="E130" s="1"/>
      <c r="F130" s="1"/>
      <c r="G130" s="852"/>
      <c r="H130" s="876"/>
      <c r="I130" s="1"/>
      <c r="J130" s="853"/>
      <c r="K130" s="1"/>
    </row>
    <row r="131" spans="1:11">
      <c r="A131" s="875"/>
      <c r="B131" s="876"/>
      <c r="C131" s="1"/>
      <c r="D131" s="1"/>
      <c r="E131" s="1"/>
      <c r="F131" s="1"/>
      <c r="G131" s="852"/>
      <c r="H131" s="876"/>
      <c r="I131" s="1"/>
      <c r="J131" s="853"/>
      <c r="K131" s="1"/>
    </row>
    <row r="132" spans="1:11">
      <c r="A132" s="875"/>
      <c r="B132" s="876"/>
      <c r="C132" s="1"/>
      <c r="D132" s="1"/>
      <c r="E132" s="1"/>
      <c r="F132" s="1"/>
      <c r="G132" s="852"/>
      <c r="H132" s="876"/>
      <c r="I132" s="1"/>
      <c r="J132" s="853"/>
      <c r="K132" s="1"/>
    </row>
    <row r="133" spans="1:11">
      <c r="A133" s="875"/>
      <c r="B133" s="876"/>
      <c r="C133" s="1"/>
      <c r="D133" s="1"/>
      <c r="E133" s="1"/>
      <c r="F133" s="1"/>
      <c r="G133" s="852"/>
      <c r="H133" s="876"/>
      <c r="I133" s="1"/>
      <c r="J133" s="853"/>
      <c r="K133" s="1"/>
    </row>
    <row r="134" spans="1:11">
      <c r="A134" s="875"/>
      <c r="B134" s="876"/>
      <c r="C134" s="1"/>
      <c r="D134" s="1"/>
      <c r="E134" s="1"/>
      <c r="F134" s="1"/>
      <c r="G134" s="852"/>
      <c r="H134" s="876"/>
      <c r="I134" s="1"/>
      <c r="J134" s="853"/>
      <c r="K134" s="1"/>
    </row>
    <row r="135" spans="1:11">
      <c r="A135" s="875"/>
      <c r="B135" s="876"/>
      <c r="C135" s="1"/>
      <c r="D135" s="1"/>
      <c r="E135" s="1"/>
      <c r="F135" s="1"/>
      <c r="G135" s="852"/>
      <c r="H135" s="876"/>
      <c r="I135" s="1"/>
      <c r="J135" s="853"/>
      <c r="K135" s="1"/>
    </row>
    <row r="136" spans="1:11">
      <c r="A136" s="875"/>
      <c r="B136" s="876"/>
      <c r="C136" s="1"/>
      <c r="D136" s="1"/>
      <c r="E136" s="1"/>
      <c r="F136" s="1"/>
      <c r="G136" s="852"/>
      <c r="H136" s="876"/>
      <c r="I136" s="1"/>
      <c r="J136" s="853"/>
      <c r="K136" s="1"/>
    </row>
    <row r="137" spans="1:11">
      <c r="A137" s="875"/>
      <c r="B137" s="876"/>
      <c r="C137" s="1"/>
      <c r="D137" s="1"/>
      <c r="E137" s="1"/>
      <c r="F137" s="1"/>
      <c r="G137" s="852"/>
      <c r="H137" s="876"/>
      <c r="I137" s="1"/>
      <c r="J137" s="853"/>
      <c r="K137" s="1"/>
    </row>
    <row r="138" spans="1:11">
      <c r="A138" s="875"/>
      <c r="B138" s="876"/>
      <c r="C138" s="1"/>
      <c r="D138" s="1"/>
      <c r="E138" s="1"/>
      <c r="F138" s="1"/>
      <c r="G138" s="852"/>
      <c r="H138" s="876"/>
      <c r="I138" s="1"/>
      <c r="J138" s="853"/>
      <c r="K138" s="1"/>
    </row>
    <row r="139" spans="1:11">
      <c r="A139" s="875"/>
      <c r="B139" s="876"/>
      <c r="C139" s="1"/>
      <c r="D139" s="1"/>
      <c r="E139" s="1"/>
      <c r="F139" s="1"/>
      <c r="G139" s="852"/>
      <c r="H139" s="876"/>
      <c r="I139" s="1"/>
      <c r="J139" s="853"/>
      <c r="K139" s="1"/>
    </row>
    <row r="140" spans="1:11">
      <c r="A140" s="875"/>
      <c r="B140" s="876"/>
      <c r="C140" s="1"/>
      <c r="D140" s="1"/>
      <c r="E140" s="1"/>
      <c r="F140" s="1"/>
      <c r="G140" s="852"/>
      <c r="H140" s="876"/>
      <c r="I140" s="1"/>
      <c r="J140" s="853"/>
      <c r="K140" s="1"/>
    </row>
    <row r="141" spans="1:11">
      <c r="A141" s="875"/>
      <c r="B141" s="876"/>
      <c r="C141" s="1"/>
      <c r="D141" s="1"/>
      <c r="E141" s="1"/>
      <c r="F141" s="1"/>
      <c r="G141" s="852"/>
      <c r="H141" s="876"/>
      <c r="I141" s="1"/>
      <c r="J141" s="853"/>
      <c r="K141" s="1"/>
    </row>
    <row r="142" spans="1:11">
      <c r="A142" s="875"/>
      <c r="B142" s="876"/>
      <c r="C142" s="1"/>
      <c r="D142" s="1"/>
      <c r="E142" s="1"/>
      <c r="F142" s="1"/>
      <c r="G142" s="852"/>
      <c r="H142" s="876"/>
      <c r="I142" s="1"/>
      <c r="J142" s="853"/>
      <c r="K142" s="1"/>
    </row>
    <row r="143" spans="1:11">
      <c r="A143" s="875"/>
      <c r="B143" s="876"/>
      <c r="C143" s="1"/>
      <c r="D143" s="1"/>
      <c r="E143" s="1"/>
      <c r="F143" s="1"/>
      <c r="G143" s="852"/>
      <c r="H143" s="876"/>
      <c r="I143" s="1"/>
      <c r="J143" s="853"/>
      <c r="K143" s="1"/>
    </row>
    <row r="144" spans="1:11">
      <c r="A144" s="875"/>
      <c r="B144" s="876"/>
      <c r="C144" s="1"/>
      <c r="D144" s="1"/>
      <c r="E144" s="1"/>
      <c r="F144" s="1"/>
      <c r="G144" s="852"/>
      <c r="H144" s="876"/>
      <c r="I144" s="1"/>
      <c r="J144" s="853"/>
      <c r="K144" s="1"/>
    </row>
    <row r="145" spans="1:11">
      <c r="A145" s="875"/>
      <c r="B145" s="876"/>
      <c r="C145" s="1"/>
      <c r="D145" s="1"/>
      <c r="E145" s="1"/>
      <c r="F145" s="1"/>
      <c r="G145" s="852"/>
      <c r="H145" s="876"/>
      <c r="I145" s="1"/>
      <c r="J145" s="853"/>
      <c r="K145" s="1"/>
    </row>
    <row r="146" spans="1:11">
      <c r="A146" s="875"/>
      <c r="B146" s="876"/>
      <c r="C146" s="1"/>
      <c r="D146" s="1"/>
      <c r="E146" s="1"/>
      <c r="F146" s="1"/>
      <c r="G146" s="852"/>
      <c r="H146" s="876"/>
      <c r="I146" s="1"/>
      <c r="J146" s="853"/>
      <c r="K146" s="1"/>
    </row>
    <row r="147" spans="1:11">
      <c r="A147" s="875"/>
      <c r="B147" s="876"/>
      <c r="C147" s="1"/>
      <c r="D147" s="1"/>
      <c r="E147" s="1"/>
      <c r="F147" s="1"/>
      <c r="G147" s="852"/>
      <c r="H147" s="876"/>
      <c r="I147" s="1"/>
      <c r="J147" s="853"/>
      <c r="K147" s="1"/>
    </row>
    <row r="148" spans="1:11">
      <c r="A148" s="875"/>
      <c r="B148" s="876"/>
      <c r="C148" s="1"/>
      <c r="D148" s="1"/>
      <c r="E148" s="1"/>
      <c r="F148" s="1"/>
      <c r="G148" s="852"/>
      <c r="H148" s="876"/>
      <c r="I148" s="1"/>
      <c r="J148" s="853"/>
      <c r="K148" s="1"/>
    </row>
    <row r="149" spans="1:11">
      <c r="A149" s="875"/>
      <c r="B149" s="876"/>
      <c r="C149" s="1"/>
      <c r="D149" s="1"/>
      <c r="E149" s="1"/>
      <c r="F149" s="1"/>
      <c r="G149" s="852"/>
      <c r="H149" s="876"/>
      <c r="I149" s="1"/>
      <c r="J149" s="853"/>
      <c r="K149" s="1"/>
    </row>
    <row r="150" spans="1:11">
      <c r="A150" s="875"/>
      <c r="B150" s="876"/>
      <c r="C150" s="1"/>
      <c r="D150" s="1"/>
      <c r="E150" s="1"/>
      <c r="F150" s="1"/>
      <c r="G150" s="852"/>
      <c r="H150" s="876"/>
      <c r="I150" s="1"/>
      <c r="J150" s="853"/>
      <c r="K150" s="1"/>
    </row>
    <row r="151" spans="1:11">
      <c r="A151" s="875"/>
      <c r="B151" s="876"/>
      <c r="C151" s="1"/>
      <c r="D151" s="1"/>
      <c r="E151" s="1"/>
      <c r="F151" s="1"/>
      <c r="G151" s="852"/>
      <c r="H151" s="876"/>
      <c r="I151" s="1"/>
      <c r="J151" s="853"/>
      <c r="K151" s="1"/>
    </row>
    <row r="152" spans="1:11">
      <c r="A152" s="875"/>
      <c r="B152" s="876"/>
      <c r="C152" s="1"/>
      <c r="D152" s="1"/>
      <c r="E152" s="1"/>
      <c r="F152" s="1"/>
      <c r="G152" s="852"/>
      <c r="H152" s="876"/>
      <c r="I152" s="1"/>
      <c r="J152" s="853"/>
      <c r="K152" s="1"/>
    </row>
    <row r="153" spans="1:11">
      <c r="A153" s="875"/>
      <c r="B153" s="876"/>
      <c r="C153" s="1"/>
      <c r="D153" s="1"/>
      <c r="E153" s="1"/>
      <c r="F153" s="1"/>
      <c r="G153" s="852"/>
      <c r="H153" s="876"/>
      <c r="I153" s="1"/>
      <c r="J153" s="853"/>
      <c r="K153" s="1"/>
    </row>
    <row r="154" spans="1:11">
      <c r="A154" s="875"/>
      <c r="B154" s="876"/>
      <c r="C154" s="1"/>
      <c r="D154" s="1"/>
      <c r="E154" s="1"/>
      <c r="F154" s="1"/>
      <c r="G154" s="852"/>
      <c r="H154" s="876"/>
      <c r="I154" s="1"/>
      <c r="J154" s="853"/>
      <c r="K154" s="1"/>
    </row>
    <row r="155" spans="1:11">
      <c r="A155" s="875"/>
      <c r="B155" s="876"/>
      <c r="C155" s="1"/>
      <c r="D155" s="1"/>
      <c r="E155" s="1"/>
      <c r="F155" s="1"/>
      <c r="G155" s="852"/>
      <c r="H155" s="876"/>
      <c r="I155" s="1"/>
      <c r="J155" s="853"/>
      <c r="K155" s="1"/>
    </row>
    <row r="156" spans="1:11">
      <c r="A156" s="875"/>
      <c r="B156" s="876"/>
      <c r="C156" s="1"/>
      <c r="D156" s="1"/>
      <c r="E156" s="1"/>
      <c r="F156" s="1"/>
      <c r="G156" s="852"/>
      <c r="H156" s="876"/>
      <c r="I156" s="1"/>
      <c r="J156" s="853"/>
      <c r="K156" s="1"/>
    </row>
    <row r="157" spans="1:11">
      <c r="A157" s="875"/>
      <c r="B157" s="876"/>
      <c r="C157" s="1"/>
      <c r="D157" s="1"/>
      <c r="E157" s="1"/>
      <c r="F157" s="1"/>
      <c r="G157" s="852"/>
      <c r="H157" s="876"/>
      <c r="I157" s="1"/>
      <c r="J157" s="853"/>
      <c r="K157" s="1"/>
    </row>
    <row r="158" spans="1:11">
      <c r="A158" s="875"/>
      <c r="B158" s="876"/>
      <c r="C158" s="1"/>
      <c r="D158" s="1"/>
      <c r="E158" s="1"/>
      <c r="F158" s="1"/>
      <c r="G158" s="852"/>
      <c r="H158" s="876"/>
      <c r="I158" s="1"/>
      <c r="J158" s="853"/>
      <c r="K158" s="1"/>
    </row>
    <row r="159" spans="1:11">
      <c r="A159" s="875"/>
      <c r="B159" s="876"/>
      <c r="C159" s="1"/>
      <c r="D159" s="1"/>
      <c r="E159" s="1"/>
      <c r="F159" s="1"/>
      <c r="G159" s="852"/>
      <c r="H159" s="876"/>
      <c r="I159" s="1"/>
      <c r="J159" s="853"/>
      <c r="K159" s="1"/>
    </row>
    <row r="160" spans="1:11">
      <c r="A160" s="875"/>
      <c r="B160" s="876"/>
      <c r="C160" s="1"/>
      <c r="D160" s="1"/>
      <c r="E160" s="1"/>
      <c r="F160" s="1"/>
      <c r="G160" s="852"/>
      <c r="H160" s="876"/>
      <c r="I160" s="1"/>
      <c r="J160" s="853"/>
      <c r="K160" s="1"/>
    </row>
    <row r="161" spans="1:11">
      <c r="A161" s="875"/>
      <c r="B161" s="876"/>
      <c r="C161" s="1"/>
      <c r="D161" s="1"/>
      <c r="E161" s="1"/>
      <c r="F161" s="1"/>
      <c r="G161" s="852"/>
      <c r="H161" s="876"/>
      <c r="I161" s="1"/>
      <c r="J161" s="853"/>
      <c r="K161" s="1"/>
    </row>
    <row r="162" spans="1:11">
      <c r="A162" s="875"/>
      <c r="B162" s="876"/>
      <c r="C162" s="1"/>
      <c r="D162" s="1"/>
      <c r="E162" s="1"/>
      <c r="F162" s="1"/>
      <c r="G162" s="852"/>
      <c r="H162" s="876"/>
      <c r="I162" s="1"/>
      <c r="J162" s="853"/>
      <c r="K162" s="1"/>
    </row>
    <row r="163" spans="1:11">
      <c r="A163" s="875"/>
      <c r="B163" s="876"/>
      <c r="C163" s="1"/>
      <c r="D163" s="1"/>
      <c r="E163" s="1"/>
      <c r="F163" s="1"/>
      <c r="G163" s="852"/>
      <c r="H163" s="876"/>
      <c r="I163" s="1"/>
      <c r="J163" s="853"/>
      <c r="K163" s="1"/>
    </row>
    <row r="164" spans="1:11">
      <c r="A164" s="875"/>
      <c r="B164" s="876"/>
      <c r="C164" s="1"/>
      <c r="D164" s="1"/>
      <c r="E164" s="1"/>
      <c r="F164" s="1"/>
      <c r="G164" s="852"/>
      <c r="H164" s="876"/>
      <c r="I164" s="1"/>
      <c r="J164" s="853"/>
      <c r="K164" s="1"/>
    </row>
    <row r="165" spans="1:11">
      <c r="A165" s="875"/>
      <c r="B165" s="876"/>
      <c r="C165" s="1"/>
      <c r="D165" s="1"/>
      <c r="E165" s="1"/>
      <c r="F165" s="1"/>
      <c r="G165" s="852"/>
      <c r="H165" s="876"/>
      <c r="I165" s="1"/>
      <c r="J165" s="853"/>
      <c r="K165" s="1"/>
    </row>
    <row r="166" spans="1:11">
      <c r="A166" s="875"/>
      <c r="B166" s="876"/>
      <c r="C166" s="1"/>
      <c r="D166" s="1"/>
      <c r="E166" s="1"/>
      <c r="F166" s="1"/>
      <c r="G166" s="852"/>
      <c r="H166" s="876"/>
      <c r="I166" s="1"/>
      <c r="J166" s="853"/>
      <c r="K166" s="1"/>
    </row>
    <row r="167" spans="1:11">
      <c r="A167" s="875"/>
      <c r="B167" s="876"/>
      <c r="C167" s="1"/>
      <c r="D167" s="1"/>
      <c r="E167" s="1"/>
      <c r="F167" s="1"/>
      <c r="G167" s="852"/>
      <c r="H167" s="876"/>
      <c r="I167" s="1"/>
      <c r="J167" s="853"/>
      <c r="K167" s="1"/>
    </row>
    <row r="168" spans="1:11">
      <c r="A168" s="875"/>
      <c r="B168" s="876"/>
      <c r="C168" s="1"/>
      <c r="D168" s="1"/>
      <c r="E168" s="1"/>
      <c r="F168" s="1"/>
      <c r="G168" s="852"/>
      <c r="H168" s="876"/>
      <c r="I168" s="1"/>
      <c r="J168" s="853"/>
      <c r="K168" s="1"/>
    </row>
    <row r="169" spans="1:11">
      <c r="A169" s="875"/>
      <c r="B169" s="876"/>
      <c r="C169" s="1"/>
      <c r="D169" s="1"/>
      <c r="E169" s="1"/>
      <c r="F169" s="1"/>
      <c r="G169" s="852"/>
      <c r="H169" s="876"/>
      <c r="I169" s="1"/>
      <c r="J169" s="853"/>
      <c r="K169" s="1"/>
    </row>
    <row r="170" spans="1:11">
      <c r="A170" s="875"/>
      <c r="B170" s="876"/>
      <c r="C170" s="1"/>
      <c r="D170" s="1"/>
      <c r="E170" s="1"/>
      <c r="F170" s="1"/>
      <c r="G170" s="852"/>
      <c r="H170" s="876"/>
      <c r="I170" s="1"/>
      <c r="J170" s="853"/>
      <c r="K170" s="1"/>
    </row>
    <row r="171" spans="1:11">
      <c r="A171" s="875"/>
      <c r="B171" s="876"/>
      <c r="C171" s="1"/>
      <c r="D171" s="1"/>
      <c r="E171" s="1"/>
      <c r="F171" s="1"/>
      <c r="G171" s="852"/>
      <c r="H171" s="876"/>
      <c r="I171" s="1"/>
      <c r="J171" s="853"/>
      <c r="K171" s="1"/>
    </row>
    <row r="172" spans="1:11">
      <c r="A172" s="875"/>
      <c r="B172" s="876"/>
      <c r="C172" s="1"/>
      <c r="D172" s="1"/>
      <c r="E172" s="1"/>
      <c r="F172" s="1"/>
      <c r="G172" s="852"/>
      <c r="H172" s="1"/>
      <c r="I172" s="1"/>
      <c r="J172" s="1"/>
      <c r="K172" s="1"/>
    </row>
    <row r="173" spans="1:11">
      <c r="A173" s="875"/>
      <c r="B173" s="876"/>
      <c r="C173" s="1"/>
      <c r="D173" s="1"/>
      <c r="E173" s="1"/>
      <c r="F173" s="1"/>
      <c r="G173" s="852"/>
      <c r="H173" s="1"/>
      <c r="I173" s="1"/>
      <c r="J173" s="1"/>
      <c r="K173" s="1"/>
    </row>
    <row r="174" spans="1:11">
      <c r="A174" s="875"/>
      <c r="B174" s="876"/>
      <c r="C174" s="1"/>
      <c r="D174" s="1"/>
      <c r="E174" s="1"/>
      <c r="F174" s="1"/>
      <c r="G174" s="852"/>
      <c r="H174" s="1"/>
      <c r="I174" s="1"/>
      <c r="J174" s="1"/>
      <c r="K174" s="1"/>
    </row>
    <row r="175" spans="1:11">
      <c r="A175" s="875"/>
      <c r="B175" s="876"/>
      <c r="C175" s="1"/>
      <c r="D175" s="1"/>
      <c r="E175" s="1"/>
      <c r="F175" s="1"/>
      <c r="G175" s="852"/>
      <c r="H175" s="1"/>
      <c r="I175" s="1"/>
      <c r="J175" s="1"/>
      <c r="K175" s="1"/>
    </row>
    <row r="176" spans="1:11">
      <c r="A176" s="875"/>
      <c r="B176" s="876"/>
      <c r="C176" s="877"/>
      <c r="D176" s="107"/>
      <c r="E176" s="878"/>
      <c r="F176" s="878"/>
      <c r="G176" s="402"/>
      <c r="H176" s="879"/>
      <c r="I176" s="878"/>
      <c r="J176" s="880"/>
      <c r="K176" s="1"/>
    </row>
    <row r="177" spans="1:11">
      <c r="A177" s="875"/>
      <c r="B177" s="876"/>
      <c r="C177" s="1"/>
      <c r="D177" s="1"/>
      <c r="E177" s="857"/>
      <c r="F177" s="857"/>
      <c r="G177" s="852"/>
      <c r="H177" s="876"/>
      <c r="I177" s="857"/>
      <c r="J177" s="853"/>
      <c r="K177" s="1"/>
    </row>
    <row r="178" spans="1:11">
      <c r="A178" s="875"/>
      <c r="B178" s="876"/>
      <c r="C178" s="1"/>
      <c r="D178" s="1"/>
      <c r="E178" s="1"/>
      <c r="F178" s="1"/>
      <c r="G178" s="852"/>
      <c r="H178" s="876"/>
      <c r="I178" s="1"/>
      <c r="J178" s="853"/>
      <c r="K178" s="1"/>
    </row>
    <row r="179" spans="1:11">
      <c r="A179" s="875"/>
      <c r="B179" s="876"/>
      <c r="C179" s="1"/>
      <c r="D179" s="1"/>
      <c r="E179" s="1"/>
      <c r="F179" s="1"/>
      <c r="G179" s="852"/>
      <c r="H179" s="876"/>
      <c r="I179" s="1"/>
      <c r="J179" s="853"/>
      <c r="K179" s="1"/>
    </row>
    <row r="180" spans="1:11">
      <c r="A180" s="875"/>
      <c r="B180" s="876"/>
      <c r="C180" s="1"/>
      <c r="D180" s="1"/>
      <c r="E180" s="1"/>
      <c r="F180" s="1"/>
      <c r="G180" s="852"/>
      <c r="H180" s="876"/>
      <c r="I180" s="1"/>
      <c r="J180" s="853"/>
      <c r="K180" s="1"/>
    </row>
    <row r="181" spans="1:11">
      <c r="A181" s="875"/>
      <c r="B181" s="876"/>
      <c r="C181" s="1"/>
      <c r="D181" s="1"/>
      <c r="E181" s="1"/>
      <c r="F181" s="1"/>
      <c r="G181" s="852"/>
      <c r="H181" s="876"/>
      <c r="I181" s="1"/>
      <c r="J181" s="853"/>
      <c r="K181" s="1"/>
    </row>
    <row r="182" spans="1:11">
      <c r="A182" s="875"/>
      <c r="B182" s="876"/>
      <c r="C182" s="1"/>
      <c r="D182" s="1"/>
      <c r="E182" s="1"/>
      <c r="F182" s="1"/>
      <c r="G182" s="852"/>
      <c r="H182" s="876"/>
      <c r="I182" s="1"/>
      <c r="J182" s="853"/>
      <c r="K182" s="1"/>
    </row>
    <row r="183" spans="1:11">
      <c r="A183" s="875"/>
      <c r="B183" s="876"/>
      <c r="C183" s="1"/>
      <c r="D183" s="1"/>
      <c r="E183" s="1"/>
      <c r="F183" s="1"/>
      <c r="G183" s="852"/>
      <c r="H183" s="876"/>
      <c r="I183" s="1"/>
      <c r="J183" s="853"/>
      <c r="K183" s="1"/>
    </row>
    <row r="184" spans="1:11">
      <c r="A184" s="875"/>
      <c r="B184" s="876"/>
      <c r="C184" s="1"/>
      <c r="D184" s="1"/>
      <c r="E184" s="1"/>
      <c r="F184" s="1"/>
      <c r="G184" s="852"/>
      <c r="H184" s="876"/>
      <c r="I184" s="1"/>
      <c r="J184" s="853"/>
      <c r="K184" s="1"/>
    </row>
    <row r="185" spans="1:11">
      <c r="A185" s="875"/>
      <c r="B185" s="876"/>
      <c r="C185" s="1"/>
      <c r="D185" s="1"/>
      <c r="E185" s="1"/>
      <c r="F185" s="1"/>
      <c r="G185" s="852"/>
      <c r="H185" s="876"/>
      <c r="I185" s="1"/>
      <c r="J185" s="853"/>
      <c r="K185" s="1"/>
    </row>
    <row r="186" spans="1:11">
      <c r="A186" s="875"/>
      <c r="B186" s="876"/>
      <c r="C186" s="1"/>
      <c r="D186" s="1"/>
      <c r="E186" s="1"/>
      <c r="F186" s="1"/>
      <c r="G186" s="852"/>
      <c r="H186" s="876"/>
      <c r="I186" s="1"/>
      <c r="J186" s="853"/>
      <c r="K186" s="1"/>
    </row>
    <row r="187" spans="1:11">
      <c r="A187" s="875"/>
      <c r="B187" s="876"/>
      <c r="C187" s="1"/>
      <c r="D187" s="1"/>
      <c r="E187" s="1"/>
      <c r="F187" s="1"/>
      <c r="G187" s="852"/>
      <c r="H187" s="876"/>
      <c r="I187" s="1"/>
      <c r="J187" s="853"/>
      <c r="K187" s="1"/>
    </row>
    <row r="188" spans="1:11">
      <c r="A188" s="875"/>
      <c r="B188" s="876"/>
      <c r="C188" s="1"/>
      <c r="D188" s="1"/>
      <c r="E188" s="1"/>
      <c r="F188" s="1"/>
      <c r="G188" s="852"/>
      <c r="H188" s="876"/>
      <c r="I188" s="1"/>
      <c r="J188" s="853"/>
      <c r="K188" s="1"/>
    </row>
    <row r="189" spans="1:11">
      <c r="A189" s="875"/>
      <c r="B189" s="876"/>
      <c r="C189" s="1"/>
      <c r="D189" s="1"/>
      <c r="E189" s="1"/>
      <c r="F189" s="1"/>
      <c r="G189" s="852"/>
      <c r="H189" s="876"/>
      <c r="I189" s="1"/>
      <c r="J189" s="853"/>
      <c r="K189" s="1"/>
    </row>
    <row r="190" spans="1:11">
      <c r="A190" s="875"/>
      <c r="B190" s="876"/>
      <c r="C190" s="1"/>
      <c r="D190" s="1"/>
      <c r="E190" s="1"/>
      <c r="F190" s="1"/>
      <c r="G190" s="852"/>
      <c r="H190" s="876"/>
      <c r="I190" s="1"/>
      <c r="J190" s="853"/>
      <c r="K190" s="1"/>
    </row>
    <row r="191" spans="1:11">
      <c r="A191" s="875"/>
      <c r="B191" s="876"/>
      <c r="C191" s="1"/>
      <c r="D191" s="1"/>
      <c r="E191" s="1"/>
      <c r="F191" s="1"/>
      <c r="G191" s="852"/>
      <c r="H191" s="876"/>
      <c r="I191" s="1"/>
      <c r="J191" s="853"/>
      <c r="K191" s="1"/>
    </row>
    <row r="192" spans="1:11">
      <c r="A192" s="875"/>
      <c r="B192" s="876"/>
      <c r="C192" s="1"/>
      <c r="D192" s="1"/>
      <c r="E192" s="1"/>
      <c r="F192" s="1"/>
      <c r="G192" s="852"/>
      <c r="H192" s="876"/>
      <c r="I192" s="1"/>
      <c r="J192" s="853"/>
      <c r="K192" s="1"/>
    </row>
    <row r="193" spans="1:11">
      <c r="A193" s="875"/>
      <c r="B193" s="876"/>
      <c r="C193" s="1"/>
      <c r="D193" s="1"/>
      <c r="E193" s="1"/>
      <c r="F193" s="1"/>
      <c r="G193" s="852"/>
      <c r="H193" s="876"/>
      <c r="I193" s="1"/>
      <c r="J193" s="853"/>
      <c r="K193" s="1"/>
    </row>
    <row r="194" spans="1:11">
      <c r="A194" s="875"/>
      <c r="B194" s="876"/>
      <c r="C194" s="1"/>
      <c r="D194" s="1"/>
      <c r="E194" s="1"/>
      <c r="F194" s="1"/>
      <c r="G194" s="852"/>
      <c r="H194" s="876"/>
      <c r="I194" s="1"/>
      <c r="J194" s="853"/>
      <c r="K194" s="1"/>
    </row>
    <row r="195" spans="1:11">
      <c r="A195" s="875"/>
      <c r="B195" s="876"/>
      <c r="C195" s="1"/>
      <c r="D195" s="1"/>
      <c r="E195" s="1"/>
      <c r="F195" s="1"/>
      <c r="G195" s="852"/>
      <c r="H195" s="876"/>
      <c r="I195" s="1"/>
      <c r="J195" s="853"/>
      <c r="K195" s="1"/>
    </row>
    <row r="196" spans="1:11">
      <c r="A196" s="875"/>
      <c r="B196" s="876"/>
      <c r="C196" s="1"/>
      <c r="D196" s="1"/>
      <c r="E196" s="1"/>
      <c r="F196" s="1"/>
      <c r="G196" s="852"/>
      <c r="H196" s="876"/>
      <c r="I196" s="1"/>
      <c r="J196" s="853"/>
      <c r="K196" s="1"/>
    </row>
    <row r="197" spans="1:11">
      <c r="A197" s="875"/>
      <c r="B197" s="876"/>
      <c r="C197" s="1"/>
      <c r="D197" s="1"/>
      <c r="E197" s="1"/>
      <c r="F197" s="1"/>
      <c r="G197" s="852"/>
      <c r="H197" s="876"/>
      <c r="I197" s="1"/>
      <c r="J197" s="853"/>
      <c r="K197" s="1"/>
    </row>
    <row r="198" spans="1:11">
      <c r="A198" s="875"/>
      <c r="B198" s="876"/>
      <c r="C198" s="1"/>
      <c r="D198" s="1"/>
      <c r="E198" s="1"/>
      <c r="F198" s="1"/>
      <c r="G198" s="852"/>
      <c r="H198" s="876"/>
      <c r="I198" s="1"/>
      <c r="J198" s="853"/>
      <c r="K198" s="1"/>
    </row>
    <row r="199" spans="1:11">
      <c r="A199" s="875"/>
      <c r="B199" s="876"/>
      <c r="C199" s="1"/>
      <c r="D199" s="1"/>
      <c r="E199" s="1"/>
      <c r="F199" s="1"/>
      <c r="G199" s="852"/>
      <c r="H199" s="876"/>
      <c r="I199" s="1"/>
      <c r="J199" s="853"/>
      <c r="K199" s="1"/>
    </row>
    <row r="200" spans="1:11">
      <c r="A200" s="875"/>
      <c r="B200" s="876"/>
      <c r="C200" s="1"/>
      <c r="D200" s="1"/>
      <c r="E200" s="1"/>
      <c r="F200" s="1"/>
      <c r="G200" s="852"/>
      <c r="H200" s="876"/>
      <c r="I200" s="1"/>
      <c r="J200" s="853"/>
      <c r="K200" s="1"/>
    </row>
    <row r="201" spans="1:11">
      <c r="A201" s="875"/>
      <c r="B201" s="876"/>
      <c r="C201" s="1"/>
      <c r="D201" s="1"/>
      <c r="E201" s="1"/>
      <c r="F201" s="1"/>
      <c r="G201" s="852"/>
      <c r="H201" s="876"/>
      <c r="I201" s="1"/>
      <c r="J201" s="853"/>
      <c r="K201" s="1"/>
    </row>
    <row r="202" spans="1:11">
      <c r="A202" s="875"/>
      <c r="B202" s="876"/>
      <c r="C202" s="1"/>
      <c r="D202" s="1"/>
      <c r="E202" s="1"/>
      <c r="F202" s="1"/>
      <c r="G202" s="852"/>
      <c r="H202" s="876"/>
      <c r="I202" s="1"/>
      <c r="J202" s="853"/>
      <c r="K202" s="1"/>
    </row>
    <row r="203" spans="1:11">
      <c r="A203" s="875"/>
      <c r="B203" s="876"/>
      <c r="C203" s="1"/>
      <c r="D203" s="1"/>
      <c r="E203" s="1"/>
      <c r="F203" s="1"/>
      <c r="G203" s="852"/>
      <c r="H203" s="876"/>
      <c r="I203" s="1"/>
      <c r="J203" s="853"/>
      <c r="K203" s="1"/>
    </row>
    <row r="204" spans="1:11">
      <c r="A204" s="875"/>
      <c r="B204" s="876"/>
      <c r="C204" s="1"/>
      <c r="D204" s="1"/>
      <c r="E204" s="1"/>
      <c r="F204" s="1"/>
      <c r="G204" s="852"/>
      <c r="H204" s="876"/>
      <c r="I204" s="1"/>
      <c r="J204" s="853"/>
      <c r="K204" s="1"/>
    </row>
    <row r="205" spans="1:11">
      <c r="A205" s="875"/>
      <c r="B205" s="876"/>
      <c r="C205" s="1"/>
      <c r="D205" s="1"/>
      <c r="E205" s="1"/>
      <c r="F205" s="1"/>
      <c r="G205" s="852"/>
      <c r="H205" s="876"/>
      <c r="I205" s="1"/>
      <c r="J205" s="853"/>
      <c r="K205" s="1"/>
    </row>
    <row r="206" spans="1:11">
      <c r="A206" s="875"/>
      <c r="B206" s="876"/>
      <c r="C206" s="1"/>
      <c r="D206" s="1"/>
      <c r="E206" s="1"/>
      <c r="F206" s="1"/>
      <c r="G206" s="852"/>
      <c r="H206" s="876"/>
      <c r="I206" s="1"/>
      <c r="J206" s="853"/>
      <c r="K206" s="1"/>
    </row>
    <row r="207" spans="1:11">
      <c r="A207" s="875"/>
      <c r="B207" s="876"/>
      <c r="C207" s="1"/>
      <c r="D207" s="1"/>
      <c r="E207" s="1"/>
      <c r="F207" s="1"/>
      <c r="G207" s="852"/>
      <c r="H207" s="876"/>
      <c r="I207" s="1"/>
      <c r="J207" s="853"/>
      <c r="K207" s="1"/>
    </row>
    <row r="208" spans="1:11">
      <c r="A208" s="875"/>
      <c r="B208" s="876"/>
      <c r="C208" s="1"/>
      <c r="D208" s="1"/>
      <c r="E208" s="1"/>
      <c r="F208" s="1"/>
      <c r="G208" s="852"/>
      <c r="H208" s="876"/>
      <c r="I208" s="1"/>
      <c r="J208" s="853"/>
      <c r="K208" s="1"/>
    </row>
    <row r="209" spans="1:11">
      <c r="A209" s="875"/>
      <c r="B209" s="876"/>
      <c r="C209" s="1"/>
      <c r="D209" s="1"/>
      <c r="E209" s="1"/>
      <c r="F209" s="1"/>
      <c r="G209" s="852"/>
      <c r="H209" s="876"/>
      <c r="I209" s="1"/>
      <c r="J209" s="853"/>
      <c r="K209" s="1"/>
    </row>
    <row r="210" spans="1:11">
      <c r="A210" s="875"/>
      <c r="B210" s="876"/>
      <c r="C210" s="1"/>
      <c r="D210" s="1"/>
      <c r="E210" s="1"/>
      <c r="F210" s="1"/>
      <c r="G210" s="852"/>
      <c r="H210" s="876"/>
      <c r="I210" s="1"/>
      <c r="J210" s="853"/>
      <c r="K210" s="1"/>
    </row>
    <row r="211" spans="1:11">
      <c r="A211" s="875"/>
      <c r="B211" s="876"/>
      <c r="C211" s="1"/>
      <c r="D211" s="1"/>
      <c r="E211" s="1"/>
      <c r="F211" s="1"/>
      <c r="G211" s="852"/>
      <c r="H211" s="876"/>
      <c r="I211" s="1"/>
      <c r="J211" s="853"/>
      <c r="K211" s="1"/>
    </row>
    <row r="212" spans="1:11">
      <c r="A212" s="875"/>
      <c r="B212" s="876"/>
      <c r="C212" s="1"/>
      <c r="D212" s="1"/>
      <c r="E212" s="1"/>
      <c r="F212" s="1"/>
      <c r="G212" s="852"/>
      <c r="H212" s="876"/>
      <c r="I212" s="1"/>
      <c r="J212" s="853"/>
      <c r="K212" s="1"/>
    </row>
    <row r="213" spans="1:11">
      <c r="A213" s="875"/>
      <c r="B213" s="876"/>
      <c r="C213" s="1"/>
      <c r="D213" s="1"/>
      <c r="E213" s="1"/>
      <c r="F213" s="1"/>
      <c r="G213" s="852"/>
      <c r="H213" s="876"/>
      <c r="I213" s="1"/>
      <c r="J213" s="853"/>
      <c r="K213" s="1"/>
    </row>
    <row r="214" spans="1:11">
      <c r="A214" s="875"/>
      <c r="B214" s="876"/>
      <c r="C214" s="1"/>
      <c r="D214" s="1"/>
      <c r="E214" s="1"/>
      <c r="F214" s="1"/>
      <c r="G214" s="852"/>
      <c r="H214" s="876"/>
      <c r="I214" s="1"/>
      <c r="J214" s="853"/>
      <c r="K214" s="1"/>
    </row>
    <row r="215" spans="1:11">
      <c r="A215" s="875"/>
      <c r="B215" s="876"/>
      <c r="C215" s="1"/>
      <c r="D215" s="1"/>
      <c r="E215" s="1"/>
      <c r="F215" s="1"/>
      <c r="G215" s="852"/>
      <c r="H215" s="876"/>
      <c r="I215" s="1"/>
      <c r="J215" s="853"/>
      <c r="K215" s="1"/>
    </row>
    <row r="216" spans="1:11">
      <c r="A216" s="875"/>
      <c r="B216" s="876"/>
      <c r="C216" s="1"/>
      <c r="D216" s="1"/>
      <c r="E216" s="1"/>
      <c r="F216" s="1"/>
      <c r="G216" s="852"/>
      <c r="H216" s="876"/>
      <c r="I216" s="1"/>
      <c r="J216" s="853"/>
      <c r="K216" s="1"/>
    </row>
    <row r="217" spans="1:11">
      <c r="A217" s="875"/>
      <c r="B217" s="876"/>
      <c r="C217" s="1"/>
      <c r="D217" s="1"/>
      <c r="E217" s="1"/>
      <c r="F217" s="1"/>
      <c r="G217" s="852"/>
      <c r="H217" s="876"/>
      <c r="I217" s="1"/>
      <c r="J217" s="853"/>
      <c r="K217" s="1"/>
    </row>
    <row r="218" spans="1:11">
      <c r="A218" s="875"/>
      <c r="B218" s="876"/>
      <c r="C218" s="1"/>
      <c r="D218" s="1"/>
      <c r="E218" s="1"/>
      <c r="F218" s="1"/>
      <c r="G218" s="852"/>
      <c r="H218" s="876"/>
      <c r="I218" s="1"/>
      <c r="J218" s="853"/>
      <c r="K218" s="1"/>
    </row>
    <row r="219" spans="1:11">
      <c r="A219" s="875"/>
      <c r="B219" s="876"/>
      <c r="C219" s="1"/>
      <c r="D219" s="1"/>
      <c r="E219" s="1"/>
      <c r="F219" s="1"/>
      <c r="G219" s="852"/>
      <c r="H219" s="876"/>
      <c r="I219" s="1"/>
      <c r="J219" s="853"/>
      <c r="K219" s="1"/>
    </row>
    <row r="220" spans="1:11">
      <c r="A220" s="875"/>
      <c r="B220" s="876"/>
      <c r="C220" s="1"/>
      <c r="D220" s="1"/>
      <c r="E220" s="1"/>
      <c r="F220" s="1"/>
      <c r="G220" s="852"/>
      <c r="H220" s="876"/>
      <c r="I220" s="1"/>
      <c r="J220" s="853"/>
      <c r="K220" s="1"/>
    </row>
    <row r="221" spans="1:11">
      <c r="A221" s="875"/>
      <c r="B221" s="876"/>
      <c r="C221" s="1"/>
      <c r="D221" s="1"/>
      <c r="E221" s="1"/>
      <c r="F221" s="1"/>
      <c r="G221" s="852"/>
      <c r="H221" s="1"/>
      <c r="I221" s="1"/>
      <c r="J221" s="1"/>
      <c r="K221" s="1"/>
    </row>
    <row r="222" spans="1:11">
      <c r="A222" s="875"/>
      <c r="B222" s="876"/>
      <c r="C222" s="1"/>
      <c r="D222" s="1"/>
      <c r="E222" s="1"/>
      <c r="F222" s="1"/>
      <c r="G222" s="852"/>
      <c r="H222" s="1"/>
      <c r="I222" s="1"/>
      <c r="J222" s="1"/>
      <c r="K222" s="1"/>
    </row>
    <row r="223" spans="1:11">
      <c r="A223" s="875"/>
      <c r="B223" s="876"/>
      <c r="C223" s="1"/>
      <c r="D223" s="1"/>
      <c r="E223" s="1"/>
      <c r="F223" s="1"/>
      <c r="G223" s="852"/>
      <c r="H223" s="1"/>
      <c r="I223" s="1"/>
      <c r="J223" s="1"/>
      <c r="K223" s="1"/>
    </row>
    <row r="224" spans="1:11">
      <c r="A224" s="875"/>
      <c r="B224" s="876"/>
      <c r="C224" s="1"/>
      <c r="D224" s="1"/>
      <c r="E224" s="1"/>
      <c r="F224" s="1"/>
      <c r="G224" s="852"/>
      <c r="H224" s="1"/>
      <c r="I224" s="1"/>
      <c r="J224" s="1"/>
      <c r="K224" s="1"/>
    </row>
    <row r="225" spans="1:11">
      <c r="A225" s="875"/>
      <c r="B225" s="876"/>
      <c r="C225" s="877"/>
      <c r="D225" s="107"/>
      <c r="E225" s="878"/>
      <c r="F225" s="878"/>
      <c r="G225" s="402"/>
      <c r="H225" s="879"/>
      <c r="I225" s="878"/>
      <c r="J225" s="880"/>
      <c r="K225" s="1"/>
    </row>
    <row r="226" spans="1:11">
      <c r="A226" s="875"/>
      <c r="B226" s="876"/>
      <c r="C226" s="1"/>
      <c r="D226" s="1"/>
      <c r="E226" s="857"/>
      <c r="F226" s="857"/>
      <c r="G226" s="852"/>
      <c r="H226" s="876"/>
      <c r="I226" s="857"/>
      <c r="J226" s="853"/>
      <c r="K226" s="1"/>
    </row>
    <row r="227" spans="1:11">
      <c r="A227" s="875"/>
      <c r="B227" s="876"/>
      <c r="C227" s="1"/>
      <c r="D227" s="1"/>
      <c r="E227" s="1"/>
      <c r="F227" s="1"/>
      <c r="G227" s="852"/>
      <c r="H227" s="876"/>
      <c r="I227" s="1"/>
      <c r="J227" s="853"/>
      <c r="K227" s="1"/>
    </row>
    <row r="228" spans="1:11">
      <c r="A228" s="875"/>
      <c r="B228" s="876"/>
      <c r="C228" s="1"/>
      <c r="D228" s="1"/>
      <c r="E228" s="1"/>
      <c r="F228" s="1"/>
      <c r="G228" s="852"/>
      <c r="H228" s="876"/>
      <c r="I228" s="1"/>
      <c r="J228" s="853"/>
      <c r="K228" s="1"/>
    </row>
    <row r="229" spans="1:11">
      <c r="A229" s="875"/>
      <c r="B229" s="876"/>
      <c r="C229" s="1"/>
      <c r="D229" s="1"/>
      <c r="E229" s="1"/>
      <c r="F229" s="1"/>
      <c r="G229" s="852"/>
      <c r="H229" s="876"/>
      <c r="I229" s="1"/>
      <c r="J229" s="853"/>
      <c r="K229" s="1"/>
    </row>
    <row r="230" spans="1:11">
      <c r="A230" s="875"/>
      <c r="B230" s="876"/>
      <c r="C230" s="1"/>
      <c r="D230" s="1"/>
      <c r="E230" s="1"/>
      <c r="F230" s="1"/>
      <c r="G230" s="852"/>
      <c r="H230" s="876"/>
      <c r="I230" s="1"/>
      <c r="J230" s="853"/>
      <c r="K230" s="1"/>
    </row>
    <row r="231" spans="1:11">
      <c r="A231" s="875"/>
      <c r="B231" s="876"/>
      <c r="C231" s="1"/>
      <c r="D231" s="1"/>
      <c r="E231" s="1"/>
      <c r="F231" s="1"/>
      <c r="G231" s="852"/>
      <c r="H231" s="876"/>
      <c r="I231" s="1"/>
      <c r="J231" s="853"/>
      <c r="K231" s="1"/>
    </row>
    <row r="232" spans="1:11">
      <c r="A232" s="875"/>
      <c r="B232" s="876"/>
      <c r="C232" s="1"/>
      <c r="D232" s="1"/>
      <c r="E232" s="1"/>
      <c r="F232" s="1"/>
      <c r="G232" s="852"/>
      <c r="H232" s="876"/>
      <c r="I232" s="1"/>
      <c r="J232" s="853"/>
      <c r="K232" s="1"/>
    </row>
    <row r="233" spans="1:11">
      <c r="A233" s="875"/>
      <c r="B233" s="876"/>
      <c r="C233" s="1"/>
      <c r="D233" s="1"/>
      <c r="E233" s="1"/>
      <c r="F233" s="1"/>
      <c r="G233" s="852"/>
      <c r="H233" s="876"/>
      <c r="I233" s="1"/>
      <c r="J233" s="853"/>
      <c r="K233" s="1"/>
    </row>
    <row r="234" spans="1:11">
      <c r="A234" s="875"/>
      <c r="B234" s="876"/>
      <c r="C234" s="1"/>
      <c r="D234" s="1"/>
      <c r="E234" s="1"/>
      <c r="F234" s="1"/>
      <c r="G234" s="852"/>
      <c r="H234" s="876"/>
      <c r="I234" s="1"/>
      <c r="J234" s="853"/>
      <c r="K234" s="1"/>
    </row>
    <row r="235" spans="1:11">
      <c r="A235" s="875"/>
      <c r="B235" s="876"/>
      <c r="C235" s="1"/>
      <c r="D235" s="1"/>
      <c r="E235" s="1"/>
      <c r="F235" s="1"/>
      <c r="G235" s="852"/>
      <c r="H235" s="876"/>
      <c r="I235" s="1"/>
      <c r="J235" s="853"/>
      <c r="K235" s="1"/>
    </row>
    <row r="236" spans="1:11">
      <c r="A236" s="875"/>
      <c r="B236" s="876"/>
      <c r="C236" s="1"/>
      <c r="D236" s="1"/>
      <c r="E236" s="1"/>
      <c r="F236" s="1"/>
      <c r="G236" s="852"/>
      <c r="H236" s="876"/>
      <c r="I236" s="1"/>
      <c r="J236" s="853"/>
      <c r="K236" s="1"/>
    </row>
    <row r="237" spans="1:11">
      <c r="A237" s="875"/>
      <c r="B237" s="876"/>
      <c r="C237" s="1"/>
      <c r="D237" s="1"/>
      <c r="E237" s="1"/>
      <c r="F237" s="1"/>
      <c r="G237" s="852"/>
      <c r="H237" s="876"/>
      <c r="I237" s="1"/>
      <c r="J237" s="853"/>
      <c r="K237" s="1"/>
    </row>
    <row r="238" spans="1:11">
      <c r="A238" s="875"/>
      <c r="B238" s="876"/>
      <c r="C238" s="1"/>
      <c r="D238" s="1"/>
      <c r="E238" s="1"/>
      <c r="F238" s="1"/>
      <c r="G238" s="852"/>
      <c r="H238" s="876"/>
      <c r="I238" s="1"/>
      <c r="J238" s="853"/>
      <c r="K238" s="1"/>
    </row>
    <row r="239" spans="1:11">
      <c r="A239" s="875"/>
      <c r="B239" s="876"/>
      <c r="C239" s="1"/>
      <c r="D239" s="1"/>
      <c r="E239" s="1"/>
      <c r="F239" s="1"/>
      <c r="G239" s="852"/>
      <c r="H239" s="876"/>
      <c r="I239" s="1"/>
      <c r="J239" s="853"/>
      <c r="K239" s="1"/>
    </row>
    <row r="240" spans="1:11">
      <c r="A240" s="875"/>
      <c r="B240" s="876"/>
      <c r="C240" s="1"/>
      <c r="D240" s="1"/>
      <c r="E240" s="1"/>
      <c r="F240" s="1"/>
      <c r="G240" s="852"/>
      <c r="H240" s="876"/>
      <c r="I240" s="1"/>
      <c r="J240" s="853"/>
      <c r="K240" s="1"/>
    </row>
    <row r="241" spans="1:11">
      <c r="A241" s="875"/>
      <c r="B241" s="876"/>
      <c r="C241" s="1"/>
      <c r="D241" s="1"/>
      <c r="E241" s="1"/>
      <c r="F241" s="1"/>
      <c r="G241" s="852"/>
      <c r="H241" s="876"/>
      <c r="I241" s="1"/>
      <c r="J241" s="853"/>
      <c r="K241" s="1"/>
    </row>
    <row r="242" spans="1:11">
      <c r="A242" s="875"/>
      <c r="B242" s="876"/>
      <c r="C242" s="1"/>
      <c r="D242" s="1"/>
      <c r="E242" s="1"/>
      <c r="F242" s="1"/>
      <c r="G242" s="852"/>
      <c r="H242" s="876"/>
      <c r="I242" s="1"/>
      <c r="J242" s="853"/>
      <c r="K242" s="1"/>
    </row>
    <row r="243" spans="1:11">
      <c r="A243" s="875"/>
      <c r="B243" s="876"/>
      <c r="C243" s="1"/>
      <c r="D243" s="1"/>
      <c r="E243" s="1"/>
      <c r="F243" s="1"/>
      <c r="G243" s="852"/>
      <c r="H243" s="876"/>
      <c r="I243" s="1"/>
      <c r="J243" s="853"/>
      <c r="K243" s="1"/>
    </row>
    <row r="244" spans="1:11">
      <c r="A244" s="875"/>
      <c r="B244" s="876"/>
      <c r="C244" s="1"/>
      <c r="D244" s="1"/>
      <c r="E244" s="1"/>
      <c r="F244" s="1"/>
      <c r="G244" s="852"/>
      <c r="H244" s="876"/>
      <c r="I244" s="1"/>
      <c r="J244" s="853"/>
      <c r="K244" s="1"/>
    </row>
    <row r="245" spans="1:11">
      <c r="A245" s="875"/>
      <c r="B245" s="876"/>
      <c r="C245" s="1"/>
      <c r="D245" s="1"/>
      <c r="E245" s="1"/>
      <c r="F245" s="1"/>
      <c r="G245" s="852"/>
      <c r="H245" s="876"/>
      <c r="I245" s="1"/>
      <c r="J245" s="853"/>
      <c r="K245" s="1"/>
    </row>
    <row r="246" spans="1:11">
      <c r="A246" s="875"/>
      <c r="B246" s="876"/>
      <c r="C246" s="1"/>
      <c r="D246" s="1"/>
      <c r="E246" s="1"/>
      <c r="F246" s="1"/>
      <c r="G246" s="852"/>
      <c r="H246" s="876"/>
      <c r="I246" s="1"/>
      <c r="J246" s="853"/>
      <c r="K246" s="1"/>
    </row>
    <row r="247" spans="1:11">
      <c r="A247" s="875"/>
      <c r="B247" s="876"/>
      <c r="C247" s="1"/>
      <c r="D247" s="1"/>
      <c r="E247" s="1"/>
      <c r="F247" s="1"/>
      <c r="G247" s="852"/>
      <c r="H247" s="876"/>
      <c r="I247" s="1"/>
      <c r="J247" s="853"/>
      <c r="K247" s="1"/>
    </row>
    <row r="248" spans="1:11">
      <c r="A248" s="875"/>
      <c r="B248" s="876"/>
      <c r="C248" s="1"/>
      <c r="D248" s="1"/>
      <c r="E248" s="1"/>
      <c r="F248" s="1"/>
      <c r="G248" s="852"/>
      <c r="H248" s="876"/>
      <c r="I248" s="1"/>
      <c r="J248" s="853"/>
      <c r="K248" s="1"/>
    </row>
    <row r="249" spans="1:11">
      <c r="A249" s="875"/>
      <c r="B249" s="876"/>
      <c r="C249" s="1"/>
      <c r="D249" s="1"/>
      <c r="E249" s="1"/>
      <c r="F249" s="1"/>
      <c r="G249" s="852"/>
      <c r="H249" s="876"/>
      <c r="I249" s="1"/>
      <c r="J249" s="853"/>
      <c r="K249" s="1"/>
    </row>
    <row r="250" spans="1:11">
      <c r="A250" s="875"/>
      <c r="B250" s="876"/>
      <c r="C250" s="1"/>
      <c r="D250" s="1"/>
      <c r="E250" s="1"/>
      <c r="F250" s="1"/>
      <c r="G250" s="852"/>
      <c r="H250" s="876"/>
      <c r="I250" s="1"/>
      <c r="J250" s="853"/>
      <c r="K250" s="1"/>
    </row>
    <row r="251" spans="1:11">
      <c r="A251" s="875"/>
      <c r="B251" s="876"/>
      <c r="C251" s="1"/>
      <c r="D251" s="1"/>
      <c r="E251" s="1"/>
      <c r="F251" s="1"/>
      <c r="G251" s="852"/>
      <c r="H251" s="876"/>
      <c r="I251" s="1"/>
      <c r="J251" s="853"/>
      <c r="K251" s="1"/>
    </row>
    <row r="252" spans="1:11">
      <c r="A252" s="875"/>
      <c r="B252" s="876"/>
      <c r="C252" s="1"/>
      <c r="D252" s="1"/>
      <c r="E252" s="1"/>
      <c r="F252" s="1"/>
      <c r="G252" s="852"/>
      <c r="H252" s="876"/>
      <c r="I252" s="1"/>
      <c r="J252" s="853"/>
      <c r="K252" s="1"/>
    </row>
    <row r="253" spans="1:11">
      <c r="A253" s="875"/>
      <c r="B253" s="876"/>
      <c r="C253" s="1"/>
      <c r="D253" s="1"/>
      <c r="E253" s="1"/>
      <c r="F253" s="1"/>
      <c r="G253" s="852"/>
      <c r="H253" s="876"/>
      <c r="I253" s="1"/>
      <c r="J253" s="853"/>
      <c r="K253" s="1"/>
    </row>
    <row r="254" spans="1:11">
      <c r="A254" s="875"/>
      <c r="B254" s="876"/>
      <c r="C254" s="1"/>
      <c r="D254" s="1"/>
      <c r="E254" s="1"/>
      <c r="F254" s="1"/>
      <c r="G254" s="852"/>
      <c r="H254" s="876"/>
      <c r="I254" s="1"/>
      <c r="J254" s="853"/>
      <c r="K254" s="1"/>
    </row>
    <row r="255" spans="1:11">
      <c r="A255" s="875"/>
      <c r="B255" s="876"/>
      <c r="C255" s="1"/>
      <c r="D255" s="1"/>
      <c r="E255" s="1"/>
      <c r="F255" s="1"/>
      <c r="G255" s="852"/>
      <c r="H255" s="876"/>
      <c r="I255" s="1"/>
      <c r="J255" s="853"/>
      <c r="K255" s="1"/>
    </row>
    <row r="256" spans="1:11">
      <c r="A256" s="875"/>
      <c r="B256" s="876"/>
      <c r="C256" s="1"/>
      <c r="D256" s="1"/>
      <c r="E256" s="1"/>
      <c r="F256" s="1"/>
      <c r="G256" s="852"/>
      <c r="H256" s="876"/>
      <c r="I256" s="1"/>
      <c r="J256" s="853"/>
      <c r="K256" s="1"/>
    </row>
    <row r="257" spans="1:11">
      <c r="A257" s="875"/>
      <c r="B257" s="876"/>
      <c r="C257" s="1"/>
      <c r="D257" s="1"/>
      <c r="E257" s="1"/>
      <c r="F257" s="1"/>
      <c r="G257" s="852"/>
      <c r="H257" s="876"/>
      <c r="I257" s="1"/>
      <c r="J257" s="853"/>
      <c r="K257" s="1"/>
    </row>
    <row r="258" spans="1:11">
      <c r="A258" s="875"/>
      <c r="B258" s="876"/>
      <c r="C258" s="1"/>
      <c r="D258" s="1"/>
      <c r="E258" s="1"/>
      <c r="F258" s="1"/>
      <c r="G258" s="852"/>
      <c r="H258" s="876"/>
      <c r="I258" s="1"/>
      <c r="J258" s="853"/>
      <c r="K258" s="1"/>
    </row>
    <row r="259" spans="1:11">
      <c r="A259" s="875"/>
      <c r="B259" s="876"/>
      <c r="C259" s="1"/>
      <c r="D259" s="1"/>
      <c r="E259" s="1"/>
      <c r="F259" s="1"/>
      <c r="G259" s="852"/>
      <c r="H259" s="876"/>
      <c r="I259" s="1"/>
      <c r="J259" s="853"/>
      <c r="K259" s="1"/>
    </row>
    <row r="260" spans="1:11">
      <c r="A260" s="875"/>
      <c r="B260" s="876"/>
      <c r="C260" s="1"/>
      <c r="D260" s="1"/>
      <c r="E260" s="1"/>
      <c r="F260" s="1"/>
      <c r="G260" s="852"/>
      <c r="H260" s="876"/>
      <c r="I260" s="1"/>
      <c r="J260" s="853"/>
      <c r="K260" s="1"/>
    </row>
    <row r="261" spans="1:11">
      <c r="A261" s="875"/>
      <c r="B261" s="876"/>
      <c r="C261" s="1"/>
      <c r="D261" s="1"/>
      <c r="E261" s="1"/>
      <c r="F261" s="1"/>
      <c r="G261" s="852"/>
      <c r="H261" s="876"/>
      <c r="I261" s="1"/>
      <c r="J261" s="853"/>
      <c r="K261" s="1"/>
    </row>
    <row r="262" spans="1:11">
      <c r="A262" s="875"/>
      <c r="B262" s="876"/>
      <c r="C262" s="1"/>
      <c r="D262" s="1"/>
      <c r="E262" s="1"/>
      <c r="F262" s="1"/>
      <c r="G262" s="852"/>
      <c r="H262" s="876"/>
      <c r="I262" s="1"/>
      <c r="J262" s="853"/>
      <c r="K262" s="1"/>
    </row>
    <row r="263" spans="1:11">
      <c r="A263" s="875"/>
      <c r="B263" s="876"/>
      <c r="C263" s="1"/>
      <c r="D263" s="1"/>
      <c r="E263" s="1"/>
      <c r="F263" s="1"/>
      <c r="G263" s="852"/>
      <c r="H263" s="876"/>
      <c r="I263" s="1"/>
      <c r="J263" s="853"/>
      <c r="K263" s="1"/>
    </row>
    <row r="264" spans="1:11">
      <c r="A264" s="875"/>
      <c r="B264" s="876"/>
      <c r="C264" s="1"/>
      <c r="D264" s="1"/>
      <c r="E264" s="1"/>
      <c r="F264" s="1"/>
      <c r="G264" s="852"/>
      <c r="H264" s="876"/>
      <c r="I264" s="1"/>
      <c r="J264" s="853"/>
      <c r="K264" s="1"/>
    </row>
    <row r="265" spans="1:11">
      <c r="A265" s="875"/>
      <c r="B265" s="876"/>
      <c r="C265" s="1"/>
      <c r="D265" s="1"/>
      <c r="E265" s="1"/>
      <c r="F265" s="1"/>
      <c r="G265" s="852"/>
      <c r="H265" s="876"/>
      <c r="I265" s="1"/>
      <c r="J265" s="853"/>
      <c r="K265" s="1"/>
    </row>
    <row r="266" spans="1:11">
      <c r="A266" s="875"/>
      <c r="B266" s="876"/>
      <c r="C266" s="1"/>
      <c r="D266" s="1"/>
      <c r="E266" s="1"/>
      <c r="F266" s="1"/>
      <c r="G266" s="852"/>
      <c r="H266" s="876"/>
      <c r="I266" s="1"/>
      <c r="J266" s="853"/>
      <c r="K266" s="1"/>
    </row>
    <row r="267" spans="1:11">
      <c r="A267" s="875"/>
      <c r="B267" s="876"/>
      <c r="C267" s="1"/>
      <c r="D267" s="1"/>
      <c r="E267" s="1"/>
      <c r="F267" s="1"/>
      <c r="G267" s="852"/>
      <c r="H267" s="876"/>
      <c r="I267" s="1"/>
      <c r="J267" s="853"/>
      <c r="K267" s="1"/>
    </row>
    <row r="268" spans="1:11">
      <c r="A268" s="875"/>
      <c r="B268" s="876"/>
      <c r="C268" s="1"/>
      <c r="D268" s="1"/>
      <c r="E268" s="1"/>
      <c r="F268" s="1"/>
      <c r="G268" s="852"/>
      <c r="H268" s="876"/>
      <c r="I268" s="1"/>
      <c r="J268" s="853"/>
      <c r="K268" s="1"/>
    </row>
    <row r="269" spans="1:11">
      <c r="A269" s="875"/>
      <c r="B269" s="876"/>
      <c r="C269" s="1"/>
      <c r="D269" s="1"/>
      <c r="E269" s="1"/>
      <c r="F269" s="1"/>
      <c r="G269" s="852"/>
      <c r="H269" s="876"/>
      <c r="I269" s="1"/>
      <c r="J269" s="853"/>
      <c r="K269" s="1"/>
    </row>
    <row r="270" spans="1:11">
      <c r="A270" s="875"/>
      <c r="B270" s="876"/>
      <c r="C270" s="1"/>
      <c r="D270" s="1"/>
      <c r="E270" s="1"/>
      <c r="F270" s="1"/>
      <c r="G270" s="852"/>
      <c r="H270" s="1"/>
      <c r="I270" s="1"/>
      <c r="J270" s="1"/>
      <c r="K270" s="1"/>
    </row>
    <row r="271" spans="1:11">
      <c r="A271" s="875"/>
      <c r="B271" s="876"/>
      <c r="C271" s="1"/>
      <c r="D271" s="1"/>
      <c r="E271" s="1"/>
      <c r="F271" s="1"/>
      <c r="G271" s="852"/>
      <c r="H271" s="1"/>
      <c r="I271" s="1"/>
      <c r="J271" s="1"/>
      <c r="K271" s="1"/>
    </row>
    <row r="272" spans="1:11">
      <c r="A272" s="875"/>
      <c r="B272" s="876"/>
      <c r="C272" s="1"/>
      <c r="D272" s="1"/>
      <c r="E272" s="1"/>
      <c r="F272" s="1"/>
      <c r="G272" s="852"/>
      <c r="H272" s="1"/>
      <c r="I272" s="1"/>
      <c r="J272" s="1"/>
      <c r="K272" s="1"/>
    </row>
    <row r="273" spans="1:11">
      <c r="A273" s="875"/>
      <c r="B273" s="876"/>
      <c r="C273" s="1"/>
      <c r="D273" s="1"/>
      <c r="E273" s="1"/>
      <c r="F273" s="1"/>
      <c r="G273" s="852"/>
      <c r="H273" s="1"/>
      <c r="I273" s="1"/>
      <c r="J273" s="1"/>
      <c r="K273" s="1"/>
    </row>
    <row r="274" spans="1:11">
      <c r="A274" s="875"/>
      <c r="B274" s="876"/>
      <c r="C274" s="877"/>
      <c r="D274" s="107"/>
      <c r="E274" s="878"/>
      <c r="F274" s="878"/>
      <c r="G274" s="402"/>
      <c r="H274" s="879"/>
      <c r="I274" s="878"/>
      <c r="J274" s="880"/>
      <c r="K274" s="1"/>
    </row>
    <row r="275" spans="1:11">
      <c r="A275" s="875"/>
      <c r="B275" s="876"/>
      <c r="C275" s="1"/>
      <c r="D275" s="1"/>
      <c r="E275" s="857"/>
      <c r="F275" s="857"/>
      <c r="G275" s="852"/>
      <c r="H275" s="876"/>
      <c r="I275" s="857"/>
      <c r="J275" s="853"/>
      <c r="K275" s="1"/>
    </row>
    <row r="276" spans="1:11">
      <c r="A276" s="875"/>
      <c r="B276" s="876"/>
      <c r="C276" s="1"/>
      <c r="D276" s="1"/>
      <c r="E276" s="1"/>
      <c r="F276" s="1"/>
      <c r="G276" s="852"/>
      <c r="H276" s="876"/>
      <c r="I276" s="1"/>
      <c r="J276" s="853"/>
      <c r="K276" s="1"/>
    </row>
    <row r="277" spans="1:11">
      <c r="A277" s="875"/>
      <c r="B277" s="876"/>
      <c r="C277" s="1"/>
      <c r="D277" s="1"/>
      <c r="E277" s="1"/>
      <c r="F277" s="1"/>
      <c r="G277" s="852"/>
      <c r="H277" s="876"/>
      <c r="I277" s="1"/>
      <c r="J277" s="853"/>
      <c r="K277" s="1"/>
    </row>
    <row r="278" spans="1:11">
      <c r="A278" s="875"/>
      <c r="B278" s="876"/>
      <c r="C278" s="1"/>
      <c r="D278" s="1"/>
      <c r="E278" s="1"/>
      <c r="F278" s="1"/>
      <c r="G278" s="852"/>
      <c r="H278" s="876"/>
      <c r="I278" s="1"/>
      <c r="J278" s="853"/>
      <c r="K278" s="1"/>
    </row>
    <row r="279" spans="1:11">
      <c r="A279" s="875"/>
      <c r="B279" s="876"/>
      <c r="C279" s="1"/>
      <c r="D279" s="1"/>
      <c r="E279" s="1"/>
      <c r="F279" s="1"/>
      <c r="G279" s="852"/>
      <c r="H279" s="876"/>
      <c r="I279" s="1"/>
      <c r="J279" s="853"/>
      <c r="K279" s="1"/>
    </row>
    <row r="280" spans="1:11">
      <c r="A280" s="875"/>
      <c r="B280" s="876"/>
      <c r="C280" s="1"/>
      <c r="D280" s="1"/>
      <c r="E280" s="1"/>
      <c r="F280" s="1"/>
      <c r="G280" s="852"/>
      <c r="H280" s="876"/>
      <c r="I280" s="1"/>
      <c r="J280" s="853"/>
      <c r="K280" s="1"/>
    </row>
    <row r="281" spans="1:11">
      <c r="A281" s="875"/>
      <c r="B281" s="876"/>
      <c r="C281" s="1"/>
      <c r="D281" s="1"/>
      <c r="E281" s="1"/>
      <c r="F281" s="1"/>
      <c r="G281" s="852"/>
      <c r="H281" s="876"/>
      <c r="I281" s="1"/>
      <c r="J281" s="853"/>
      <c r="K281" s="1"/>
    </row>
    <row r="282" spans="1:11">
      <c r="A282" s="875"/>
      <c r="B282" s="876"/>
      <c r="C282" s="1"/>
      <c r="D282" s="1"/>
      <c r="E282" s="1"/>
      <c r="F282" s="1"/>
      <c r="G282" s="852"/>
      <c r="H282" s="876"/>
      <c r="I282" s="1"/>
      <c r="J282" s="853"/>
      <c r="K282" s="1"/>
    </row>
    <row r="283" spans="1:11">
      <c r="A283" s="875"/>
      <c r="B283" s="876"/>
      <c r="C283" s="1"/>
      <c r="D283" s="1"/>
      <c r="E283" s="1"/>
      <c r="F283" s="1"/>
      <c r="G283" s="852"/>
      <c r="H283" s="876"/>
      <c r="I283" s="1"/>
      <c r="J283" s="853"/>
      <c r="K283" s="1"/>
    </row>
    <row r="284" spans="1:11">
      <c r="A284" s="875"/>
      <c r="B284" s="876"/>
      <c r="C284" s="1"/>
      <c r="D284" s="1"/>
      <c r="E284" s="1"/>
      <c r="F284" s="1"/>
      <c r="G284" s="852"/>
      <c r="H284" s="876"/>
      <c r="I284" s="1"/>
      <c r="J284" s="853"/>
      <c r="K284" s="1"/>
    </row>
    <row r="285" spans="1:11">
      <c r="A285" s="875"/>
      <c r="B285" s="876"/>
      <c r="C285" s="1"/>
      <c r="D285" s="1"/>
      <c r="E285" s="1"/>
      <c r="F285" s="1"/>
      <c r="G285" s="852"/>
      <c r="H285" s="876"/>
      <c r="I285" s="1"/>
      <c r="J285" s="853"/>
      <c r="K285" s="1"/>
    </row>
    <row r="286" spans="1:11">
      <c r="A286" s="875"/>
      <c r="B286" s="876"/>
      <c r="C286" s="1"/>
      <c r="D286" s="1"/>
      <c r="E286" s="1"/>
      <c r="F286" s="1"/>
      <c r="G286" s="852"/>
      <c r="H286" s="876"/>
      <c r="I286" s="1"/>
      <c r="J286" s="853"/>
      <c r="K286" s="1"/>
    </row>
    <row r="287" spans="1:11">
      <c r="A287" s="875"/>
      <c r="B287" s="876"/>
      <c r="C287" s="1"/>
      <c r="D287" s="1"/>
      <c r="E287" s="1"/>
      <c r="F287" s="1"/>
      <c r="G287" s="852"/>
      <c r="H287" s="876"/>
      <c r="I287" s="1"/>
      <c r="J287" s="853"/>
      <c r="K287" s="1"/>
    </row>
    <row r="288" spans="1:11">
      <c r="A288" s="875"/>
      <c r="B288" s="876"/>
      <c r="C288" s="1"/>
      <c r="D288" s="1"/>
      <c r="E288" s="1"/>
      <c r="F288" s="1"/>
      <c r="G288" s="852"/>
      <c r="H288" s="876"/>
      <c r="I288" s="1"/>
      <c r="J288" s="853"/>
      <c r="K288" s="1"/>
    </row>
    <row r="289" spans="1:11">
      <c r="A289" s="875"/>
      <c r="B289" s="876"/>
      <c r="C289" s="1"/>
      <c r="D289" s="1"/>
      <c r="E289" s="1"/>
      <c r="F289" s="1"/>
      <c r="G289" s="852"/>
      <c r="H289" s="876"/>
      <c r="I289" s="1"/>
      <c r="J289" s="853"/>
      <c r="K289" s="1"/>
    </row>
    <row r="290" spans="1:11">
      <c r="A290" s="875"/>
      <c r="B290" s="876"/>
      <c r="C290" s="1"/>
      <c r="D290" s="1"/>
      <c r="E290" s="1"/>
      <c r="F290" s="1"/>
      <c r="G290" s="852"/>
      <c r="H290" s="876"/>
      <c r="I290" s="1"/>
      <c r="J290" s="853"/>
      <c r="K290" s="1"/>
    </row>
    <row r="291" spans="1:11">
      <c r="A291" s="875"/>
      <c r="B291" s="876"/>
      <c r="C291" s="1"/>
      <c r="D291" s="1"/>
      <c r="E291" s="1"/>
      <c r="F291" s="1"/>
      <c r="G291" s="852"/>
      <c r="H291" s="876"/>
      <c r="I291" s="1"/>
      <c r="J291" s="853"/>
      <c r="K291" s="1"/>
    </row>
    <row r="292" spans="1:11">
      <c r="A292" s="875"/>
      <c r="B292" s="876"/>
      <c r="C292" s="1"/>
      <c r="D292" s="1"/>
      <c r="E292" s="1"/>
      <c r="F292" s="1"/>
      <c r="G292" s="852"/>
      <c r="H292" s="876"/>
      <c r="I292" s="1"/>
      <c r="J292" s="853"/>
      <c r="K292" s="1"/>
    </row>
    <row r="293" spans="1:11">
      <c r="A293" s="875"/>
      <c r="B293" s="876"/>
      <c r="C293" s="1"/>
      <c r="D293" s="1"/>
      <c r="E293" s="1"/>
      <c r="F293" s="1"/>
      <c r="G293" s="852"/>
      <c r="H293" s="876"/>
      <c r="I293" s="1"/>
      <c r="J293" s="853"/>
      <c r="K293" s="1"/>
    </row>
    <row r="294" spans="1:11">
      <c r="A294" s="875"/>
      <c r="B294" s="876"/>
      <c r="C294" s="1"/>
      <c r="D294" s="1"/>
      <c r="E294" s="1"/>
      <c r="F294" s="1"/>
      <c r="G294" s="852"/>
      <c r="H294" s="876"/>
      <c r="I294" s="1"/>
      <c r="J294" s="853"/>
      <c r="K294" s="1"/>
    </row>
    <row r="295" spans="1:11">
      <c r="A295" s="875"/>
      <c r="B295" s="876"/>
      <c r="C295" s="1"/>
      <c r="D295" s="1"/>
      <c r="E295" s="1"/>
      <c r="F295" s="1"/>
      <c r="G295" s="852"/>
      <c r="H295" s="876"/>
      <c r="I295" s="1"/>
      <c r="J295" s="853"/>
      <c r="K295" s="1"/>
    </row>
    <row r="296" spans="1:11">
      <c r="A296" s="875"/>
      <c r="B296" s="876"/>
      <c r="C296" s="1"/>
      <c r="D296" s="1"/>
      <c r="E296" s="1"/>
      <c r="F296" s="1"/>
      <c r="G296" s="852"/>
      <c r="H296" s="876"/>
      <c r="I296" s="1"/>
      <c r="J296" s="853"/>
      <c r="K296" s="1"/>
    </row>
    <row r="297" spans="1:11">
      <c r="A297" s="875"/>
      <c r="B297" s="876"/>
      <c r="C297" s="1"/>
      <c r="D297" s="1"/>
      <c r="E297" s="1"/>
      <c r="F297" s="1"/>
      <c r="G297" s="852"/>
      <c r="H297" s="876"/>
      <c r="I297" s="1"/>
      <c r="J297" s="853"/>
      <c r="K297" s="1"/>
    </row>
    <row r="298" spans="1:11">
      <c r="A298" s="875"/>
      <c r="B298" s="876"/>
      <c r="C298" s="1"/>
      <c r="D298" s="1"/>
      <c r="E298" s="1"/>
      <c r="F298" s="1"/>
      <c r="G298" s="852"/>
      <c r="H298" s="876"/>
      <c r="I298" s="1"/>
      <c r="J298" s="853"/>
      <c r="K298" s="1"/>
    </row>
    <row r="299" spans="1:11">
      <c r="A299" s="875"/>
      <c r="B299" s="876"/>
      <c r="C299" s="1"/>
      <c r="D299" s="1"/>
      <c r="E299" s="1"/>
      <c r="F299" s="1"/>
      <c r="G299" s="852"/>
      <c r="H299" s="876"/>
      <c r="I299" s="1"/>
      <c r="J299" s="853"/>
      <c r="K299" s="1"/>
    </row>
    <row r="300" spans="1:11">
      <c r="A300" s="875"/>
      <c r="B300" s="876"/>
      <c r="C300" s="1"/>
      <c r="D300" s="1"/>
      <c r="E300" s="1"/>
      <c r="F300" s="1"/>
      <c r="G300" s="852"/>
      <c r="H300" s="876"/>
      <c r="I300" s="1"/>
      <c r="J300" s="853"/>
      <c r="K300" s="1"/>
    </row>
    <row r="301" spans="1:11">
      <c r="A301" s="875"/>
      <c r="B301" s="876"/>
      <c r="C301" s="1"/>
      <c r="D301" s="1"/>
      <c r="E301" s="1"/>
      <c r="F301" s="1"/>
      <c r="G301" s="852"/>
      <c r="H301" s="876"/>
      <c r="I301" s="1"/>
      <c r="J301" s="853"/>
      <c r="K301" s="1"/>
    </row>
    <row r="302" spans="1:11">
      <c r="A302" s="875"/>
      <c r="B302" s="876"/>
      <c r="C302" s="1"/>
      <c r="D302" s="1"/>
      <c r="E302" s="1"/>
      <c r="F302" s="1"/>
      <c r="G302" s="852"/>
      <c r="H302" s="876"/>
      <c r="I302" s="1"/>
      <c r="J302" s="853"/>
      <c r="K302" s="1"/>
    </row>
    <row r="303" spans="1:11">
      <c r="A303" s="875"/>
      <c r="B303" s="876"/>
      <c r="C303" s="1"/>
      <c r="D303" s="1"/>
      <c r="E303" s="1"/>
      <c r="F303" s="1"/>
      <c r="G303" s="852"/>
      <c r="H303" s="876"/>
      <c r="I303" s="1"/>
      <c r="J303" s="853"/>
      <c r="K303" s="1"/>
    </row>
    <row r="304" spans="1:11">
      <c r="A304" s="875"/>
      <c r="B304" s="876"/>
      <c r="C304" s="1"/>
      <c r="D304" s="1"/>
      <c r="E304" s="1"/>
      <c r="F304" s="1"/>
      <c r="G304" s="852"/>
      <c r="H304" s="876"/>
      <c r="I304" s="1"/>
      <c r="J304" s="853"/>
      <c r="K304" s="1"/>
    </row>
    <row r="305" spans="1:11">
      <c r="A305" s="875"/>
      <c r="B305" s="876"/>
      <c r="C305" s="1"/>
      <c r="D305" s="1"/>
      <c r="E305" s="1"/>
      <c r="F305" s="1"/>
      <c r="G305" s="852"/>
      <c r="H305" s="876"/>
      <c r="I305" s="1"/>
      <c r="J305" s="853"/>
      <c r="K305" s="1"/>
    </row>
    <row r="306" spans="1:11">
      <c r="A306" s="875"/>
      <c r="B306" s="876"/>
      <c r="C306" s="1"/>
      <c r="D306" s="1"/>
      <c r="E306" s="1"/>
      <c r="F306" s="1"/>
      <c r="G306" s="852"/>
      <c r="H306" s="876"/>
      <c r="I306" s="1"/>
      <c r="J306" s="853"/>
      <c r="K306" s="1"/>
    </row>
    <row r="307" spans="1:11">
      <c r="A307" s="875"/>
      <c r="B307" s="876"/>
      <c r="C307" s="1"/>
      <c r="D307" s="1"/>
      <c r="E307" s="1"/>
      <c r="F307" s="1"/>
      <c r="G307" s="852"/>
      <c r="H307" s="876"/>
      <c r="I307" s="1"/>
      <c r="J307" s="853"/>
      <c r="K307" s="1"/>
    </row>
    <row r="308" spans="1:11">
      <c r="A308" s="875"/>
      <c r="B308" s="876"/>
      <c r="C308" s="1"/>
      <c r="D308" s="1"/>
      <c r="E308" s="1"/>
      <c r="F308" s="1"/>
      <c r="G308" s="852"/>
      <c r="H308" s="876"/>
      <c r="I308" s="1"/>
      <c r="J308" s="853"/>
      <c r="K308" s="1"/>
    </row>
    <row r="309" spans="1:11">
      <c r="A309" s="875"/>
      <c r="B309" s="876"/>
      <c r="C309" s="1"/>
      <c r="D309" s="1"/>
      <c r="E309" s="1"/>
      <c r="F309" s="1"/>
      <c r="G309" s="852"/>
      <c r="H309" s="876"/>
      <c r="I309" s="1"/>
      <c r="J309" s="853"/>
      <c r="K309" s="1"/>
    </row>
    <row r="310" spans="1:11">
      <c r="A310" s="875"/>
      <c r="B310" s="876"/>
      <c r="C310" s="1"/>
      <c r="D310" s="1"/>
      <c r="E310" s="1"/>
      <c r="F310" s="1"/>
      <c r="G310" s="852"/>
      <c r="H310" s="876"/>
      <c r="I310" s="1"/>
      <c r="J310" s="853"/>
      <c r="K310" s="1"/>
    </row>
    <row r="311" spans="1:11">
      <c r="A311" s="875"/>
      <c r="B311" s="876"/>
      <c r="C311" s="1"/>
      <c r="D311" s="1"/>
      <c r="E311" s="1"/>
      <c r="F311" s="1"/>
      <c r="G311" s="852"/>
      <c r="H311" s="876"/>
      <c r="I311" s="1"/>
      <c r="J311" s="853"/>
      <c r="K311" s="1"/>
    </row>
    <row r="312" spans="1:11">
      <c r="A312" s="875"/>
      <c r="B312" s="876"/>
      <c r="C312" s="1"/>
      <c r="D312" s="1"/>
      <c r="E312" s="1"/>
      <c r="F312" s="1"/>
      <c r="G312" s="852"/>
      <c r="H312" s="876"/>
      <c r="I312" s="1"/>
      <c r="J312" s="853"/>
      <c r="K312" s="1"/>
    </row>
    <row r="313" spans="1:11">
      <c r="A313" s="875"/>
      <c r="B313" s="876"/>
      <c r="C313" s="1"/>
      <c r="D313" s="1"/>
      <c r="E313" s="1"/>
      <c r="F313" s="1"/>
      <c r="G313" s="852"/>
      <c r="H313" s="876"/>
      <c r="I313" s="1"/>
      <c r="J313" s="853"/>
      <c r="K313" s="1"/>
    </row>
    <row r="314" spans="1:11">
      <c r="A314" s="875"/>
      <c r="B314" s="876"/>
      <c r="C314" s="1"/>
      <c r="D314" s="1"/>
      <c r="E314" s="1"/>
      <c r="F314" s="1"/>
      <c r="G314" s="852"/>
      <c r="H314" s="876"/>
      <c r="I314" s="1"/>
      <c r="J314" s="853"/>
      <c r="K314" s="1"/>
    </row>
    <row r="315" spans="1:11">
      <c r="A315" s="875"/>
      <c r="B315" s="876"/>
      <c r="C315" s="1"/>
      <c r="D315" s="1"/>
      <c r="E315" s="1"/>
      <c r="F315" s="1"/>
      <c r="G315" s="852"/>
      <c r="H315" s="876"/>
      <c r="I315" s="1"/>
      <c r="J315" s="853"/>
      <c r="K315" s="1"/>
    </row>
    <row r="316" spans="1:11">
      <c r="A316" s="875"/>
      <c r="B316" s="876"/>
      <c r="C316" s="1"/>
      <c r="D316" s="1"/>
      <c r="E316" s="1"/>
      <c r="F316" s="1"/>
      <c r="G316" s="852"/>
      <c r="H316" s="876"/>
      <c r="I316" s="1"/>
      <c r="J316" s="853"/>
      <c r="K316" s="1"/>
    </row>
    <row r="317" spans="1:11">
      <c r="A317" s="875"/>
      <c r="B317" s="876"/>
      <c r="C317" s="1"/>
      <c r="D317" s="1"/>
      <c r="E317" s="1"/>
      <c r="F317" s="1"/>
      <c r="G317" s="852"/>
      <c r="H317" s="876"/>
      <c r="I317" s="1"/>
      <c r="J317" s="853"/>
      <c r="K317" s="1"/>
    </row>
    <row r="318" spans="1:11">
      <c r="A318" s="875"/>
      <c r="B318" s="876"/>
      <c r="C318" s="1"/>
      <c r="D318" s="1"/>
      <c r="E318" s="1"/>
      <c r="F318" s="1"/>
      <c r="G318" s="852"/>
      <c r="H318" s="876"/>
      <c r="I318" s="1"/>
      <c r="J318" s="853"/>
      <c r="K318" s="1"/>
    </row>
    <row r="319" spans="1:11">
      <c r="A319" s="875"/>
      <c r="B319" s="876"/>
      <c r="C319" s="1"/>
      <c r="D319" s="1"/>
      <c r="E319" s="1"/>
      <c r="F319" s="1"/>
      <c r="G319" s="852"/>
      <c r="H319" s="1"/>
      <c r="I319" s="1"/>
      <c r="J319" s="1"/>
      <c r="K319" s="1"/>
    </row>
    <row r="320" spans="1:11">
      <c r="A320" s="875"/>
      <c r="B320" s="876"/>
      <c r="C320" s="1"/>
      <c r="D320" s="1"/>
      <c r="E320" s="1"/>
      <c r="F320" s="1"/>
      <c r="G320" s="852"/>
      <c r="H320" s="1"/>
      <c r="I320" s="1"/>
      <c r="J320" s="1"/>
      <c r="K320" s="1"/>
    </row>
    <row r="321" spans="1:11">
      <c r="A321" s="875"/>
      <c r="B321" s="876"/>
      <c r="C321" s="1"/>
      <c r="D321" s="1"/>
      <c r="E321" s="1"/>
      <c r="F321" s="1"/>
      <c r="G321" s="852"/>
      <c r="H321" s="1"/>
      <c r="I321" s="1"/>
      <c r="J321" s="1"/>
      <c r="K321" s="1"/>
    </row>
    <row r="322" spans="1:11">
      <c r="A322" s="875"/>
      <c r="B322" s="876"/>
      <c r="C322" s="1"/>
      <c r="D322" s="1"/>
      <c r="E322" s="1"/>
      <c r="F322" s="1"/>
      <c r="G322" s="852"/>
      <c r="H322" s="1"/>
      <c r="I322" s="1"/>
      <c r="J322" s="1"/>
      <c r="K322" s="1"/>
    </row>
    <row r="323" spans="1:11">
      <c r="A323" s="875"/>
      <c r="B323" s="876"/>
      <c r="C323" s="877"/>
      <c r="D323" s="107"/>
      <c r="E323" s="878"/>
      <c r="F323" s="878"/>
      <c r="G323" s="402"/>
      <c r="H323" s="879"/>
      <c r="I323" s="878"/>
      <c r="J323" s="880"/>
      <c r="K323" s="1"/>
    </row>
    <row r="324" spans="1:11">
      <c r="A324" s="875"/>
      <c r="B324" s="876"/>
      <c r="C324" s="1"/>
      <c r="D324" s="1"/>
      <c r="E324" s="857"/>
      <c r="F324" s="857"/>
      <c r="G324" s="852"/>
      <c r="H324" s="876"/>
      <c r="I324" s="857"/>
      <c r="J324" s="853"/>
      <c r="K324" s="1"/>
    </row>
    <row r="325" spans="1:11">
      <c r="A325" s="875"/>
      <c r="B325" s="876"/>
      <c r="C325" s="1"/>
      <c r="D325" s="1"/>
      <c r="E325" s="1"/>
      <c r="F325" s="1"/>
      <c r="G325" s="852"/>
      <c r="H325" s="876"/>
      <c r="I325" s="1"/>
      <c r="J325" s="853"/>
      <c r="K325" s="1"/>
    </row>
    <row r="326" spans="1:11">
      <c r="A326" s="875"/>
      <c r="B326" s="876"/>
      <c r="C326" s="1"/>
      <c r="D326" s="1"/>
      <c r="E326" s="1"/>
      <c r="F326" s="1"/>
      <c r="G326" s="852"/>
      <c r="H326" s="876"/>
      <c r="I326" s="1"/>
      <c r="J326" s="853"/>
      <c r="K326" s="1"/>
    </row>
    <row r="327" spans="1:11">
      <c r="A327" s="875"/>
      <c r="B327" s="876"/>
      <c r="C327" s="1"/>
      <c r="D327" s="1"/>
      <c r="E327" s="1"/>
      <c r="F327" s="1"/>
      <c r="G327" s="852"/>
      <c r="H327" s="876"/>
      <c r="I327" s="1"/>
      <c r="J327" s="853"/>
      <c r="K327" s="1"/>
    </row>
    <row r="328" spans="1:11">
      <c r="A328" s="875"/>
      <c r="B328" s="876"/>
      <c r="C328" s="1"/>
      <c r="D328" s="1"/>
      <c r="E328" s="1"/>
      <c r="F328" s="1"/>
      <c r="G328" s="852"/>
      <c r="H328" s="876"/>
      <c r="I328" s="1"/>
      <c r="J328" s="853"/>
      <c r="K328" s="1"/>
    </row>
    <row r="329" spans="1:11">
      <c r="A329" s="875"/>
      <c r="B329" s="876"/>
      <c r="C329" s="1"/>
      <c r="D329" s="1"/>
      <c r="E329" s="1"/>
      <c r="F329" s="1"/>
      <c r="G329" s="852"/>
      <c r="H329" s="876"/>
      <c r="I329" s="1"/>
      <c r="J329" s="853"/>
      <c r="K329" s="1"/>
    </row>
    <row r="330" spans="1:11">
      <c r="A330" s="875"/>
      <c r="B330" s="876"/>
      <c r="C330" s="1"/>
      <c r="D330" s="1"/>
      <c r="E330" s="1"/>
      <c r="F330" s="1"/>
      <c r="G330" s="852"/>
      <c r="H330" s="876"/>
      <c r="I330" s="1"/>
      <c r="J330" s="853"/>
      <c r="K330" s="1"/>
    </row>
    <row r="331" spans="1:11">
      <c r="A331" s="875"/>
      <c r="B331" s="876"/>
      <c r="C331" s="1"/>
      <c r="D331" s="1"/>
      <c r="E331" s="1"/>
      <c r="F331" s="1"/>
      <c r="G331" s="852"/>
      <c r="H331" s="876"/>
      <c r="I331" s="1"/>
      <c r="J331" s="853"/>
      <c r="K331" s="1"/>
    </row>
    <row r="332" spans="1:11">
      <c r="A332" s="875"/>
      <c r="B332" s="876"/>
      <c r="C332" s="1"/>
      <c r="D332" s="1"/>
      <c r="E332" s="1"/>
      <c r="F332" s="1"/>
      <c r="G332" s="852"/>
      <c r="H332" s="876"/>
      <c r="I332" s="1"/>
      <c r="J332" s="853"/>
      <c r="K332" s="1"/>
    </row>
    <row r="333" spans="1:11">
      <c r="A333" s="875"/>
      <c r="B333" s="876"/>
      <c r="C333" s="1"/>
      <c r="D333" s="1"/>
      <c r="E333" s="1"/>
      <c r="F333" s="1"/>
      <c r="G333" s="852"/>
      <c r="H333" s="876"/>
      <c r="I333" s="1"/>
      <c r="J333" s="853"/>
      <c r="K333" s="1"/>
    </row>
    <row r="334" spans="1:11">
      <c r="A334" s="875"/>
      <c r="B334" s="876"/>
      <c r="C334" s="1"/>
      <c r="D334" s="1"/>
      <c r="E334" s="1"/>
      <c r="F334" s="1"/>
      <c r="G334" s="852"/>
      <c r="H334" s="876"/>
      <c r="I334" s="1"/>
      <c r="J334" s="853"/>
      <c r="K334" s="1"/>
    </row>
    <row r="335" spans="1:11">
      <c r="A335" s="875"/>
      <c r="B335" s="876"/>
      <c r="C335" s="1"/>
      <c r="D335" s="1"/>
      <c r="E335" s="1"/>
      <c r="F335" s="1"/>
      <c r="G335" s="852"/>
      <c r="H335" s="876"/>
      <c r="I335" s="1"/>
      <c r="J335" s="853"/>
      <c r="K335" s="1"/>
    </row>
    <row r="336" spans="1:11">
      <c r="A336" s="875"/>
      <c r="B336" s="876"/>
      <c r="C336" s="1"/>
      <c r="D336" s="1"/>
      <c r="E336" s="1"/>
      <c r="F336" s="1"/>
      <c r="G336" s="852"/>
      <c r="H336" s="876"/>
      <c r="I336" s="1"/>
      <c r="J336" s="853"/>
      <c r="K336" s="1"/>
    </row>
    <row r="337" spans="1:11">
      <c r="A337" s="875"/>
      <c r="B337" s="876"/>
      <c r="C337" s="1"/>
      <c r="D337" s="1"/>
      <c r="E337" s="1"/>
      <c r="F337" s="1"/>
      <c r="G337" s="852"/>
      <c r="H337" s="876"/>
      <c r="I337" s="1"/>
      <c r="J337" s="853"/>
      <c r="K337" s="1"/>
    </row>
    <row r="338" spans="1:11">
      <c r="A338" s="875"/>
      <c r="B338" s="876"/>
      <c r="C338" s="1"/>
      <c r="D338" s="1"/>
      <c r="E338" s="1"/>
      <c r="F338" s="1"/>
      <c r="G338" s="852"/>
      <c r="H338" s="876"/>
      <c r="I338" s="1"/>
      <c r="J338" s="853"/>
      <c r="K338" s="1"/>
    </row>
    <row r="339" spans="1:11">
      <c r="A339" s="875"/>
      <c r="B339" s="876"/>
      <c r="C339" s="1"/>
      <c r="D339" s="1"/>
      <c r="E339" s="1"/>
      <c r="F339" s="1"/>
      <c r="G339" s="852"/>
      <c r="H339" s="876"/>
      <c r="I339" s="1"/>
      <c r="J339" s="853"/>
      <c r="K339" s="1"/>
    </row>
    <row r="340" spans="1:11">
      <c r="A340" s="875"/>
      <c r="B340" s="876"/>
      <c r="C340" s="1"/>
      <c r="D340" s="1"/>
      <c r="E340" s="1"/>
      <c r="F340" s="1"/>
      <c r="G340" s="852"/>
      <c r="H340" s="876"/>
      <c r="I340" s="1"/>
      <c r="J340" s="853"/>
      <c r="K340" s="1"/>
    </row>
    <row r="341" spans="1:11">
      <c r="A341" s="875"/>
      <c r="B341" s="876"/>
      <c r="C341" s="1"/>
      <c r="D341" s="1"/>
      <c r="E341" s="1"/>
      <c r="F341" s="1"/>
      <c r="G341" s="852"/>
      <c r="H341" s="876"/>
      <c r="I341" s="1"/>
      <c r="J341" s="853"/>
      <c r="K341" s="1"/>
    </row>
    <row r="342" spans="1:11">
      <c r="A342" s="875"/>
      <c r="B342" s="876"/>
      <c r="C342" s="1"/>
      <c r="D342" s="1"/>
      <c r="E342" s="1"/>
      <c r="F342" s="1"/>
      <c r="G342" s="852"/>
      <c r="H342" s="876"/>
      <c r="I342" s="1"/>
      <c r="J342" s="853"/>
      <c r="K342" s="1"/>
    </row>
    <row r="343" spans="1:11">
      <c r="A343" s="875"/>
      <c r="B343" s="876"/>
      <c r="C343" s="1"/>
      <c r="D343" s="1"/>
      <c r="E343" s="1"/>
      <c r="F343" s="1"/>
      <c r="G343" s="852"/>
      <c r="H343" s="876"/>
      <c r="I343" s="1"/>
      <c r="J343" s="853"/>
      <c r="K343" s="1"/>
    </row>
    <row r="344" spans="1:11">
      <c r="A344" s="875"/>
      <c r="B344" s="876"/>
      <c r="C344" s="1"/>
      <c r="D344" s="1"/>
      <c r="E344" s="1"/>
      <c r="F344" s="1"/>
      <c r="G344" s="852"/>
      <c r="H344" s="876"/>
      <c r="I344" s="1"/>
      <c r="J344" s="853"/>
      <c r="K344" s="1"/>
    </row>
    <row r="345" spans="1:11">
      <c r="A345" s="875"/>
      <c r="B345" s="876"/>
      <c r="C345" s="1"/>
      <c r="D345" s="1"/>
      <c r="E345" s="1"/>
      <c r="F345" s="1"/>
      <c r="G345" s="852"/>
      <c r="H345" s="876"/>
      <c r="I345" s="1"/>
      <c r="J345" s="853"/>
      <c r="K345" s="1"/>
    </row>
    <row r="346" spans="1:11">
      <c r="A346" s="875"/>
      <c r="B346" s="876"/>
      <c r="C346" s="1"/>
      <c r="D346" s="1"/>
      <c r="E346" s="1"/>
      <c r="F346" s="1"/>
      <c r="G346" s="852"/>
      <c r="H346" s="876"/>
      <c r="I346" s="1"/>
      <c r="J346" s="853"/>
      <c r="K346" s="1"/>
    </row>
    <row r="347" spans="1:11">
      <c r="A347" s="875"/>
      <c r="B347" s="876"/>
      <c r="C347" s="1"/>
      <c r="D347" s="1"/>
      <c r="E347" s="1"/>
      <c r="F347" s="1"/>
      <c r="G347" s="852"/>
      <c r="H347" s="876"/>
      <c r="I347" s="1"/>
      <c r="J347" s="853"/>
      <c r="K347" s="1"/>
    </row>
    <row r="348" spans="1:11">
      <c r="A348" s="875"/>
      <c r="B348" s="876"/>
      <c r="C348" s="1"/>
      <c r="D348" s="1"/>
      <c r="E348" s="1"/>
      <c r="F348" s="1"/>
      <c r="G348" s="852"/>
      <c r="H348" s="876"/>
      <c r="I348" s="1"/>
      <c r="J348" s="853"/>
      <c r="K348" s="1"/>
    </row>
    <row r="349" spans="1:11">
      <c r="A349" s="875"/>
      <c r="B349" s="876"/>
      <c r="C349" s="1"/>
      <c r="D349" s="1"/>
      <c r="E349" s="1"/>
      <c r="F349" s="1"/>
      <c r="G349" s="852"/>
      <c r="H349" s="876"/>
      <c r="I349" s="1"/>
      <c r="J349" s="853"/>
      <c r="K349" s="1"/>
    </row>
    <row r="350" spans="1:11">
      <c r="A350" s="875"/>
      <c r="B350" s="876"/>
      <c r="C350" s="1"/>
      <c r="D350" s="1"/>
      <c r="E350" s="1"/>
      <c r="F350" s="1"/>
      <c r="G350" s="852"/>
      <c r="H350" s="876"/>
      <c r="I350" s="1"/>
      <c r="J350" s="853"/>
      <c r="K350" s="1"/>
    </row>
    <row r="351" spans="1:11">
      <c r="A351" s="875"/>
      <c r="B351" s="876"/>
      <c r="C351" s="1"/>
      <c r="D351" s="1"/>
      <c r="E351" s="1"/>
      <c r="F351" s="1"/>
      <c r="G351" s="852"/>
      <c r="H351" s="876"/>
      <c r="I351" s="1"/>
      <c r="J351" s="853"/>
      <c r="K351" s="1"/>
    </row>
    <row r="352" spans="1:11">
      <c r="A352" s="875"/>
      <c r="B352" s="876"/>
      <c r="C352" s="1"/>
      <c r="D352" s="1"/>
      <c r="E352" s="1"/>
      <c r="F352" s="1"/>
      <c r="G352" s="852"/>
      <c r="H352" s="876"/>
      <c r="I352" s="1"/>
      <c r="J352" s="853"/>
      <c r="K352" s="1"/>
    </row>
    <row r="353" spans="1:11">
      <c r="A353" s="875"/>
      <c r="B353" s="876"/>
      <c r="C353" s="1"/>
      <c r="D353" s="1"/>
      <c r="E353" s="1"/>
      <c r="F353" s="1"/>
      <c r="G353" s="852"/>
      <c r="H353" s="876"/>
      <c r="I353" s="1"/>
      <c r="J353" s="853"/>
      <c r="K353" s="1"/>
    </row>
    <row r="354" spans="1:11">
      <c r="A354" s="875"/>
      <c r="B354" s="876"/>
      <c r="C354" s="1"/>
      <c r="D354" s="1"/>
      <c r="E354" s="1"/>
      <c r="F354" s="1"/>
      <c r="G354" s="852"/>
      <c r="H354" s="876"/>
      <c r="I354" s="1"/>
      <c r="J354" s="853"/>
      <c r="K354" s="1"/>
    </row>
    <row r="355" spans="1:11">
      <c r="A355" s="875"/>
      <c r="B355" s="876"/>
      <c r="C355" s="1"/>
      <c r="D355" s="1"/>
      <c r="E355" s="1"/>
      <c r="F355" s="1"/>
      <c r="G355" s="852"/>
      <c r="H355" s="876"/>
      <c r="I355" s="1"/>
      <c r="J355" s="853"/>
      <c r="K355" s="1"/>
    </row>
    <row r="356" spans="1:11">
      <c r="A356" s="875"/>
      <c r="B356" s="876"/>
      <c r="C356" s="1"/>
      <c r="D356" s="1"/>
      <c r="E356" s="1"/>
      <c r="F356" s="1"/>
      <c r="G356" s="852"/>
      <c r="H356" s="876"/>
      <c r="I356" s="1"/>
      <c r="J356" s="853"/>
      <c r="K356" s="1"/>
    </row>
    <row r="357" spans="1:11">
      <c r="A357" s="875"/>
      <c r="B357" s="876"/>
      <c r="C357" s="1"/>
      <c r="D357" s="1"/>
      <c r="E357" s="1"/>
      <c r="F357" s="1"/>
      <c r="G357" s="852"/>
      <c r="H357" s="876"/>
      <c r="I357" s="1"/>
      <c r="J357" s="853"/>
      <c r="K357" s="1"/>
    </row>
    <row r="358" spans="1:11">
      <c r="A358" s="875"/>
      <c r="B358" s="876"/>
      <c r="C358" s="1"/>
      <c r="D358" s="1"/>
      <c r="E358" s="1"/>
      <c r="F358" s="1"/>
      <c r="G358" s="852"/>
      <c r="H358" s="876"/>
      <c r="I358" s="1"/>
      <c r="J358" s="853"/>
      <c r="K358" s="1"/>
    </row>
    <row r="359" spans="1:11">
      <c r="A359" s="875"/>
      <c r="B359" s="876"/>
      <c r="C359" s="1"/>
      <c r="D359" s="1"/>
      <c r="E359" s="1"/>
      <c r="F359" s="1"/>
      <c r="G359" s="852"/>
      <c r="H359" s="876"/>
      <c r="I359" s="1"/>
      <c r="J359" s="853"/>
      <c r="K359" s="1"/>
    </row>
    <row r="360" spans="1:11">
      <c r="A360" s="875"/>
      <c r="B360" s="876"/>
      <c r="C360" s="1"/>
      <c r="D360" s="1"/>
      <c r="E360" s="1"/>
      <c r="F360" s="1"/>
      <c r="G360" s="852"/>
      <c r="H360" s="876"/>
      <c r="I360" s="1"/>
      <c r="J360" s="853"/>
      <c r="K360" s="1"/>
    </row>
    <row r="361" spans="1:11">
      <c r="A361" s="875"/>
      <c r="B361" s="876"/>
      <c r="C361" s="1"/>
      <c r="D361" s="1"/>
      <c r="E361" s="1"/>
      <c r="F361" s="1"/>
      <c r="G361" s="852"/>
      <c r="H361" s="876"/>
      <c r="I361" s="1"/>
      <c r="J361" s="853"/>
      <c r="K361" s="1"/>
    </row>
    <row r="362" spans="1:11">
      <c r="A362" s="875"/>
      <c r="B362" s="876"/>
      <c r="C362" s="1"/>
      <c r="D362" s="1"/>
      <c r="E362" s="1"/>
      <c r="F362" s="1"/>
      <c r="G362" s="852"/>
      <c r="H362" s="876"/>
      <c r="I362" s="1"/>
      <c r="J362" s="853"/>
      <c r="K362" s="1"/>
    </row>
    <row r="363" spans="1:11">
      <c r="A363" s="875"/>
      <c r="B363" s="876"/>
      <c r="C363" s="1"/>
      <c r="D363" s="1"/>
      <c r="E363" s="1"/>
      <c r="F363" s="1"/>
      <c r="G363" s="852"/>
      <c r="H363" s="876"/>
      <c r="I363" s="1"/>
      <c r="J363" s="853"/>
      <c r="K363" s="1"/>
    </row>
    <row r="364" spans="1:11">
      <c r="A364" s="875"/>
      <c r="B364" s="876"/>
      <c r="C364" s="1"/>
      <c r="D364" s="1"/>
      <c r="E364" s="1"/>
      <c r="F364" s="1"/>
      <c r="G364" s="852"/>
      <c r="H364" s="876"/>
      <c r="I364" s="1"/>
      <c r="J364" s="853"/>
      <c r="K364" s="1"/>
    </row>
    <row r="365" spans="1:11">
      <c r="A365" s="875"/>
      <c r="B365" s="876"/>
      <c r="C365" s="1"/>
      <c r="D365" s="1"/>
      <c r="E365" s="1"/>
      <c r="F365" s="1"/>
      <c r="G365" s="852"/>
      <c r="H365" s="876"/>
      <c r="I365" s="1"/>
      <c r="J365" s="853"/>
      <c r="K365" s="1"/>
    </row>
    <row r="366" spans="1:11">
      <c r="A366" s="875"/>
      <c r="B366" s="876"/>
      <c r="C366" s="1"/>
      <c r="D366" s="1"/>
      <c r="E366" s="1"/>
      <c r="F366" s="1"/>
      <c r="G366" s="852"/>
      <c r="H366" s="876"/>
      <c r="I366" s="1"/>
      <c r="J366" s="853"/>
      <c r="K366" s="1"/>
    </row>
    <row r="367" spans="1:11">
      <c r="A367" s="875"/>
      <c r="B367" s="876"/>
      <c r="C367" s="1"/>
      <c r="D367" s="1"/>
      <c r="E367" s="1"/>
      <c r="F367" s="1"/>
      <c r="G367" s="852"/>
      <c r="H367" s="876"/>
      <c r="I367" s="1"/>
      <c r="J367" s="853"/>
      <c r="K367" s="1"/>
    </row>
    <row r="368" spans="1:11">
      <c r="A368" s="875"/>
      <c r="B368" s="876"/>
      <c r="C368" s="1"/>
      <c r="D368" s="1"/>
      <c r="E368" s="1"/>
      <c r="F368" s="1"/>
      <c r="G368" s="852"/>
      <c r="H368" s="1"/>
      <c r="I368" s="1"/>
      <c r="J368" s="1"/>
      <c r="K368" s="1"/>
    </row>
    <row r="369" spans="1:11">
      <c r="A369" s="875"/>
      <c r="B369" s="876"/>
      <c r="C369" s="1"/>
      <c r="D369" s="1"/>
      <c r="E369" s="1"/>
      <c r="F369" s="1"/>
      <c r="G369" s="852"/>
      <c r="H369" s="876"/>
      <c r="I369" s="1"/>
      <c r="J369" s="853"/>
      <c r="K369" s="1"/>
    </row>
    <row r="370" spans="1:11">
      <c r="A370" s="875"/>
      <c r="B370" s="876"/>
      <c r="C370" s="1"/>
      <c r="D370" s="1"/>
      <c r="E370" s="1"/>
      <c r="F370" s="1"/>
      <c r="G370" s="852"/>
      <c r="H370" s="876"/>
      <c r="I370" s="1"/>
      <c r="J370" s="853"/>
      <c r="K370" s="1"/>
    </row>
    <row r="371" spans="1:11">
      <c r="A371" s="875"/>
      <c r="B371" s="876"/>
      <c r="C371" s="1"/>
      <c r="D371" s="1"/>
      <c r="E371" s="1"/>
      <c r="F371" s="1"/>
      <c r="G371" s="852"/>
      <c r="H371" s="876"/>
      <c r="I371" s="1"/>
      <c r="J371" s="853"/>
      <c r="K371" s="1"/>
    </row>
    <row r="372" spans="1:11">
      <c r="A372" s="875"/>
      <c r="B372" s="876"/>
      <c r="C372" s="1"/>
      <c r="D372" s="1"/>
      <c r="E372" s="1"/>
      <c r="F372" s="1"/>
      <c r="G372" s="852"/>
      <c r="H372" s="876"/>
      <c r="I372" s="1"/>
      <c r="J372" s="853"/>
      <c r="K372" s="1"/>
    </row>
    <row r="373" spans="1:11">
      <c r="A373" s="875"/>
      <c r="B373" s="876"/>
      <c r="C373" s="1"/>
      <c r="D373" s="1"/>
      <c r="E373" s="1"/>
      <c r="F373" s="1"/>
      <c r="G373" s="852"/>
      <c r="H373" s="876"/>
      <c r="I373" s="1"/>
      <c r="J373" s="853"/>
      <c r="K373" s="1"/>
    </row>
    <row r="374" spans="1:11">
      <c r="A374" s="875"/>
      <c r="B374" s="876"/>
      <c r="C374" s="1"/>
      <c r="D374" s="1"/>
      <c r="E374" s="1"/>
      <c r="F374" s="1"/>
      <c r="G374" s="852"/>
      <c r="H374" s="876"/>
      <c r="I374" s="1"/>
      <c r="J374" s="853"/>
      <c r="K374" s="1"/>
    </row>
    <row r="375" spans="1:11">
      <c r="A375" s="875"/>
      <c r="B375" s="876"/>
      <c r="C375" s="1"/>
      <c r="D375" s="1"/>
      <c r="E375" s="1"/>
      <c r="F375" s="1"/>
      <c r="G375" s="852"/>
      <c r="H375" s="876"/>
      <c r="I375" s="1"/>
      <c r="J375" s="853"/>
      <c r="K375" s="1"/>
    </row>
    <row r="376" spans="1:11">
      <c r="A376" s="875"/>
      <c r="B376" s="876"/>
      <c r="C376" s="1"/>
      <c r="D376" s="1"/>
      <c r="E376" s="1"/>
      <c r="F376" s="1"/>
      <c r="G376" s="852"/>
      <c r="H376" s="1"/>
      <c r="I376" s="1"/>
      <c r="J376" s="1"/>
      <c r="K376" s="1"/>
    </row>
    <row r="377" spans="1:11">
      <c r="A377" s="875"/>
      <c r="B377" s="876"/>
      <c r="C377" s="1"/>
      <c r="D377" s="1"/>
      <c r="E377" s="857"/>
      <c r="F377" s="1"/>
      <c r="G377" s="852"/>
      <c r="H377" s="876"/>
      <c r="I377" s="857"/>
      <c r="J377" s="1"/>
      <c r="K377" s="1"/>
    </row>
    <row r="378" spans="1:11">
      <c r="A378" s="875"/>
      <c r="B378" s="876"/>
      <c r="C378" s="1"/>
      <c r="D378" s="1"/>
      <c r="E378" s="1"/>
      <c r="F378" s="1"/>
      <c r="G378" s="852"/>
      <c r="H378" s="876"/>
      <c r="I378" s="1"/>
      <c r="J378" s="853"/>
      <c r="K378" s="1"/>
    </row>
    <row r="379" spans="1:11">
      <c r="A379" s="875"/>
      <c r="B379" s="876"/>
      <c r="C379" s="1"/>
      <c r="D379" s="1"/>
      <c r="E379" s="1"/>
      <c r="F379" s="1"/>
      <c r="G379" s="852"/>
      <c r="H379" s="876"/>
      <c r="I379" s="1"/>
      <c r="J379" s="853"/>
      <c r="K379" s="1"/>
    </row>
    <row r="380" spans="1:11">
      <c r="A380" s="875"/>
      <c r="B380" s="876"/>
      <c r="C380" s="1"/>
      <c r="D380" s="1"/>
      <c r="E380" s="1"/>
      <c r="F380" s="1"/>
      <c r="G380" s="852"/>
      <c r="H380" s="876"/>
      <c r="I380" s="1"/>
      <c r="J380" s="853"/>
      <c r="K380" s="1"/>
    </row>
    <row r="381" spans="1:11">
      <c r="A381" s="875"/>
      <c r="B381" s="876"/>
      <c r="C381" s="1"/>
      <c r="D381" s="1"/>
      <c r="E381" s="1"/>
      <c r="F381" s="1"/>
      <c r="G381" s="852"/>
      <c r="H381" s="876"/>
      <c r="I381" s="1"/>
      <c r="J381" s="853"/>
      <c r="K381" s="1"/>
    </row>
    <row r="382" spans="1:11">
      <c r="A382" s="875"/>
      <c r="B382" s="876"/>
      <c r="C382" s="1"/>
      <c r="D382" s="1"/>
      <c r="E382" s="1"/>
      <c r="F382" s="1"/>
      <c r="G382" s="852"/>
      <c r="H382" s="876"/>
      <c r="I382" s="1"/>
      <c r="J382" s="853"/>
      <c r="K382" s="1"/>
    </row>
    <row r="383" spans="1:11">
      <c r="A383" s="875"/>
      <c r="B383" s="876"/>
      <c r="C383" s="1"/>
      <c r="D383" s="1"/>
      <c r="E383" s="1"/>
      <c r="F383" s="1"/>
      <c r="G383" s="852"/>
      <c r="H383" s="876"/>
      <c r="I383" s="1"/>
      <c r="J383" s="853"/>
      <c r="K383" s="1"/>
    </row>
    <row r="384" spans="1:11">
      <c r="A384" s="875"/>
      <c r="B384" s="876"/>
      <c r="C384" s="1"/>
      <c r="D384" s="1"/>
      <c r="E384" s="857"/>
      <c r="F384" s="1"/>
      <c r="G384" s="852"/>
      <c r="H384" s="876"/>
      <c r="I384" s="1"/>
      <c r="J384" s="1"/>
      <c r="K384" s="1"/>
    </row>
    <row r="385" spans="1:11">
      <c r="A385" s="875"/>
      <c r="B385" s="876"/>
      <c r="C385" s="1"/>
      <c r="D385" s="1"/>
      <c r="E385" s="1"/>
      <c r="F385" s="1"/>
      <c r="G385" s="852"/>
      <c r="H385" s="876"/>
      <c r="I385" s="1"/>
      <c r="J385" s="853"/>
      <c r="K385" s="1"/>
    </row>
    <row r="386" spans="1:11">
      <c r="A386" s="875"/>
      <c r="B386" s="876"/>
      <c r="C386" s="1"/>
      <c r="D386" s="1"/>
      <c r="E386" s="1"/>
      <c r="F386" s="1"/>
      <c r="G386" s="852"/>
      <c r="H386" s="876"/>
      <c r="I386" s="1"/>
      <c r="J386" s="853"/>
      <c r="K386" s="1"/>
    </row>
    <row r="387" spans="1:11">
      <c r="A387" s="875"/>
      <c r="B387" s="876"/>
      <c r="C387" s="1"/>
      <c r="D387" s="1"/>
      <c r="E387" s="1"/>
      <c r="F387" s="1"/>
      <c r="G387" s="852"/>
      <c r="H387" s="876"/>
      <c r="I387" s="1"/>
      <c r="J387" s="853"/>
      <c r="K387" s="1"/>
    </row>
    <row r="388" spans="1:11">
      <c r="A388" s="875"/>
      <c r="B388" s="876"/>
      <c r="C388" s="1"/>
      <c r="D388" s="1"/>
      <c r="E388" s="1"/>
      <c r="F388" s="1"/>
      <c r="G388" s="852"/>
      <c r="H388" s="876"/>
      <c r="I388" s="1"/>
      <c r="J388" s="853"/>
      <c r="K388" s="1"/>
    </row>
    <row r="389" spans="1:11">
      <c r="A389" s="875"/>
      <c r="B389" s="876"/>
      <c r="C389" s="1"/>
      <c r="D389" s="1"/>
      <c r="E389" s="1"/>
      <c r="F389" s="1"/>
      <c r="G389" s="852"/>
      <c r="H389" s="876"/>
      <c r="I389" s="1"/>
      <c r="J389" s="853"/>
      <c r="K389" s="1"/>
    </row>
    <row r="390" spans="1:11">
      <c r="A390" s="875"/>
      <c r="B390" s="876"/>
      <c r="C390" s="1"/>
      <c r="D390" s="1"/>
      <c r="E390" s="1"/>
      <c r="F390" s="1"/>
      <c r="G390" s="852"/>
      <c r="H390" s="876"/>
      <c r="I390" s="1"/>
      <c r="J390" s="853"/>
      <c r="K390" s="1"/>
    </row>
    <row r="391" spans="1:11">
      <c r="A391" s="875"/>
      <c r="B391" s="876"/>
      <c r="C391" s="1"/>
      <c r="D391" s="1"/>
      <c r="E391" s="857"/>
      <c r="F391" s="1"/>
      <c r="G391" s="852"/>
      <c r="H391" s="876"/>
      <c r="I391" s="1"/>
      <c r="J391" s="1"/>
      <c r="K391" s="1"/>
    </row>
    <row r="392" spans="1:11">
      <c r="A392" s="875"/>
      <c r="B392" s="876"/>
      <c r="C392" s="1"/>
      <c r="D392" s="1"/>
      <c r="E392" s="1"/>
      <c r="F392" s="1"/>
      <c r="G392" s="852"/>
      <c r="H392" s="876"/>
      <c r="I392" s="1"/>
      <c r="J392" s="853"/>
      <c r="K392" s="1"/>
    </row>
    <row r="393" spans="1:11">
      <c r="A393" s="875"/>
      <c r="B393" s="876"/>
      <c r="C393" s="1"/>
      <c r="D393" s="1"/>
      <c r="E393" s="1"/>
      <c r="F393" s="1"/>
      <c r="G393" s="852"/>
      <c r="H393" s="876"/>
      <c r="I393" s="1"/>
      <c r="J393" s="853"/>
      <c r="K393" s="1"/>
    </row>
    <row r="394" spans="1:11">
      <c r="A394" s="875"/>
      <c r="B394" s="876"/>
      <c r="C394" s="1"/>
      <c r="D394" s="1"/>
      <c r="E394" s="1"/>
      <c r="F394" s="1"/>
      <c r="G394" s="852"/>
      <c r="H394" s="876"/>
      <c r="I394" s="1"/>
      <c r="J394" s="853"/>
      <c r="K394" s="1"/>
    </row>
    <row r="395" spans="1:11">
      <c r="A395" s="875"/>
      <c r="B395" s="876"/>
      <c r="C395" s="1"/>
      <c r="D395" s="1"/>
      <c r="E395" s="1"/>
      <c r="F395" s="1"/>
      <c r="G395" s="852"/>
      <c r="H395" s="876"/>
      <c r="I395" s="1"/>
      <c r="J395" s="853"/>
      <c r="K395" s="1"/>
    </row>
    <row r="396" spans="1:11">
      <c r="A396" s="875"/>
      <c r="B396" s="876"/>
      <c r="C396" s="1"/>
      <c r="D396" s="1"/>
      <c r="E396" s="1"/>
      <c r="F396" s="1"/>
      <c r="G396" s="852"/>
      <c r="H396" s="876"/>
      <c r="I396" s="1"/>
      <c r="J396" s="853"/>
      <c r="K396" s="1"/>
    </row>
    <row r="397" spans="1:11">
      <c r="A397" s="875"/>
      <c r="B397" s="876"/>
      <c r="C397" s="1"/>
      <c r="D397" s="1"/>
      <c r="E397" s="1"/>
      <c r="F397" s="1"/>
      <c r="G397" s="852"/>
      <c r="H397" s="876"/>
      <c r="I397" s="1"/>
      <c r="J397" s="853"/>
      <c r="K397" s="1"/>
    </row>
    <row r="398" spans="1:11">
      <c r="A398" s="875"/>
      <c r="B398" s="876"/>
      <c r="C398" s="1"/>
      <c r="D398" s="1"/>
      <c r="E398" s="857"/>
      <c r="F398" s="1"/>
      <c r="G398" s="852"/>
      <c r="H398" s="876"/>
      <c r="I398" s="1"/>
      <c r="J398" s="1"/>
      <c r="K398" s="1"/>
    </row>
    <row r="399" spans="1:11">
      <c r="A399" s="875"/>
      <c r="B399" s="876"/>
      <c r="C399" s="1"/>
      <c r="D399" s="1"/>
      <c r="E399" s="1"/>
      <c r="F399" s="1"/>
      <c r="G399" s="852"/>
      <c r="H399" s="876"/>
      <c r="I399" s="1"/>
      <c r="J399" s="853"/>
      <c r="K399" s="1"/>
    </row>
    <row r="400" spans="1:11">
      <c r="A400" s="875"/>
      <c r="B400" s="876"/>
      <c r="C400" s="1"/>
      <c r="D400" s="1"/>
      <c r="E400" s="1"/>
      <c r="F400" s="1"/>
      <c r="G400" s="852"/>
      <c r="H400" s="876"/>
      <c r="I400" s="1"/>
      <c r="J400" s="853"/>
      <c r="K400" s="1"/>
    </row>
    <row r="401" spans="1:11">
      <c r="A401" s="875"/>
      <c r="B401" s="876"/>
      <c r="C401" s="1"/>
      <c r="D401" s="1"/>
      <c r="E401" s="1"/>
      <c r="F401" s="1"/>
      <c r="G401" s="852"/>
      <c r="H401" s="876"/>
      <c r="I401" s="1"/>
      <c r="J401" s="853"/>
      <c r="K401" s="1"/>
    </row>
    <row r="402" spans="1:11">
      <c r="A402" s="875"/>
      <c r="B402" s="876"/>
      <c r="C402" s="1"/>
      <c r="D402" s="1"/>
      <c r="E402" s="1"/>
      <c r="F402" s="1"/>
      <c r="G402" s="852"/>
      <c r="H402" s="876"/>
      <c r="I402" s="1"/>
      <c r="J402" s="853"/>
      <c r="K402" s="1"/>
    </row>
    <row r="403" spans="1:11">
      <c r="A403" s="875"/>
      <c r="B403" s="876"/>
      <c r="C403" s="1"/>
      <c r="D403" s="1"/>
      <c r="E403" s="1"/>
      <c r="F403" s="1"/>
      <c r="G403" s="852"/>
      <c r="H403" s="876"/>
      <c r="I403" s="1"/>
      <c r="J403" s="853"/>
      <c r="K403" s="1"/>
    </row>
    <row r="404" spans="1:11">
      <c r="A404" s="875"/>
      <c r="B404" s="876"/>
      <c r="C404" s="1"/>
      <c r="D404" s="1"/>
      <c r="E404" s="1"/>
      <c r="F404" s="1"/>
      <c r="G404" s="852"/>
      <c r="H404" s="876"/>
      <c r="I404" s="1"/>
      <c r="J404" s="853"/>
      <c r="K404" s="1"/>
    </row>
    <row r="405" spans="1:11">
      <c r="A405" s="875"/>
      <c r="B405" s="876"/>
      <c r="C405" s="1"/>
      <c r="D405" s="1"/>
      <c r="E405" s="857"/>
      <c r="F405" s="1"/>
      <c r="G405" s="852"/>
      <c r="H405" s="876"/>
      <c r="I405" s="1"/>
      <c r="J405" s="1"/>
      <c r="K405" s="1"/>
    </row>
    <row r="406" spans="1:11">
      <c r="A406" s="875"/>
      <c r="B406" s="876"/>
      <c r="C406" s="1"/>
      <c r="D406" s="1"/>
      <c r="E406" s="1"/>
      <c r="F406" s="1"/>
      <c r="G406" s="852"/>
      <c r="H406" s="876"/>
      <c r="I406" s="1"/>
      <c r="J406" s="853"/>
      <c r="K406" s="1"/>
    </row>
    <row r="407" spans="1:11">
      <c r="A407" s="875"/>
      <c r="B407" s="876"/>
      <c r="C407" s="1"/>
      <c r="D407" s="1"/>
      <c r="E407" s="1"/>
      <c r="F407" s="1"/>
      <c r="G407" s="852"/>
      <c r="H407" s="876"/>
      <c r="I407" s="1"/>
      <c r="J407" s="853"/>
      <c r="K407" s="1"/>
    </row>
    <row r="408" spans="1:11">
      <c r="A408" s="875"/>
      <c r="B408" s="876"/>
      <c r="C408" s="1"/>
      <c r="D408" s="1"/>
      <c r="E408" s="1"/>
      <c r="F408" s="1"/>
      <c r="G408" s="852"/>
      <c r="H408" s="876"/>
      <c r="I408" s="1"/>
      <c r="J408" s="853"/>
      <c r="K408" s="1"/>
    </row>
    <row r="409" spans="1:11">
      <c r="A409" s="875"/>
      <c r="B409" s="876"/>
      <c r="C409" s="1"/>
      <c r="D409" s="1"/>
      <c r="E409" s="1"/>
      <c r="F409" s="1"/>
      <c r="G409" s="852"/>
      <c r="H409" s="876"/>
      <c r="I409" s="1"/>
      <c r="J409" s="853"/>
      <c r="K409" s="1"/>
    </row>
    <row r="410" spans="1:11">
      <c r="A410" s="875"/>
      <c r="B410" s="876"/>
      <c r="C410" s="1"/>
      <c r="D410" s="1"/>
      <c r="E410" s="1"/>
      <c r="F410" s="1"/>
      <c r="G410" s="852"/>
      <c r="H410" s="876"/>
      <c r="I410" s="1"/>
      <c r="J410" s="853"/>
      <c r="K410" s="1"/>
    </row>
    <row r="411" spans="1:11">
      <c r="A411" s="875"/>
      <c r="B411" s="876"/>
      <c r="C411" s="1"/>
      <c r="D411" s="1"/>
      <c r="E411" s="1"/>
      <c r="F411" s="1"/>
      <c r="G411" s="852"/>
      <c r="H411" s="876"/>
      <c r="I411" s="1"/>
      <c r="J411" s="853"/>
      <c r="K411" s="1"/>
    </row>
    <row r="412" spans="1:11">
      <c r="A412" s="875"/>
      <c r="B412" s="876"/>
      <c r="C412" s="1"/>
      <c r="D412" s="1"/>
      <c r="E412" s="857"/>
      <c r="F412" s="1"/>
      <c r="G412" s="852"/>
      <c r="H412" s="876"/>
      <c r="I412" s="1"/>
      <c r="J412" s="1"/>
      <c r="K412" s="1"/>
    </row>
    <row r="413" spans="1:11">
      <c r="A413" s="875"/>
      <c r="B413" s="876"/>
      <c r="C413" s="1"/>
      <c r="D413" s="1"/>
      <c r="E413" s="1"/>
      <c r="F413" s="1"/>
      <c r="G413" s="852"/>
      <c r="H413" s="876"/>
      <c r="I413" s="1"/>
      <c r="J413" s="853"/>
      <c r="K413" s="1"/>
    </row>
    <row r="414" spans="1:11">
      <c r="A414" s="875"/>
      <c r="B414" s="876"/>
      <c r="C414" s="1"/>
      <c r="D414" s="1"/>
      <c r="E414" s="1"/>
      <c r="F414" s="1"/>
      <c r="G414" s="852"/>
      <c r="H414" s="876"/>
      <c r="I414" s="1"/>
      <c r="J414" s="853"/>
      <c r="K414" s="1"/>
    </row>
    <row r="415" spans="1:11">
      <c r="A415" s="875"/>
      <c r="B415" s="876"/>
      <c r="C415" s="1"/>
      <c r="D415" s="1"/>
      <c r="E415" s="1"/>
      <c r="F415" s="1"/>
      <c r="G415" s="852"/>
      <c r="H415" s="876"/>
      <c r="I415" s="1"/>
      <c r="J415" s="853"/>
      <c r="K415" s="1"/>
    </row>
    <row r="416" spans="1:11">
      <c r="A416" s="875"/>
      <c r="B416" s="876"/>
      <c r="C416" s="1"/>
      <c r="D416" s="1"/>
      <c r="E416" s="1"/>
      <c r="F416" s="1"/>
      <c r="G416" s="852"/>
      <c r="H416" s="876"/>
      <c r="I416" s="1"/>
      <c r="J416" s="853"/>
      <c r="K416" s="1"/>
    </row>
    <row r="417" spans="1:11">
      <c r="A417" s="875"/>
      <c r="B417" s="876"/>
      <c r="C417" s="1"/>
      <c r="D417" s="1"/>
      <c r="E417" s="1"/>
      <c r="F417" s="1"/>
      <c r="G417" s="852"/>
      <c r="H417" s="876"/>
      <c r="I417" s="1"/>
      <c r="J417" s="853"/>
      <c r="K417" s="1"/>
    </row>
    <row r="418" spans="1:11">
      <c r="A418" s="875"/>
      <c r="B418" s="876"/>
      <c r="C418" s="1"/>
      <c r="D418" s="1"/>
      <c r="E418" s="1"/>
      <c r="F418" s="1"/>
      <c r="G418" s="852"/>
      <c r="H418" s="876"/>
      <c r="I418" s="1"/>
      <c r="J418" s="853"/>
      <c r="K418" s="1"/>
    </row>
    <row r="419" spans="1:11">
      <c r="A419" s="875"/>
      <c r="B419" s="876"/>
      <c r="C419" s="1"/>
      <c r="D419" s="1"/>
      <c r="E419" s="857"/>
      <c r="F419" s="1"/>
      <c r="G419" s="852"/>
      <c r="H419" s="876"/>
      <c r="I419" s="1"/>
      <c r="J419" s="1"/>
      <c r="K419" s="1"/>
    </row>
    <row r="420" spans="1:11">
      <c r="A420" s="875"/>
      <c r="B420" s="876"/>
      <c r="C420" s="1"/>
      <c r="D420" s="1"/>
      <c r="E420" s="1"/>
      <c r="F420" s="1"/>
      <c r="G420" s="852"/>
      <c r="H420" s="876"/>
      <c r="I420" s="1"/>
      <c r="J420" s="853"/>
      <c r="K420" s="1"/>
    </row>
    <row r="421" spans="1:11">
      <c r="A421" s="875"/>
      <c r="B421" s="876"/>
      <c r="C421" s="1"/>
      <c r="D421" s="1"/>
      <c r="E421" s="1"/>
      <c r="F421" s="1"/>
      <c r="G421" s="852"/>
      <c r="H421" s="876"/>
      <c r="I421" s="1"/>
      <c r="J421" s="853"/>
      <c r="K421" s="1"/>
    </row>
    <row r="422" spans="1:11">
      <c r="A422" s="875"/>
      <c r="B422" s="876"/>
      <c r="C422" s="1"/>
      <c r="D422" s="1"/>
      <c r="E422" s="1"/>
      <c r="F422" s="1"/>
      <c r="G422" s="852"/>
      <c r="H422" s="876"/>
      <c r="I422" s="1"/>
      <c r="J422" s="853"/>
      <c r="K422" s="1"/>
    </row>
    <row r="423" spans="1:11">
      <c r="A423" s="875"/>
      <c r="B423" s="876"/>
      <c r="C423" s="1"/>
      <c r="D423" s="1"/>
      <c r="E423" s="1"/>
      <c r="F423" s="1"/>
      <c r="G423" s="852"/>
      <c r="H423" s="876"/>
      <c r="I423" s="1"/>
      <c r="J423" s="853"/>
      <c r="K423" s="1"/>
    </row>
    <row r="424" spans="1:11">
      <c r="A424" s="875"/>
      <c r="B424" s="876"/>
      <c r="C424" s="1"/>
      <c r="D424" s="1"/>
      <c r="E424" s="1"/>
      <c r="F424" s="1"/>
      <c r="G424" s="852"/>
      <c r="H424" s="876"/>
      <c r="I424" s="1"/>
      <c r="J424" s="853"/>
      <c r="K424" s="1"/>
    </row>
    <row r="425" spans="1:11">
      <c r="A425" s="875"/>
      <c r="B425" s="876"/>
      <c r="C425" s="1"/>
      <c r="D425" s="1"/>
      <c r="E425" s="1"/>
      <c r="F425" s="1"/>
      <c r="G425" s="852"/>
      <c r="H425" s="876"/>
      <c r="I425" s="1"/>
      <c r="J425" s="853"/>
      <c r="K425" s="1"/>
    </row>
    <row r="426" spans="1:11">
      <c r="A426" s="875"/>
      <c r="B426" s="876"/>
      <c r="C426" s="1"/>
      <c r="D426" s="1"/>
      <c r="E426" s="857"/>
      <c r="F426" s="1"/>
      <c r="G426" s="852"/>
      <c r="H426" s="876"/>
      <c r="I426" s="1"/>
      <c r="J426" s="1"/>
      <c r="K426" s="1"/>
    </row>
    <row r="427" spans="1:11">
      <c r="A427" s="875"/>
      <c r="B427" s="876"/>
      <c r="C427" s="1"/>
      <c r="D427" s="1"/>
      <c r="E427" s="1"/>
      <c r="F427" s="1"/>
      <c r="G427" s="852"/>
      <c r="H427" s="876"/>
      <c r="I427" s="1"/>
      <c r="J427" s="853"/>
      <c r="K427" s="1"/>
    </row>
    <row r="428" spans="1:11">
      <c r="A428" s="875"/>
      <c r="B428" s="876"/>
      <c r="C428" s="1"/>
      <c r="D428" s="1"/>
      <c r="E428" s="1"/>
      <c r="F428" s="1"/>
      <c r="G428" s="852"/>
      <c r="H428" s="876"/>
      <c r="I428" s="1"/>
      <c r="J428" s="853"/>
      <c r="K428" s="1"/>
    </row>
    <row r="429" spans="1:11">
      <c r="A429" s="875"/>
      <c r="B429" s="876"/>
      <c r="C429" s="1"/>
      <c r="D429" s="1"/>
      <c r="E429" s="1"/>
      <c r="F429" s="1"/>
      <c r="G429" s="852"/>
      <c r="H429" s="876"/>
      <c r="I429" s="1"/>
      <c r="J429" s="853"/>
      <c r="K429" s="1"/>
    </row>
    <row r="430" spans="1:11">
      <c r="A430" s="875"/>
      <c r="B430" s="876"/>
      <c r="C430" s="1"/>
      <c r="D430" s="1"/>
      <c r="E430" s="1"/>
      <c r="F430" s="1"/>
      <c r="G430" s="852"/>
      <c r="H430" s="876"/>
      <c r="I430" s="1"/>
      <c r="J430" s="853"/>
      <c r="K430" s="1"/>
    </row>
    <row r="431" spans="1:11">
      <c r="A431" s="875"/>
      <c r="B431" s="876"/>
      <c r="C431" s="1"/>
      <c r="D431" s="1"/>
      <c r="E431" s="1"/>
      <c r="F431" s="1"/>
      <c r="G431" s="852"/>
      <c r="H431" s="876"/>
      <c r="I431" s="1"/>
      <c r="J431" s="853"/>
      <c r="K431" s="1"/>
    </row>
    <row r="432" spans="1:11">
      <c r="A432" s="875"/>
      <c r="B432" s="876"/>
      <c r="C432" s="1"/>
      <c r="D432" s="1"/>
      <c r="E432" s="1"/>
      <c r="F432" s="1"/>
      <c r="G432" s="852"/>
      <c r="H432" s="876"/>
      <c r="I432" s="1"/>
      <c r="J432" s="853"/>
      <c r="K432" s="1"/>
    </row>
    <row r="433" spans="1:11">
      <c r="A433" s="875"/>
      <c r="B433" s="876"/>
      <c r="C433" s="1"/>
      <c r="D433" s="1"/>
      <c r="E433" s="857"/>
      <c r="F433" s="1"/>
      <c r="G433" s="852"/>
      <c r="H433" s="876"/>
      <c r="I433" s="1"/>
      <c r="J433" s="1"/>
      <c r="K433" s="1"/>
    </row>
    <row r="434" spans="1:11">
      <c r="A434" s="875"/>
      <c r="B434" s="876"/>
      <c r="C434" s="1"/>
      <c r="D434" s="1"/>
      <c r="E434" s="1"/>
      <c r="F434" s="1"/>
      <c r="G434" s="852"/>
      <c r="H434" s="876"/>
      <c r="I434" s="1"/>
      <c r="J434" s="853"/>
      <c r="K434" s="1"/>
    </row>
    <row r="435" spans="1:11">
      <c r="A435" s="875"/>
      <c r="B435" s="876"/>
      <c r="C435" s="1"/>
      <c r="D435" s="1"/>
      <c r="E435" s="1"/>
      <c r="F435" s="1"/>
      <c r="G435" s="852"/>
      <c r="H435" s="876"/>
      <c r="I435" s="1"/>
      <c r="J435" s="853"/>
      <c r="K435" s="1"/>
    </row>
    <row r="436" spans="1:11">
      <c r="A436" s="875"/>
      <c r="B436" s="876"/>
      <c r="C436" s="1"/>
      <c r="D436" s="1"/>
      <c r="E436" s="1"/>
      <c r="F436" s="1"/>
      <c r="G436" s="852"/>
      <c r="H436" s="876"/>
      <c r="I436" s="1"/>
      <c r="J436" s="853"/>
      <c r="K436" s="1"/>
    </row>
    <row r="437" spans="1:11">
      <c r="A437" s="875"/>
      <c r="B437" s="876"/>
      <c r="C437" s="1"/>
      <c r="D437" s="1"/>
      <c r="E437" s="1"/>
      <c r="F437" s="1"/>
      <c r="G437" s="852"/>
      <c r="H437" s="876"/>
      <c r="I437" s="1"/>
      <c r="J437" s="853"/>
      <c r="K437" s="1"/>
    </row>
    <row r="438" spans="1:11">
      <c r="A438" s="875"/>
      <c r="B438" s="876"/>
      <c r="C438" s="1"/>
      <c r="D438" s="1"/>
      <c r="E438" s="1"/>
      <c r="F438" s="1"/>
      <c r="G438" s="852"/>
      <c r="H438" s="876"/>
      <c r="I438" s="1"/>
      <c r="J438" s="853"/>
      <c r="K438" s="1"/>
    </row>
    <row r="439" spans="1:11">
      <c r="A439" s="875"/>
      <c r="B439" s="876"/>
      <c r="C439" s="1"/>
      <c r="D439" s="1"/>
      <c r="E439" s="1"/>
      <c r="F439" s="1"/>
      <c r="G439" s="852"/>
      <c r="H439" s="876"/>
      <c r="I439" s="1"/>
      <c r="J439" s="853"/>
      <c r="K439" s="1"/>
    </row>
    <row r="440" spans="1:11">
      <c r="A440" s="875"/>
      <c r="B440" s="876"/>
      <c r="C440" s="1"/>
      <c r="D440" s="1"/>
      <c r="E440" s="1"/>
      <c r="F440" s="1"/>
      <c r="G440" s="852"/>
      <c r="H440" s="876"/>
      <c r="I440" s="1"/>
      <c r="J440" s="853"/>
      <c r="K440" s="1"/>
    </row>
    <row r="441" spans="1:11">
      <c r="A441" s="875"/>
      <c r="B441" s="876"/>
      <c r="C441" s="1"/>
      <c r="D441" s="1"/>
      <c r="E441" s="1"/>
      <c r="F441" s="1"/>
      <c r="G441" s="852"/>
      <c r="H441" s="1"/>
      <c r="I441" s="1"/>
      <c r="J441" s="1"/>
      <c r="K441" s="1"/>
    </row>
    <row r="442" spans="1:11">
      <c r="A442" s="875"/>
      <c r="B442" s="876"/>
      <c r="C442" s="1"/>
      <c r="D442" s="1"/>
      <c r="E442" s="857"/>
      <c r="F442" s="1"/>
      <c r="G442" s="852"/>
      <c r="H442" s="876"/>
      <c r="I442" s="1"/>
      <c r="J442" s="1"/>
      <c r="K442" s="1"/>
    </row>
    <row r="443" spans="1:11">
      <c r="A443" s="875"/>
      <c r="B443" s="876"/>
      <c r="C443" s="1"/>
      <c r="D443" s="1"/>
      <c r="E443" s="1"/>
      <c r="F443" s="1"/>
      <c r="G443" s="852"/>
      <c r="H443" s="876"/>
      <c r="I443" s="1"/>
      <c r="J443" s="853"/>
      <c r="K443" s="1"/>
    </row>
    <row r="444" spans="1:11">
      <c r="A444" s="875"/>
      <c r="B444" s="876"/>
      <c r="C444" s="1"/>
      <c r="D444" s="1"/>
      <c r="E444" s="1"/>
      <c r="F444" s="1"/>
      <c r="G444" s="852"/>
      <c r="H444" s="876"/>
      <c r="I444" s="1"/>
      <c r="J444" s="853"/>
      <c r="K444" s="1"/>
    </row>
    <row r="445" spans="1:11">
      <c r="A445" s="875"/>
      <c r="B445" s="876"/>
      <c r="C445" s="1"/>
      <c r="D445" s="1"/>
      <c r="E445" s="1"/>
      <c r="F445" s="1"/>
      <c r="G445" s="852"/>
      <c r="H445" s="876"/>
      <c r="I445" s="1"/>
      <c r="J445" s="853"/>
      <c r="K445" s="1"/>
    </row>
    <row r="446" spans="1:11">
      <c r="A446" s="875"/>
      <c r="B446" s="876"/>
      <c r="C446" s="1"/>
      <c r="D446" s="1"/>
      <c r="E446" s="1"/>
      <c r="F446" s="1"/>
      <c r="G446" s="852"/>
      <c r="H446" s="876"/>
      <c r="I446" s="1"/>
      <c r="J446" s="853"/>
      <c r="K446" s="1"/>
    </row>
    <row r="447" spans="1:11">
      <c r="A447" s="875"/>
      <c r="B447" s="876"/>
      <c r="C447" s="1"/>
      <c r="D447" s="1"/>
      <c r="E447" s="1"/>
      <c r="F447" s="1"/>
      <c r="G447" s="852"/>
      <c r="H447" s="876"/>
      <c r="I447" s="1"/>
      <c r="J447" s="853"/>
      <c r="K447" s="1"/>
    </row>
    <row r="448" spans="1:11">
      <c r="A448" s="875"/>
      <c r="B448" s="876"/>
      <c r="C448" s="1"/>
      <c r="D448" s="1"/>
      <c r="E448" s="1"/>
      <c r="F448" s="1"/>
      <c r="G448" s="852"/>
      <c r="H448" s="876"/>
      <c r="I448" s="1"/>
      <c r="J448" s="853"/>
      <c r="K448" s="1"/>
    </row>
    <row r="449" spans="1:11">
      <c r="A449" s="875"/>
      <c r="B449" s="876"/>
      <c r="C449" s="1"/>
      <c r="D449" s="1"/>
      <c r="E449" s="1"/>
      <c r="F449" s="1"/>
      <c r="G449" s="852"/>
      <c r="H449" s="1"/>
      <c r="I449" s="1"/>
      <c r="J449" s="1"/>
      <c r="K449" s="1"/>
    </row>
    <row r="450" spans="1:11">
      <c r="A450" s="875"/>
      <c r="B450" s="876"/>
      <c r="C450" s="1"/>
      <c r="D450" s="1"/>
      <c r="E450" s="1"/>
      <c r="F450" s="1"/>
      <c r="G450" s="852"/>
      <c r="H450" s="876"/>
      <c r="I450" s="1"/>
      <c r="J450" s="853"/>
      <c r="K450" s="1"/>
    </row>
    <row r="451" spans="1:11">
      <c r="A451" s="875"/>
      <c r="B451" s="876"/>
      <c r="C451" s="1"/>
      <c r="D451" s="1"/>
      <c r="E451" s="1"/>
      <c r="F451" s="1"/>
      <c r="G451" s="852"/>
      <c r="H451" s="876"/>
      <c r="I451" s="1"/>
      <c r="J451" s="853"/>
      <c r="K451" s="1"/>
    </row>
    <row r="452" spans="1:11">
      <c r="A452" s="875"/>
      <c r="B452" s="876"/>
      <c r="C452" s="1"/>
      <c r="D452" s="1"/>
      <c r="E452" s="1"/>
      <c r="F452" s="1"/>
      <c r="G452" s="852"/>
      <c r="H452" s="876"/>
      <c r="I452" s="1"/>
      <c r="J452" s="853"/>
      <c r="K452" s="1"/>
    </row>
    <row r="453" spans="1:11">
      <c r="A453" s="875"/>
      <c r="B453" s="876"/>
      <c r="C453" s="1"/>
      <c r="D453" s="1"/>
      <c r="E453" s="1"/>
      <c r="F453" s="1"/>
      <c r="G453" s="852"/>
      <c r="H453" s="876"/>
      <c r="I453" s="1"/>
      <c r="J453" s="853"/>
      <c r="K453" s="1"/>
    </row>
    <row r="454" spans="1:11">
      <c r="A454" s="875"/>
      <c r="B454" s="876"/>
      <c r="C454" s="1"/>
      <c r="D454" s="1"/>
      <c r="E454" s="1"/>
      <c r="F454" s="1"/>
      <c r="G454" s="852"/>
      <c r="H454" s="876"/>
      <c r="I454" s="1"/>
      <c r="J454" s="853"/>
      <c r="K454" s="1"/>
    </row>
    <row r="455" spans="1:11">
      <c r="A455" s="875"/>
      <c r="B455" s="876"/>
      <c r="C455" s="1"/>
      <c r="D455" s="1"/>
      <c r="E455" s="1"/>
      <c r="F455" s="1"/>
      <c r="G455" s="852"/>
      <c r="H455" s="876"/>
      <c r="I455" s="1"/>
      <c r="J455" s="853"/>
      <c r="K455" s="1"/>
    </row>
    <row r="456" spans="1:11">
      <c r="A456" s="875"/>
      <c r="B456" s="876"/>
      <c r="C456" s="1"/>
      <c r="D456" s="1"/>
      <c r="E456" s="1"/>
      <c r="F456" s="1"/>
      <c r="G456" s="852"/>
      <c r="H456" s="876"/>
      <c r="I456" s="1"/>
      <c r="J456" s="853"/>
      <c r="K456" s="1"/>
    </row>
    <row r="457" spans="1:11">
      <c r="A457" s="875"/>
      <c r="B457" s="876"/>
      <c r="C457" s="1"/>
      <c r="D457" s="1"/>
      <c r="E457" s="1"/>
      <c r="F457" s="1"/>
      <c r="G457" s="852"/>
      <c r="H457" s="876"/>
      <c r="I457" s="1"/>
      <c r="J457" s="853"/>
      <c r="K457" s="1"/>
    </row>
    <row r="458" spans="1:11">
      <c r="A458" s="875"/>
      <c r="B458" s="876"/>
      <c r="C458" s="1"/>
      <c r="D458" s="1"/>
      <c r="E458" s="1"/>
      <c r="F458" s="1"/>
      <c r="G458" s="852"/>
      <c r="H458" s="876"/>
      <c r="I458" s="1"/>
      <c r="J458" s="853"/>
      <c r="K458" s="1"/>
    </row>
    <row r="459" spans="1:11">
      <c r="A459" s="875"/>
      <c r="B459" s="876"/>
      <c r="C459" s="1"/>
      <c r="D459" s="1"/>
      <c r="E459" s="1"/>
      <c r="F459" s="1"/>
      <c r="G459" s="852"/>
      <c r="H459" s="876"/>
      <c r="I459" s="1"/>
      <c r="J459" s="853"/>
      <c r="K459" s="1"/>
    </row>
    <row r="460" spans="1:11">
      <c r="A460" s="875"/>
      <c r="B460" s="876"/>
      <c r="C460" s="1"/>
      <c r="D460" s="1"/>
      <c r="E460" s="1"/>
      <c r="F460" s="1"/>
      <c r="G460" s="852"/>
      <c r="H460" s="876"/>
      <c r="I460" s="1"/>
      <c r="J460" s="853"/>
      <c r="K460" s="1"/>
    </row>
    <row r="461" spans="1:11">
      <c r="A461" s="875"/>
      <c r="B461" s="876"/>
      <c r="C461" s="1"/>
      <c r="D461" s="1"/>
      <c r="E461" s="1"/>
      <c r="F461" s="1"/>
      <c r="G461" s="852"/>
      <c r="H461" s="876"/>
      <c r="I461" s="1"/>
      <c r="J461" s="853"/>
      <c r="K461" s="1"/>
    </row>
    <row r="462" spans="1:11">
      <c r="A462" s="875"/>
      <c r="B462" s="876"/>
      <c r="C462" s="1"/>
      <c r="D462" s="1"/>
      <c r="E462" s="1"/>
      <c r="F462" s="1"/>
      <c r="G462" s="852"/>
      <c r="H462" s="876"/>
      <c r="I462" s="1"/>
      <c r="J462" s="853"/>
      <c r="K462" s="1"/>
    </row>
    <row r="463" spans="1:11">
      <c r="A463" s="875"/>
      <c r="B463" s="876"/>
      <c r="C463" s="1"/>
      <c r="D463" s="1"/>
      <c r="E463" s="1"/>
      <c r="F463" s="1"/>
      <c r="G463" s="852"/>
      <c r="H463" s="876"/>
      <c r="I463" s="1"/>
      <c r="J463" s="853"/>
      <c r="K463" s="1"/>
    </row>
    <row r="464" spans="1:11">
      <c r="A464" s="875"/>
      <c r="B464" s="876"/>
      <c r="C464" s="1"/>
      <c r="D464" s="1"/>
      <c r="E464" s="1"/>
      <c r="F464" s="1"/>
      <c r="G464" s="852"/>
      <c r="H464" s="1"/>
      <c r="I464" s="1"/>
      <c r="J464" s="1"/>
      <c r="K464" s="1"/>
    </row>
    <row r="465" spans="1:11">
      <c r="A465" s="875"/>
      <c r="B465" s="876"/>
      <c r="C465" s="1"/>
      <c r="D465" s="1"/>
      <c r="E465" s="1"/>
      <c r="F465" s="1"/>
      <c r="G465" s="852"/>
      <c r="H465" s="1"/>
      <c r="I465" s="1"/>
      <c r="J465" s="1"/>
      <c r="K465" s="1"/>
    </row>
    <row r="466" spans="1:11">
      <c r="A466" s="875"/>
      <c r="B466" s="876"/>
      <c r="C466" s="1"/>
      <c r="D466" s="1"/>
      <c r="E466" s="1"/>
      <c r="F466" s="1"/>
      <c r="G466" s="852"/>
      <c r="H466" s="1"/>
      <c r="I466" s="1"/>
      <c r="J466" s="1"/>
      <c r="K466" s="1"/>
    </row>
    <row r="467" spans="1:11">
      <c r="A467" s="875"/>
      <c r="B467" s="876"/>
      <c r="C467" s="877"/>
      <c r="D467" s="1"/>
      <c r="E467" s="1"/>
      <c r="F467" s="1"/>
      <c r="G467" s="852"/>
      <c r="H467" s="876"/>
      <c r="I467" s="1"/>
      <c r="J467" s="853"/>
      <c r="K467" s="1"/>
    </row>
    <row r="468" spans="1:11">
      <c r="A468" s="875"/>
      <c r="B468" s="876"/>
      <c r="C468" s="1"/>
      <c r="D468" s="1"/>
      <c r="E468" s="1"/>
      <c r="F468" s="1"/>
      <c r="G468" s="852"/>
      <c r="H468" s="876"/>
      <c r="I468" s="1"/>
      <c r="J468" s="853"/>
      <c r="K468" s="1"/>
    </row>
    <row r="469" spans="1:11">
      <c r="A469" s="875"/>
      <c r="B469" s="876"/>
      <c r="C469" s="1"/>
      <c r="D469" s="1"/>
      <c r="E469" s="1"/>
      <c r="F469" s="1"/>
      <c r="G469" s="852"/>
      <c r="H469" s="876"/>
      <c r="I469" s="1"/>
      <c r="J469" s="853"/>
      <c r="K469" s="1"/>
    </row>
    <row r="470" spans="1:11">
      <c r="A470" s="875"/>
      <c r="B470" s="876"/>
      <c r="C470" s="1"/>
      <c r="D470" s="1"/>
      <c r="E470" s="1"/>
      <c r="F470" s="1"/>
      <c r="G470" s="852"/>
      <c r="H470" s="876"/>
      <c r="I470" s="1"/>
      <c r="J470" s="853"/>
      <c r="K470" s="1"/>
    </row>
    <row r="471" spans="1:11">
      <c r="A471" s="875"/>
      <c r="B471" s="876"/>
      <c r="C471" s="1"/>
      <c r="D471" s="1"/>
      <c r="E471" s="1"/>
      <c r="F471" s="1"/>
      <c r="G471" s="852"/>
      <c r="H471" s="876"/>
      <c r="I471" s="1"/>
      <c r="J471" s="853"/>
      <c r="K471" s="1"/>
    </row>
    <row r="472" spans="1:11">
      <c r="A472" s="875"/>
      <c r="B472" s="876"/>
      <c r="C472" s="1"/>
      <c r="D472" s="1"/>
      <c r="E472" s="1"/>
      <c r="F472" s="1"/>
      <c r="G472" s="852"/>
      <c r="H472" s="876"/>
      <c r="I472" s="1"/>
      <c r="J472" s="853"/>
      <c r="K472" s="1"/>
    </row>
    <row r="473" spans="1:11">
      <c r="A473" s="875"/>
      <c r="B473" s="876"/>
      <c r="C473" s="1"/>
      <c r="D473" s="1"/>
      <c r="E473" s="1"/>
      <c r="F473" s="1"/>
      <c r="G473" s="852"/>
      <c r="H473" s="876"/>
      <c r="I473" s="1"/>
      <c r="J473" s="853"/>
      <c r="K473" s="1"/>
    </row>
    <row r="474" spans="1:11">
      <c r="A474" s="875"/>
      <c r="B474" s="876"/>
      <c r="C474" s="1"/>
      <c r="D474" s="1"/>
      <c r="E474" s="1"/>
      <c r="F474" s="1"/>
      <c r="G474" s="852"/>
      <c r="H474" s="876"/>
      <c r="I474" s="1"/>
      <c r="J474" s="853"/>
      <c r="K474" s="1"/>
    </row>
    <row r="475" spans="1:11">
      <c r="A475" s="875"/>
      <c r="B475" s="876"/>
      <c r="C475" s="1"/>
      <c r="D475" s="1"/>
      <c r="E475" s="1"/>
      <c r="F475" s="1"/>
      <c r="G475" s="852"/>
      <c r="H475" s="876"/>
      <c r="I475" s="1"/>
      <c r="J475" s="853"/>
      <c r="K475" s="1"/>
    </row>
    <row r="476" spans="1:11">
      <c r="A476" s="875"/>
      <c r="B476" s="876"/>
      <c r="C476" s="1"/>
      <c r="D476" s="1"/>
      <c r="E476" s="1"/>
      <c r="F476" s="1"/>
      <c r="G476" s="852"/>
      <c r="H476" s="876"/>
      <c r="I476" s="1"/>
      <c r="J476" s="853"/>
      <c r="K476" s="1"/>
    </row>
    <row r="477" spans="1:11">
      <c r="A477" s="875"/>
      <c r="B477" s="876"/>
      <c r="C477" s="1"/>
      <c r="D477" s="1"/>
      <c r="E477" s="1"/>
      <c r="F477" s="1"/>
      <c r="G477" s="852"/>
      <c r="H477" s="876"/>
      <c r="I477" s="1"/>
      <c r="J477" s="853"/>
      <c r="K477" s="1"/>
    </row>
    <row r="478" spans="1:11">
      <c r="A478" s="875"/>
      <c r="B478" s="876"/>
      <c r="C478" s="1"/>
      <c r="D478" s="1"/>
      <c r="E478" s="1"/>
      <c r="F478" s="1"/>
      <c r="G478" s="852"/>
      <c r="H478" s="876"/>
      <c r="I478" s="1"/>
      <c r="J478" s="853"/>
      <c r="K478" s="1"/>
    </row>
    <row r="479" spans="1:11">
      <c r="A479" s="875"/>
      <c r="B479" s="876"/>
      <c r="C479" s="1"/>
      <c r="D479" s="1"/>
      <c r="E479" s="1"/>
      <c r="F479" s="1"/>
      <c r="G479" s="852"/>
      <c r="H479" s="876"/>
      <c r="I479" s="1"/>
      <c r="J479" s="853"/>
      <c r="K479" s="1"/>
    </row>
    <row r="480" spans="1:11">
      <c r="A480" s="875"/>
      <c r="B480" s="876"/>
      <c r="C480" s="1"/>
      <c r="D480" s="1"/>
      <c r="E480" s="1"/>
      <c r="F480" s="1"/>
      <c r="G480" s="852"/>
      <c r="H480" s="876"/>
      <c r="I480" s="1"/>
      <c r="J480" s="853"/>
      <c r="K480" s="1"/>
    </row>
    <row r="481" spans="1:11">
      <c r="A481" s="875"/>
      <c r="B481" s="876"/>
      <c r="C481" s="1"/>
      <c r="D481" s="1"/>
      <c r="E481" s="1"/>
      <c r="F481" s="1"/>
      <c r="G481" s="852"/>
      <c r="H481" s="1"/>
      <c r="I481" s="1"/>
      <c r="J481" s="1"/>
      <c r="K481" s="1"/>
    </row>
    <row r="482" spans="1:11">
      <c r="A482" s="875"/>
      <c r="B482" s="876"/>
      <c r="C482" s="877"/>
      <c r="D482" s="1"/>
      <c r="E482" s="1"/>
      <c r="F482" s="1"/>
      <c r="G482" s="852"/>
      <c r="H482" s="876"/>
      <c r="I482" s="1"/>
      <c r="J482" s="853"/>
      <c r="K482" s="1"/>
    </row>
    <row r="483" spans="1:11">
      <c r="A483" s="875"/>
      <c r="B483" s="876"/>
      <c r="C483" s="1"/>
      <c r="D483" s="1"/>
      <c r="E483" s="1"/>
      <c r="F483" s="1"/>
      <c r="G483" s="852"/>
      <c r="H483" s="876"/>
      <c r="I483" s="1"/>
      <c r="J483" s="853"/>
      <c r="K483" s="1"/>
    </row>
    <row r="484" spans="1:11">
      <c r="A484" s="875"/>
      <c r="B484" s="876"/>
      <c r="C484" s="1"/>
      <c r="D484" s="1"/>
      <c r="E484" s="1"/>
      <c r="F484" s="1"/>
      <c r="G484" s="852"/>
      <c r="H484" s="876"/>
      <c r="I484" s="1"/>
      <c r="J484" s="853"/>
      <c r="K484" s="1"/>
    </row>
    <row r="485" spans="1:11">
      <c r="A485" s="875"/>
      <c r="B485" s="876"/>
      <c r="C485" s="1"/>
      <c r="D485" s="1"/>
      <c r="E485" s="1"/>
      <c r="F485" s="1"/>
      <c r="G485" s="852"/>
      <c r="H485" s="876"/>
      <c r="I485" s="1"/>
      <c r="J485" s="853"/>
      <c r="K485" s="1"/>
    </row>
    <row r="486" spans="1:11">
      <c r="A486" s="875"/>
      <c r="B486" s="876"/>
      <c r="C486" s="1"/>
      <c r="D486" s="1"/>
      <c r="E486" s="1"/>
      <c r="F486" s="1"/>
      <c r="G486" s="852"/>
      <c r="H486" s="876"/>
      <c r="I486" s="1"/>
      <c r="J486" s="853"/>
      <c r="K486" s="1"/>
    </row>
    <row r="487" spans="1:11">
      <c r="A487" s="875"/>
      <c r="B487" s="876"/>
      <c r="C487" s="1"/>
      <c r="D487" s="1"/>
      <c r="E487" s="1"/>
      <c r="F487" s="1"/>
      <c r="G487" s="852"/>
      <c r="H487" s="876"/>
      <c r="I487" s="1"/>
      <c r="J487" s="853"/>
      <c r="K487" s="1"/>
    </row>
    <row r="488" spans="1:11">
      <c r="A488" s="875"/>
      <c r="B488" s="876"/>
      <c r="C488" s="1"/>
      <c r="D488" s="1"/>
      <c r="E488" s="1"/>
      <c r="F488" s="1"/>
      <c r="G488" s="852"/>
      <c r="H488" s="876"/>
      <c r="I488" s="1"/>
      <c r="J488" s="853"/>
      <c r="K488" s="1"/>
    </row>
    <row r="489" spans="1:11">
      <c r="A489" s="875"/>
      <c r="B489" s="876"/>
      <c r="C489" s="1"/>
      <c r="D489" s="1"/>
      <c r="E489" s="1"/>
      <c r="F489" s="1"/>
      <c r="G489" s="852"/>
      <c r="H489" s="876"/>
      <c r="I489" s="1"/>
      <c r="J489" s="853"/>
      <c r="K489" s="1"/>
    </row>
    <row r="490" spans="1:11">
      <c r="A490" s="875"/>
      <c r="B490" s="876"/>
      <c r="C490" s="1"/>
      <c r="D490" s="1"/>
      <c r="E490" s="1"/>
      <c r="F490" s="1"/>
      <c r="G490" s="852"/>
      <c r="H490" s="876"/>
      <c r="I490" s="1"/>
      <c r="J490" s="853"/>
      <c r="K490" s="1"/>
    </row>
    <row r="491" spans="1:11">
      <c r="A491" s="875"/>
      <c r="B491" s="876"/>
      <c r="C491" s="1"/>
      <c r="D491" s="1"/>
      <c r="E491" s="1"/>
      <c r="F491" s="1"/>
      <c r="G491" s="852"/>
      <c r="H491" s="876"/>
      <c r="I491" s="1"/>
      <c r="J491" s="853"/>
      <c r="K491" s="1"/>
    </row>
    <row r="492" spans="1:11">
      <c r="A492" s="875"/>
      <c r="B492" s="876"/>
      <c r="C492" s="1"/>
      <c r="D492" s="1"/>
      <c r="E492" s="1"/>
      <c r="F492" s="1"/>
      <c r="G492" s="852"/>
      <c r="H492" s="876"/>
      <c r="I492" s="1"/>
      <c r="J492" s="853"/>
      <c r="K492" s="1"/>
    </row>
    <row r="493" spans="1:11">
      <c r="A493" s="875"/>
      <c r="B493" s="876"/>
      <c r="C493" s="1"/>
      <c r="D493" s="1"/>
      <c r="E493" s="1"/>
      <c r="F493" s="1"/>
      <c r="G493" s="852"/>
      <c r="H493" s="876"/>
      <c r="I493" s="1"/>
      <c r="J493" s="853"/>
      <c r="K493" s="1"/>
    </row>
    <row r="494" spans="1:11">
      <c r="A494" s="875"/>
      <c r="B494" s="876"/>
      <c r="C494" s="1"/>
      <c r="D494" s="1"/>
      <c r="E494" s="1"/>
      <c r="F494" s="1"/>
      <c r="G494" s="852"/>
      <c r="H494" s="876"/>
      <c r="I494" s="1"/>
      <c r="J494" s="853"/>
      <c r="K494" s="1"/>
    </row>
    <row r="495" spans="1:11">
      <c r="A495" s="875"/>
      <c r="B495" s="876"/>
      <c r="C495" s="1"/>
      <c r="D495" s="1"/>
      <c r="E495" s="1"/>
      <c r="F495" s="1"/>
      <c r="G495" s="852"/>
      <c r="H495" s="876"/>
      <c r="I495" s="1"/>
      <c r="J495" s="853"/>
      <c r="K495" s="1"/>
    </row>
    <row r="496" spans="1:11">
      <c r="A496" s="875"/>
      <c r="B496" s="876"/>
      <c r="C496" s="1"/>
      <c r="D496" s="1"/>
      <c r="E496" s="1"/>
      <c r="F496" s="1"/>
      <c r="G496" s="852"/>
      <c r="H496" s="1"/>
      <c r="I496" s="1"/>
      <c r="J496" s="1"/>
      <c r="K496" s="1"/>
    </row>
    <row r="497" spans="1:11">
      <c r="A497" s="875"/>
      <c r="B497" s="876"/>
      <c r="C497" s="877"/>
      <c r="D497" s="1"/>
      <c r="E497" s="1"/>
      <c r="F497" s="1"/>
      <c r="G497" s="852"/>
      <c r="H497" s="876"/>
      <c r="I497" s="1"/>
      <c r="J497" s="853"/>
      <c r="K497" s="1"/>
    </row>
    <row r="498" spans="1:11">
      <c r="A498" s="875"/>
      <c r="B498" s="876"/>
      <c r="C498" s="1"/>
      <c r="D498" s="1"/>
      <c r="E498" s="1"/>
      <c r="F498" s="1"/>
      <c r="G498" s="852"/>
      <c r="H498" s="876"/>
      <c r="I498" s="1"/>
      <c r="J498" s="853"/>
      <c r="K498" s="1"/>
    </row>
    <row r="499" spans="1:11">
      <c r="A499" s="875"/>
      <c r="B499" s="876"/>
      <c r="C499" s="1"/>
      <c r="D499" s="1"/>
      <c r="E499" s="1"/>
      <c r="F499" s="1"/>
      <c r="G499" s="852"/>
      <c r="H499" s="876"/>
      <c r="I499" s="1"/>
      <c r="J499" s="853"/>
      <c r="K499" s="1"/>
    </row>
    <row r="500" spans="1:11">
      <c r="A500" s="875"/>
      <c r="B500" s="876"/>
      <c r="C500" s="1"/>
      <c r="D500" s="1"/>
      <c r="E500" s="1"/>
      <c r="F500" s="1"/>
      <c r="G500" s="852"/>
      <c r="H500" s="876"/>
      <c r="I500" s="1"/>
      <c r="J500" s="853"/>
      <c r="K500" s="1"/>
    </row>
    <row r="501" spans="1:11">
      <c r="A501" s="875"/>
      <c r="B501" s="876"/>
      <c r="C501" s="1"/>
      <c r="D501" s="1"/>
      <c r="E501" s="1"/>
      <c r="F501" s="1"/>
      <c r="G501" s="852"/>
      <c r="H501" s="876"/>
      <c r="I501" s="1"/>
      <c r="J501" s="853"/>
      <c r="K501" s="1"/>
    </row>
    <row r="502" spans="1:11">
      <c r="A502" s="875"/>
      <c r="B502" s="876"/>
      <c r="C502" s="1"/>
      <c r="D502" s="1"/>
      <c r="E502" s="1"/>
      <c r="F502" s="1"/>
      <c r="G502" s="852"/>
      <c r="H502" s="876"/>
      <c r="I502" s="1"/>
      <c r="J502" s="853"/>
      <c r="K502" s="1"/>
    </row>
    <row r="503" spans="1:11">
      <c r="A503" s="875"/>
      <c r="B503" s="876"/>
      <c r="C503" s="1"/>
      <c r="D503" s="1"/>
      <c r="E503" s="1"/>
      <c r="F503" s="1"/>
      <c r="G503" s="852"/>
      <c r="H503" s="876"/>
      <c r="I503" s="1"/>
      <c r="J503" s="853"/>
      <c r="K503" s="1"/>
    </row>
    <row r="504" spans="1:11">
      <c r="A504" s="875"/>
      <c r="B504" s="876"/>
      <c r="C504" s="1"/>
      <c r="D504" s="1"/>
      <c r="E504" s="1"/>
      <c r="F504" s="1"/>
      <c r="G504" s="852"/>
      <c r="H504" s="876"/>
      <c r="I504" s="1"/>
      <c r="J504" s="853"/>
      <c r="K504" s="1"/>
    </row>
    <row r="505" spans="1:11">
      <c r="A505" s="875"/>
      <c r="B505" s="876"/>
      <c r="C505" s="1"/>
      <c r="D505" s="1"/>
      <c r="E505" s="1"/>
      <c r="F505" s="1"/>
      <c r="G505" s="852"/>
      <c r="H505" s="876"/>
      <c r="I505" s="1"/>
      <c r="J505" s="853"/>
      <c r="K505" s="1"/>
    </row>
    <row r="506" spans="1:11">
      <c r="A506" s="875"/>
      <c r="B506" s="876"/>
      <c r="C506" s="1"/>
      <c r="D506" s="1"/>
      <c r="E506" s="1"/>
      <c r="F506" s="1"/>
      <c r="G506" s="852"/>
      <c r="H506" s="876"/>
      <c r="I506" s="1"/>
      <c r="J506" s="853"/>
      <c r="K506" s="1"/>
    </row>
    <row r="507" spans="1:11">
      <c r="A507" s="875"/>
      <c r="B507" s="876"/>
      <c r="C507" s="1"/>
      <c r="D507" s="1"/>
      <c r="E507" s="1"/>
      <c r="F507" s="1"/>
      <c r="G507" s="852"/>
      <c r="H507" s="876"/>
      <c r="I507" s="1"/>
      <c r="J507" s="853"/>
      <c r="K507" s="1"/>
    </row>
    <row r="508" spans="1:11">
      <c r="A508" s="875"/>
      <c r="B508" s="876"/>
      <c r="C508" s="1"/>
      <c r="D508" s="1"/>
      <c r="E508" s="1"/>
      <c r="F508" s="1"/>
      <c r="G508" s="852"/>
      <c r="H508" s="876"/>
      <c r="I508" s="1"/>
      <c r="J508" s="853"/>
      <c r="K508" s="1"/>
    </row>
    <row r="509" spans="1:11">
      <c r="A509" s="875"/>
      <c r="B509" s="876"/>
      <c r="C509" s="1"/>
      <c r="D509" s="1"/>
      <c r="E509" s="1"/>
      <c r="F509" s="1"/>
      <c r="G509" s="852"/>
      <c r="H509" s="876"/>
      <c r="I509" s="1"/>
      <c r="J509" s="853"/>
      <c r="K509" s="1"/>
    </row>
    <row r="510" spans="1:11">
      <c r="A510" s="875"/>
      <c r="B510" s="876"/>
      <c r="C510" s="1"/>
      <c r="D510" s="1"/>
      <c r="E510" s="1"/>
      <c r="F510" s="1"/>
      <c r="G510" s="852"/>
      <c r="H510" s="876"/>
      <c r="I510" s="1"/>
      <c r="J510" s="853"/>
      <c r="K510" s="1"/>
    </row>
    <row r="511" spans="1:11">
      <c r="A511" s="875"/>
      <c r="B511" s="876"/>
      <c r="C511" s="1"/>
      <c r="D511" s="1"/>
      <c r="E511" s="1"/>
      <c r="F511" s="1"/>
      <c r="G511" s="852"/>
      <c r="H511" s="1"/>
      <c r="I511" s="1"/>
      <c r="J511" s="1"/>
      <c r="K511" s="1"/>
    </row>
    <row r="512" spans="1:11">
      <c r="A512" s="875"/>
      <c r="B512" s="876"/>
      <c r="C512" s="877"/>
      <c r="D512" s="1"/>
      <c r="E512" s="1"/>
      <c r="F512" s="1"/>
      <c r="G512" s="852"/>
      <c r="H512" s="876"/>
      <c r="I512" s="1"/>
      <c r="J512" s="853"/>
      <c r="K512" s="1"/>
    </row>
    <row r="513" spans="1:11">
      <c r="A513" s="875"/>
      <c r="B513" s="876"/>
      <c r="C513" s="1"/>
      <c r="D513" s="1"/>
      <c r="E513" s="1"/>
      <c r="F513" s="1"/>
      <c r="G513" s="852"/>
      <c r="H513" s="876"/>
      <c r="I513" s="1"/>
      <c r="J513" s="853"/>
      <c r="K513" s="1"/>
    </row>
    <row r="514" spans="1:11">
      <c r="A514" s="875"/>
      <c r="B514" s="876"/>
      <c r="C514" s="1"/>
      <c r="D514" s="1"/>
      <c r="E514" s="1"/>
      <c r="F514" s="1"/>
      <c r="G514" s="852"/>
      <c r="H514" s="876"/>
      <c r="I514" s="1"/>
      <c r="J514" s="853"/>
      <c r="K514" s="1"/>
    </row>
    <row r="515" spans="1:11">
      <c r="A515" s="875"/>
      <c r="B515" s="876"/>
      <c r="C515" s="1"/>
      <c r="D515" s="1"/>
      <c r="E515" s="1"/>
      <c r="F515" s="1"/>
      <c r="G515" s="852"/>
      <c r="H515" s="876"/>
      <c r="I515" s="1"/>
      <c r="J515" s="853"/>
      <c r="K515" s="1"/>
    </row>
    <row r="516" spans="1:11">
      <c r="A516" s="875"/>
      <c r="B516" s="876"/>
      <c r="C516" s="1"/>
      <c r="D516" s="1"/>
      <c r="E516" s="1"/>
      <c r="F516" s="1"/>
      <c r="G516" s="852"/>
      <c r="H516" s="876"/>
      <c r="I516" s="1"/>
      <c r="J516" s="853"/>
      <c r="K516" s="1"/>
    </row>
    <row r="517" spans="1:11">
      <c r="A517" s="875"/>
      <c r="B517" s="876"/>
      <c r="C517" s="1"/>
      <c r="D517" s="1"/>
      <c r="E517" s="1"/>
      <c r="F517" s="1"/>
      <c r="G517" s="852"/>
      <c r="H517" s="876"/>
      <c r="I517" s="1"/>
      <c r="J517" s="853"/>
      <c r="K517" s="1"/>
    </row>
    <row r="518" spans="1:11">
      <c r="A518" s="875"/>
      <c r="B518" s="876"/>
      <c r="C518" s="1"/>
      <c r="D518" s="1"/>
      <c r="E518" s="1"/>
      <c r="F518" s="1"/>
      <c r="G518" s="852"/>
      <c r="H518" s="876"/>
      <c r="I518" s="1"/>
      <c r="J518" s="853"/>
      <c r="K518" s="1"/>
    </row>
    <row r="519" spans="1:11">
      <c r="A519" s="875"/>
      <c r="B519" s="876"/>
      <c r="C519" s="1"/>
      <c r="D519" s="1"/>
      <c r="E519" s="1"/>
      <c r="F519" s="1"/>
      <c r="G519" s="852"/>
      <c r="H519" s="876"/>
      <c r="I519" s="1"/>
      <c r="J519" s="853"/>
      <c r="K519" s="1"/>
    </row>
    <row r="520" spans="1:11">
      <c r="A520" s="875"/>
      <c r="B520" s="876"/>
      <c r="C520" s="1"/>
      <c r="D520" s="1"/>
      <c r="E520" s="1"/>
      <c r="F520" s="1"/>
      <c r="G520" s="852"/>
      <c r="H520" s="876"/>
      <c r="I520" s="1"/>
      <c r="J520" s="853"/>
      <c r="K520" s="1"/>
    </row>
    <row r="521" spans="1:11">
      <c r="A521" s="875"/>
      <c r="B521" s="876"/>
      <c r="C521" s="1"/>
      <c r="D521" s="1"/>
      <c r="E521" s="1"/>
      <c r="F521" s="1"/>
      <c r="G521" s="852"/>
      <c r="H521" s="876"/>
      <c r="I521" s="1"/>
      <c r="J521" s="853"/>
      <c r="K521" s="1"/>
    </row>
    <row r="522" spans="1:11">
      <c r="A522" s="875"/>
      <c r="B522" s="876"/>
      <c r="C522" s="1"/>
      <c r="D522" s="1"/>
      <c r="E522" s="1"/>
      <c r="F522" s="1"/>
      <c r="G522" s="852"/>
      <c r="H522" s="876"/>
      <c r="I522" s="1"/>
      <c r="J522" s="853"/>
      <c r="K522" s="1"/>
    </row>
    <row r="523" spans="1:11">
      <c r="A523" s="875"/>
      <c r="B523" s="876"/>
      <c r="C523" s="1"/>
      <c r="D523" s="1"/>
      <c r="E523" s="1"/>
      <c r="F523" s="1"/>
      <c r="G523" s="852"/>
      <c r="H523" s="876"/>
      <c r="I523" s="1"/>
      <c r="J523" s="853"/>
      <c r="K523" s="1"/>
    </row>
    <row r="524" spans="1:11">
      <c r="A524" s="875"/>
      <c r="B524" s="876"/>
      <c r="C524" s="1"/>
      <c r="D524" s="1"/>
      <c r="E524" s="1"/>
      <c r="F524" s="1"/>
      <c r="G524" s="852"/>
      <c r="H524" s="876"/>
      <c r="I524" s="1"/>
      <c r="J524" s="853"/>
      <c r="K524" s="1"/>
    </row>
    <row r="525" spans="1:11">
      <c r="A525" s="875"/>
      <c r="B525" s="876"/>
      <c r="C525" s="1"/>
      <c r="D525" s="1"/>
      <c r="E525" s="1"/>
      <c r="F525" s="1"/>
      <c r="G525" s="852"/>
      <c r="H525" s="876"/>
      <c r="I525" s="1"/>
      <c r="J525" s="853"/>
      <c r="K525" s="1"/>
    </row>
    <row r="526" spans="1:11">
      <c r="A526" s="875"/>
      <c r="B526" s="876"/>
      <c r="C526" s="1"/>
      <c r="D526" s="1"/>
      <c r="E526" s="1"/>
      <c r="F526" s="1"/>
      <c r="G526" s="852"/>
      <c r="H526" s="1"/>
      <c r="I526" s="1"/>
      <c r="J526" s="1"/>
      <c r="K526" s="1"/>
    </row>
    <row r="527" spans="1:11">
      <c r="A527" s="875"/>
      <c r="B527" s="876"/>
      <c r="C527" s="877"/>
      <c r="D527" s="1"/>
      <c r="E527" s="1"/>
      <c r="F527" s="1"/>
      <c r="G527" s="852"/>
      <c r="H527" s="876"/>
      <c r="I527" s="1"/>
      <c r="J527" s="853"/>
      <c r="K527" s="1"/>
    </row>
    <row r="528" spans="1:11">
      <c r="A528" s="875"/>
      <c r="B528" s="876"/>
      <c r="C528" s="1"/>
      <c r="D528" s="1"/>
      <c r="E528" s="1"/>
      <c r="F528" s="1"/>
      <c r="G528" s="852"/>
      <c r="H528" s="876"/>
      <c r="I528" s="1"/>
      <c r="J528" s="853"/>
      <c r="K528" s="1"/>
    </row>
    <row r="529" spans="1:11">
      <c r="A529" s="875"/>
      <c r="B529" s="876"/>
      <c r="C529" s="1"/>
      <c r="D529" s="1"/>
      <c r="E529" s="1"/>
      <c r="F529" s="1"/>
      <c r="G529" s="852"/>
      <c r="H529" s="876"/>
      <c r="I529" s="1"/>
      <c r="J529" s="853"/>
      <c r="K529" s="1"/>
    </row>
    <row r="530" spans="1:11">
      <c r="A530" s="875"/>
      <c r="B530" s="876"/>
      <c r="C530" s="1"/>
      <c r="D530" s="1"/>
      <c r="E530" s="1"/>
      <c r="F530" s="1"/>
      <c r="G530" s="852"/>
      <c r="H530" s="876"/>
      <c r="I530" s="1"/>
      <c r="J530" s="853"/>
      <c r="K530" s="1"/>
    </row>
    <row r="531" spans="1:11">
      <c r="A531" s="875"/>
      <c r="B531" s="876"/>
      <c r="C531" s="1"/>
      <c r="D531" s="1"/>
      <c r="E531" s="1"/>
      <c r="F531" s="1"/>
      <c r="G531" s="852"/>
      <c r="H531" s="876"/>
      <c r="I531" s="1"/>
      <c r="J531" s="853"/>
      <c r="K531" s="1"/>
    </row>
    <row r="532" spans="1:11">
      <c r="A532" s="875"/>
      <c r="B532" s="876"/>
      <c r="C532" s="1"/>
      <c r="D532" s="1"/>
      <c r="E532" s="1"/>
      <c r="F532" s="1"/>
      <c r="G532" s="852"/>
      <c r="H532" s="876"/>
      <c r="I532" s="1"/>
      <c r="J532" s="853"/>
      <c r="K532" s="1"/>
    </row>
    <row r="533" spans="1:11">
      <c r="A533" s="875"/>
      <c r="B533" s="876"/>
      <c r="C533" s="1"/>
      <c r="D533" s="1"/>
      <c r="E533" s="1"/>
      <c r="F533" s="1"/>
      <c r="G533" s="852"/>
      <c r="H533" s="876"/>
      <c r="I533" s="1"/>
      <c r="J533" s="853"/>
      <c r="K533" s="1"/>
    </row>
    <row r="534" spans="1:11">
      <c r="A534" s="875"/>
      <c r="B534" s="876"/>
      <c r="C534" s="1"/>
      <c r="D534" s="1"/>
      <c r="E534" s="1"/>
      <c r="F534" s="1"/>
      <c r="G534" s="852"/>
      <c r="H534" s="876"/>
      <c r="I534" s="1"/>
      <c r="J534" s="853"/>
      <c r="K534" s="1"/>
    </row>
    <row r="535" spans="1:11">
      <c r="A535" s="875"/>
      <c r="B535" s="876"/>
      <c r="C535" s="1"/>
      <c r="D535" s="1"/>
      <c r="E535" s="1"/>
      <c r="F535" s="1"/>
      <c r="G535" s="852"/>
      <c r="H535" s="876"/>
      <c r="I535" s="1"/>
      <c r="J535" s="853"/>
      <c r="K535" s="1"/>
    </row>
    <row r="536" spans="1:11">
      <c r="A536" s="875"/>
      <c r="B536" s="876"/>
      <c r="C536" s="1"/>
      <c r="D536" s="1"/>
      <c r="E536" s="1"/>
      <c r="F536" s="1"/>
      <c r="G536" s="852"/>
      <c r="H536" s="876"/>
      <c r="I536" s="1"/>
      <c r="J536" s="853"/>
      <c r="K536" s="1"/>
    </row>
    <row r="537" spans="1:11">
      <c r="A537" s="875"/>
      <c r="B537" s="876"/>
      <c r="C537" s="1"/>
      <c r="D537" s="1"/>
      <c r="E537" s="1"/>
      <c r="F537" s="1"/>
      <c r="G537" s="852"/>
      <c r="H537" s="876"/>
      <c r="I537" s="1"/>
      <c r="J537" s="853"/>
      <c r="K537" s="1"/>
    </row>
    <row r="538" spans="1:11">
      <c r="A538" s="875"/>
      <c r="B538" s="876"/>
      <c r="C538" s="1"/>
      <c r="D538" s="1"/>
      <c r="E538" s="1"/>
      <c r="F538" s="1"/>
      <c r="G538" s="852"/>
      <c r="H538" s="876"/>
      <c r="I538" s="1"/>
      <c r="J538" s="853"/>
      <c r="K538" s="1"/>
    </row>
    <row r="539" spans="1:11">
      <c r="A539" s="875"/>
      <c r="B539" s="876"/>
      <c r="C539" s="1"/>
      <c r="D539" s="1"/>
      <c r="E539" s="1"/>
      <c r="F539" s="1"/>
      <c r="G539" s="852"/>
      <c r="H539" s="876"/>
      <c r="I539" s="1"/>
      <c r="J539" s="853"/>
      <c r="K539" s="1"/>
    </row>
    <row r="540" spans="1:11">
      <c r="A540" s="875"/>
      <c r="B540" s="876"/>
      <c r="C540" s="1"/>
      <c r="D540" s="1"/>
      <c r="E540" s="1"/>
      <c r="F540" s="1"/>
      <c r="G540" s="852"/>
      <c r="H540" s="876"/>
      <c r="I540" s="1"/>
      <c r="J540" s="853"/>
      <c r="K540" s="1"/>
    </row>
    <row r="541" spans="1:11">
      <c r="A541" s="875"/>
      <c r="B541" s="876"/>
      <c r="C541" s="1"/>
      <c r="D541" s="1"/>
      <c r="E541" s="1"/>
      <c r="F541" s="1"/>
      <c r="G541" s="852"/>
      <c r="H541" s="1"/>
      <c r="I541" s="1"/>
      <c r="J541" s="1"/>
      <c r="K541" s="1"/>
    </row>
    <row r="542" spans="1:11">
      <c r="A542" s="875"/>
      <c r="B542" s="876"/>
      <c r="C542" s="877"/>
      <c r="D542" s="1"/>
      <c r="E542" s="1"/>
      <c r="F542" s="1"/>
      <c r="G542" s="852"/>
      <c r="H542" s="876"/>
      <c r="I542" s="1"/>
      <c r="J542" s="853"/>
      <c r="K542" s="1"/>
    </row>
    <row r="543" spans="1:11">
      <c r="A543" s="875"/>
      <c r="B543" s="876"/>
      <c r="C543" s="1"/>
      <c r="D543" s="1"/>
      <c r="E543" s="1"/>
      <c r="F543" s="1"/>
      <c r="G543" s="852"/>
      <c r="H543" s="876"/>
      <c r="I543" s="1"/>
      <c r="J543" s="853"/>
      <c r="K543" s="1"/>
    </row>
    <row r="544" spans="1:11">
      <c r="A544" s="875"/>
      <c r="B544" s="876"/>
      <c r="C544" s="1"/>
      <c r="D544" s="1"/>
      <c r="E544" s="1"/>
      <c r="F544" s="1"/>
      <c r="G544" s="852"/>
      <c r="H544" s="876"/>
      <c r="I544" s="1"/>
      <c r="J544" s="853"/>
      <c r="K544" s="1"/>
    </row>
    <row r="545" spans="1:11">
      <c r="A545" s="875"/>
      <c r="B545" s="876"/>
      <c r="C545" s="1"/>
      <c r="D545" s="1"/>
      <c r="E545" s="1"/>
      <c r="F545" s="1"/>
      <c r="G545" s="852"/>
      <c r="H545" s="876"/>
      <c r="I545" s="1"/>
      <c r="J545" s="853"/>
      <c r="K545" s="1"/>
    </row>
    <row r="546" spans="1:11">
      <c r="A546" s="875"/>
      <c r="B546" s="876"/>
      <c r="C546" s="1"/>
      <c r="D546" s="1"/>
      <c r="E546" s="1"/>
      <c r="F546" s="1"/>
      <c r="G546" s="852"/>
      <c r="H546" s="876"/>
      <c r="I546" s="1"/>
      <c r="J546" s="853"/>
      <c r="K546" s="1"/>
    </row>
    <row r="547" spans="1:11">
      <c r="A547" s="875"/>
      <c r="B547" s="876"/>
      <c r="C547" s="1"/>
      <c r="D547" s="1"/>
      <c r="E547" s="1"/>
      <c r="F547" s="1"/>
      <c r="G547" s="852"/>
      <c r="H547" s="876"/>
      <c r="I547" s="1"/>
      <c r="J547" s="853"/>
      <c r="K547" s="1"/>
    </row>
    <row r="548" spans="1:11">
      <c r="A548" s="875"/>
      <c r="B548" s="876"/>
      <c r="C548" s="1"/>
      <c r="D548" s="1"/>
      <c r="E548" s="1"/>
      <c r="F548" s="1"/>
      <c r="G548" s="852"/>
      <c r="H548" s="876"/>
      <c r="I548" s="1"/>
      <c r="J548" s="853"/>
      <c r="K548" s="1"/>
    </row>
    <row r="549" spans="1:11">
      <c r="A549" s="875"/>
      <c r="B549" s="876"/>
      <c r="C549" s="1"/>
      <c r="D549" s="1"/>
      <c r="E549" s="1"/>
      <c r="F549" s="1"/>
      <c r="G549" s="852"/>
      <c r="H549" s="876"/>
      <c r="I549" s="1"/>
      <c r="J549" s="853"/>
      <c r="K549" s="1"/>
    </row>
    <row r="550" spans="1:11">
      <c r="A550" s="875"/>
      <c r="B550" s="876"/>
      <c r="C550" s="1"/>
      <c r="D550" s="1"/>
      <c r="E550" s="1"/>
      <c r="F550" s="1"/>
      <c r="G550" s="852"/>
      <c r="H550" s="876"/>
      <c r="I550" s="1"/>
      <c r="J550" s="853"/>
      <c r="K550" s="1"/>
    </row>
    <row r="551" spans="1:11">
      <c r="A551" s="875"/>
      <c r="B551" s="876"/>
      <c r="C551" s="1"/>
      <c r="D551" s="1"/>
      <c r="E551" s="1"/>
      <c r="F551" s="1"/>
      <c r="G551" s="852"/>
      <c r="H551" s="876"/>
      <c r="I551" s="1"/>
      <c r="J551" s="853"/>
      <c r="K551" s="1"/>
    </row>
    <row r="552" spans="1:11">
      <c r="A552" s="875"/>
      <c r="B552" s="876"/>
      <c r="C552" s="1"/>
      <c r="D552" s="1"/>
      <c r="E552" s="1"/>
      <c r="F552" s="1"/>
      <c r="G552" s="852"/>
      <c r="H552" s="876"/>
      <c r="I552" s="1"/>
      <c r="J552" s="853"/>
      <c r="K552" s="1"/>
    </row>
    <row r="553" spans="1:11">
      <c r="A553" s="875"/>
      <c r="B553" s="876"/>
      <c r="C553" s="1"/>
      <c r="D553" s="1"/>
      <c r="E553" s="1"/>
      <c r="F553" s="1"/>
      <c r="G553" s="852"/>
      <c r="H553" s="876"/>
      <c r="I553" s="1"/>
      <c r="J553" s="853"/>
      <c r="K553" s="1"/>
    </row>
    <row r="554" spans="1:11">
      <c r="A554" s="875"/>
      <c r="B554" s="876"/>
      <c r="C554" s="1"/>
      <c r="D554" s="1"/>
      <c r="E554" s="1"/>
      <c r="F554" s="1"/>
      <c r="G554" s="852"/>
      <c r="H554" s="876"/>
      <c r="I554" s="1"/>
      <c r="J554" s="853"/>
      <c r="K554" s="1"/>
    </row>
    <row r="555" spans="1:11">
      <c r="A555" s="875"/>
      <c r="B555" s="876"/>
      <c r="C555" s="1"/>
      <c r="D555" s="1"/>
      <c r="E555" s="1"/>
      <c r="F555" s="1"/>
      <c r="G555" s="852"/>
      <c r="H555" s="876"/>
      <c r="I555" s="1"/>
      <c r="J555" s="853"/>
      <c r="K555" s="1"/>
    </row>
    <row r="556" spans="1:11">
      <c r="A556" s="875"/>
      <c r="B556" s="876"/>
      <c r="C556" s="1"/>
      <c r="D556" s="1"/>
      <c r="E556" s="1"/>
      <c r="F556" s="1"/>
      <c r="G556" s="852"/>
      <c r="H556" s="1"/>
      <c r="I556" s="1"/>
      <c r="J556" s="1"/>
      <c r="K556" s="1"/>
    </row>
    <row r="557" spans="1:11">
      <c r="A557" s="875"/>
      <c r="B557" s="876"/>
      <c r="C557" s="877"/>
      <c r="D557" s="1"/>
      <c r="E557" s="1"/>
      <c r="F557" s="1"/>
      <c r="G557" s="852"/>
      <c r="H557" s="876"/>
      <c r="I557" s="1"/>
      <c r="J557" s="853"/>
      <c r="K557" s="1"/>
    </row>
    <row r="558" spans="1:11">
      <c r="A558" s="875"/>
      <c r="B558" s="876"/>
      <c r="C558" s="1"/>
      <c r="D558" s="1"/>
      <c r="E558" s="1"/>
      <c r="F558" s="1"/>
      <c r="G558" s="852"/>
      <c r="H558" s="876"/>
      <c r="I558" s="1"/>
      <c r="J558" s="853"/>
      <c r="K558" s="1"/>
    </row>
    <row r="559" spans="1:11">
      <c r="A559" s="875"/>
      <c r="B559" s="876"/>
      <c r="C559" s="1"/>
      <c r="D559" s="1"/>
      <c r="E559" s="1"/>
      <c r="F559" s="1"/>
      <c r="G559" s="852"/>
      <c r="H559" s="876"/>
      <c r="I559" s="1"/>
      <c r="J559" s="853"/>
      <c r="K559" s="1"/>
    </row>
    <row r="560" spans="1:11">
      <c r="A560" s="875"/>
      <c r="B560" s="876"/>
      <c r="C560" s="1"/>
      <c r="D560" s="1"/>
      <c r="E560" s="1"/>
      <c r="F560" s="1"/>
      <c r="G560" s="852"/>
      <c r="H560" s="876"/>
      <c r="I560" s="1"/>
      <c r="J560" s="853"/>
      <c r="K560" s="1"/>
    </row>
    <row r="561" spans="1:11">
      <c r="A561" s="875"/>
      <c r="B561" s="876"/>
      <c r="C561" s="1"/>
      <c r="D561" s="1"/>
      <c r="E561" s="1"/>
      <c r="F561" s="1"/>
      <c r="G561" s="852"/>
      <c r="H561" s="876"/>
      <c r="I561" s="1"/>
      <c r="J561" s="853"/>
      <c r="K561" s="1"/>
    </row>
    <row r="562" spans="1:11">
      <c r="A562" s="875"/>
      <c r="B562" s="876"/>
      <c r="C562" s="1"/>
      <c r="D562" s="1"/>
      <c r="E562" s="1"/>
      <c r="F562" s="1"/>
      <c r="G562" s="852"/>
      <c r="H562" s="876"/>
      <c r="I562" s="1"/>
      <c r="J562" s="853"/>
      <c r="K562" s="1"/>
    </row>
    <row r="563" spans="1:11">
      <c r="A563" s="875"/>
      <c r="B563" s="876"/>
      <c r="C563" s="1"/>
      <c r="D563" s="1"/>
      <c r="E563" s="1"/>
      <c r="F563" s="1"/>
      <c r="G563" s="852"/>
      <c r="H563" s="876"/>
      <c r="I563" s="1"/>
      <c r="J563" s="853"/>
      <c r="K563" s="1"/>
    </row>
    <row r="564" spans="1:11">
      <c r="A564" s="875"/>
      <c r="B564" s="876"/>
      <c r="C564" s="1"/>
      <c r="D564" s="1"/>
      <c r="E564" s="1"/>
      <c r="F564" s="1"/>
      <c r="G564" s="852"/>
      <c r="H564" s="876"/>
      <c r="I564" s="1"/>
      <c r="J564" s="853"/>
      <c r="K564" s="1"/>
    </row>
    <row r="565" spans="1:11">
      <c r="A565" s="875"/>
      <c r="B565" s="876"/>
      <c r="C565" s="1"/>
      <c r="D565" s="1"/>
      <c r="E565" s="1"/>
      <c r="F565" s="1"/>
      <c r="G565" s="852"/>
      <c r="H565" s="876"/>
      <c r="I565" s="1"/>
      <c r="J565" s="853"/>
      <c r="K565" s="1"/>
    </row>
    <row r="566" spans="1:11">
      <c r="A566" s="875"/>
      <c r="B566" s="876"/>
      <c r="C566" s="1"/>
      <c r="D566" s="1"/>
      <c r="E566" s="1"/>
      <c r="F566" s="1"/>
      <c r="G566" s="852"/>
      <c r="H566" s="876"/>
      <c r="I566" s="1"/>
      <c r="J566" s="853"/>
      <c r="K566" s="1"/>
    </row>
    <row r="567" spans="1:11">
      <c r="A567" s="875"/>
      <c r="B567" s="876"/>
      <c r="C567" s="1"/>
      <c r="D567" s="1"/>
      <c r="E567" s="1"/>
      <c r="F567" s="1"/>
      <c r="G567" s="852"/>
      <c r="H567" s="876"/>
      <c r="I567" s="1"/>
      <c r="J567" s="853"/>
      <c r="K567" s="1"/>
    </row>
    <row r="568" spans="1:11">
      <c r="A568" s="875"/>
      <c r="B568" s="876"/>
      <c r="C568" s="1"/>
      <c r="D568" s="1"/>
      <c r="E568" s="1"/>
      <c r="F568" s="1"/>
      <c r="G568" s="852"/>
      <c r="H568" s="876"/>
      <c r="I568" s="1"/>
      <c r="J568" s="853"/>
      <c r="K568" s="1"/>
    </row>
    <row r="569" spans="1:11">
      <c r="A569" s="875"/>
      <c r="B569" s="876"/>
      <c r="C569" s="1"/>
      <c r="D569" s="1"/>
      <c r="E569" s="1"/>
      <c r="F569" s="1"/>
      <c r="G569" s="852"/>
      <c r="H569" s="876"/>
      <c r="I569" s="1"/>
      <c r="J569" s="853"/>
      <c r="K569" s="1"/>
    </row>
    <row r="570" spans="1:11">
      <c r="A570" s="875"/>
      <c r="B570" s="876"/>
      <c r="C570" s="1"/>
      <c r="D570" s="1"/>
      <c r="E570" s="1"/>
      <c r="F570" s="1"/>
      <c r="G570" s="852"/>
      <c r="H570" s="876"/>
      <c r="I570" s="1"/>
      <c r="J570" s="853"/>
      <c r="K570" s="1"/>
    </row>
    <row r="571" spans="1:11">
      <c r="A571" s="875"/>
      <c r="B571" s="876"/>
      <c r="C571" s="1"/>
      <c r="D571" s="1"/>
      <c r="E571" s="1"/>
      <c r="F571" s="1"/>
      <c r="G571" s="852"/>
      <c r="H571" s="1"/>
      <c r="I571" s="1"/>
      <c r="J571" s="1"/>
      <c r="K571" s="1"/>
    </row>
    <row r="572" spans="1:11">
      <c r="A572" s="875"/>
      <c r="B572" s="876"/>
      <c r="C572" s="107"/>
      <c r="D572" s="107"/>
      <c r="E572" s="107"/>
      <c r="F572" s="107"/>
      <c r="G572" s="402"/>
      <c r="H572" s="879"/>
      <c r="I572" s="107"/>
      <c r="J572" s="880"/>
      <c r="K572" s="1"/>
    </row>
    <row r="573" spans="1:11">
      <c r="A573" s="875"/>
      <c r="B573" s="876"/>
      <c r="C573" s="1"/>
      <c r="D573" s="1"/>
      <c r="E573" s="1"/>
      <c r="F573" s="1"/>
      <c r="G573" s="852"/>
      <c r="H573" s="876"/>
      <c r="I573" s="1"/>
      <c r="J573" s="853"/>
      <c r="K573" s="1"/>
    </row>
    <row r="574" spans="1:11">
      <c r="A574" s="875"/>
      <c r="B574" s="876"/>
      <c r="C574" s="1"/>
      <c r="D574" s="1"/>
      <c r="E574" s="1"/>
      <c r="F574" s="1"/>
      <c r="G574" s="852"/>
      <c r="H574" s="876"/>
      <c r="I574" s="1"/>
      <c r="J574" s="853"/>
      <c r="K574" s="1"/>
    </row>
    <row r="575" spans="1:11">
      <c r="A575" s="875"/>
      <c r="B575" s="876"/>
      <c r="C575" s="1"/>
      <c r="D575" s="1"/>
      <c r="E575" s="1"/>
      <c r="F575" s="1"/>
      <c r="G575" s="852"/>
      <c r="H575" s="876"/>
      <c r="I575" s="1"/>
      <c r="J575" s="853"/>
      <c r="K575" s="1"/>
    </row>
    <row r="576" spans="1:11">
      <c r="A576" s="875"/>
      <c r="B576" s="876"/>
      <c r="C576" s="1"/>
      <c r="D576" s="1"/>
      <c r="E576" s="1"/>
      <c r="F576" s="1"/>
      <c r="G576" s="852"/>
      <c r="H576" s="876"/>
      <c r="I576" s="1"/>
      <c r="J576" s="853"/>
      <c r="K576" s="1"/>
    </row>
    <row r="577" spans="1:11">
      <c r="A577" s="875"/>
      <c r="B577" s="876"/>
      <c r="C577" s="1"/>
      <c r="D577" s="1"/>
      <c r="E577" s="1"/>
      <c r="F577" s="1"/>
      <c r="G577" s="852"/>
      <c r="H577" s="876"/>
      <c r="I577" s="1"/>
      <c r="J577" s="853"/>
      <c r="K577" s="1"/>
    </row>
    <row r="578" spans="1:11">
      <c r="A578" s="875"/>
      <c r="B578" s="876"/>
      <c r="C578" s="1"/>
      <c r="D578" s="1"/>
      <c r="E578" s="1"/>
      <c r="F578" s="1"/>
      <c r="G578" s="852"/>
      <c r="H578" s="876"/>
      <c r="I578" s="1"/>
      <c r="J578" s="853"/>
      <c r="K578" s="1"/>
    </row>
    <row r="579" spans="1:11">
      <c r="A579" s="875"/>
      <c r="B579" s="876"/>
      <c r="C579" s="1"/>
      <c r="D579" s="1"/>
      <c r="E579" s="1"/>
      <c r="F579" s="1"/>
      <c r="G579" s="852"/>
      <c r="H579" s="876"/>
      <c r="I579" s="1"/>
      <c r="J579" s="853"/>
      <c r="K579" s="1"/>
    </row>
    <row r="580" spans="1:11">
      <c r="A580" s="875"/>
      <c r="B580" s="876"/>
      <c r="C580" s="1"/>
      <c r="D580" s="1"/>
      <c r="E580" s="1"/>
      <c r="F580" s="1"/>
      <c r="G580" s="852"/>
      <c r="H580" s="876"/>
      <c r="I580" s="1"/>
      <c r="J580" s="853"/>
      <c r="K580" s="1"/>
    </row>
    <row r="581" spans="1:11">
      <c r="A581" s="875"/>
      <c r="B581" s="876"/>
      <c r="C581" s="1"/>
      <c r="D581" s="1"/>
      <c r="E581" s="1"/>
      <c r="F581" s="1"/>
      <c r="G581" s="852"/>
      <c r="H581" s="876"/>
      <c r="I581" s="1"/>
      <c r="J581" s="853"/>
      <c r="K581" s="1"/>
    </row>
    <row r="582" spans="1:11">
      <c r="A582" s="875"/>
      <c r="B582" s="876"/>
      <c r="C582" s="1"/>
      <c r="D582" s="1"/>
      <c r="E582" s="1"/>
      <c r="F582" s="1"/>
      <c r="G582" s="852"/>
      <c r="H582" s="876"/>
      <c r="I582" s="1"/>
      <c r="J582" s="853"/>
      <c r="K582" s="1"/>
    </row>
    <row r="583" spans="1:11">
      <c r="A583" s="875"/>
      <c r="B583" s="876"/>
      <c r="C583" s="1"/>
      <c r="D583" s="1"/>
      <c r="E583" s="1"/>
      <c r="F583" s="1"/>
      <c r="G583" s="852"/>
      <c r="H583" s="876"/>
      <c r="I583" s="1"/>
      <c r="J583" s="853"/>
      <c r="K583" s="1"/>
    </row>
    <row r="584" spans="1:11">
      <c r="A584" s="875"/>
      <c r="B584" s="876"/>
      <c r="C584" s="1"/>
      <c r="D584" s="1"/>
      <c r="E584" s="1"/>
      <c r="F584" s="1"/>
      <c r="G584" s="852"/>
      <c r="H584" s="876"/>
      <c r="I584" s="1"/>
      <c r="J584" s="853"/>
      <c r="K584" s="1"/>
    </row>
    <row r="585" spans="1:11">
      <c r="A585" s="875"/>
      <c r="B585" s="876"/>
      <c r="C585" s="1"/>
      <c r="D585" s="1"/>
      <c r="E585" s="1"/>
      <c r="F585" s="1"/>
      <c r="G585" s="852"/>
      <c r="H585" s="876"/>
      <c r="I585" s="1"/>
      <c r="J585" s="853"/>
      <c r="K585" s="1"/>
    </row>
    <row r="586" spans="1:11">
      <c r="A586" s="875"/>
      <c r="B586" s="876"/>
      <c r="C586" s="1"/>
      <c r="D586" s="1"/>
      <c r="E586" s="1"/>
      <c r="F586" s="1"/>
      <c r="G586" s="852"/>
      <c r="H586" s="1"/>
      <c r="I586" s="1"/>
      <c r="J586" s="1"/>
      <c r="K586" s="1"/>
    </row>
    <row r="587" spans="1:11">
      <c r="A587" s="875"/>
      <c r="B587" s="876"/>
      <c r="C587" s="107"/>
      <c r="D587" s="107"/>
      <c r="E587" s="107"/>
      <c r="F587" s="107"/>
      <c r="G587" s="402"/>
      <c r="H587" s="879"/>
      <c r="I587" s="107"/>
      <c r="J587" s="880"/>
      <c r="K587" s="1"/>
    </row>
    <row r="588" spans="1:11">
      <c r="A588" s="875"/>
      <c r="B588" s="876"/>
      <c r="C588" s="1"/>
      <c r="D588" s="1"/>
      <c r="E588" s="1"/>
      <c r="F588" s="1"/>
      <c r="G588" s="852"/>
      <c r="H588" s="876"/>
      <c r="I588" s="1"/>
      <c r="J588" s="853"/>
      <c r="K588" s="1"/>
    </row>
    <row r="589" spans="1:11">
      <c r="A589" s="875"/>
      <c r="B589" s="876"/>
      <c r="C589" s="1"/>
      <c r="D589" s="1"/>
      <c r="E589" s="1"/>
      <c r="F589" s="1"/>
      <c r="G589" s="852"/>
      <c r="H589" s="876"/>
      <c r="I589" s="1"/>
      <c r="J589" s="853"/>
      <c r="K589" s="1"/>
    </row>
    <row r="590" spans="1:11">
      <c r="A590" s="875"/>
      <c r="B590" s="876"/>
      <c r="C590" s="1"/>
      <c r="D590" s="1"/>
      <c r="E590" s="1"/>
      <c r="F590" s="1"/>
      <c r="G590" s="852"/>
      <c r="H590" s="876"/>
      <c r="I590" s="1"/>
      <c r="J590" s="853"/>
      <c r="K590" s="1"/>
    </row>
    <row r="591" spans="1:11">
      <c r="A591" s="875"/>
      <c r="B591" s="876"/>
      <c r="C591" s="1"/>
      <c r="D591" s="1"/>
      <c r="E591" s="1"/>
      <c r="F591" s="1"/>
      <c r="G591" s="852"/>
      <c r="H591" s="876"/>
      <c r="I591" s="1"/>
      <c r="J591" s="853"/>
      <c r="K591" s="1"/>
    </row>
    <row r="592" spans="1:11">
      <c r="A592" s="875"/>
      <c r="B592" s="876"/>
      <c r="C592" s="1"/>
      <c r="D592" s="1"/>
      <c r="E592" s="1"/>
      <c r="F592" s="1"/>
      <c r="G592" s="852"/>
      <c r="H592" s="876"/>
      <c r="I592" s="1"/>
      <c r="J592" s="853"/>
      <c r="K592" s="1"/>
    </row>
    <row r="593" spans="1:11">
      <c r="A593" s="875"/>
      <c r="B593" s="876"/>
      <c r="C593" s="1"/>
      <c r="D593" s="1"/>
      <c r="E593" s="1"/>
      <c r="F593" s="1"/>
      <c r="G593" s="852"/>
      <c r="H593" s="876"/>
      <c r="I593" s="1"/>
      <c r="J593" s="853"/>
      <c r="K593" s="1"/>
    </row>
    <row r="594" spans="1:11">
      <c r="A594" s="875"/>
      <c r="B594" s="876"/>
      <c r="C594" s="1"/>
      <c r="D594" s="1"/>
      <c r="E594" s="1"/>
      <c r="F594" s="1"/>
      <c r="G594" s="852"/>
      <c r="H594" s="876"/>
      <c r="I594" s="1"/>
      <c r="J594" s="853"/>
      <c r="K594" s="1"/>
    </row>
    <row r="595" spans="1:11">
      <c r="A595" s="875"/>
      <c r="B595" s="876"/>
      <c r="C595" s="1"/>
      <c r="D595" s="1"/>
      <c r="E595" s="1"/>
      <c r="F595" s="1"/>
      <c r="G595" s="852"/>
      <c r="H595" s="876"/>
      <c r="I595" s="1"/>
      <c r="J595" s="853"/>
      <c r="K595" s="1"/>
    </row>
    <row r="596" spans="1:11">
      <c r="A596" s="875"/>
      <c r="B596" s="876"/>
      <c r="C596" s="1"/>
      <c r="D596" s="1"/>
      <c r="E596" s="1"/>
      <c r="F596" s="1"/>
      <c r="G596" s="852"/>
      <c r="H596" s="876"/>
      <c r="I596" s="1"/>
      <c r="J596" s="853"/>
      <c r="K596" s="1"/>
    </row>
    <row r="597" spans="1:11">
      <c r="A597" s="875"/>
      <c r="B597" s="876"/>
      <c r="C597" s="1"/>
      <c r="D597" s="1"/>
      <c r="E597" s="1"/>
      <c r="F597" s="1"/>
      <c r="G597" s="852"/>
      <c r="H597" s="876"/>
      <c r="I597" s="1"/>
      <c r="J597" s="853"/>
      <c r="K597" s="1"/>
    </row>
    <row r="598" spans="1:11">
      <c r="A598" s="875"/>
      <c r="B598" s="876"/>
      <c r="C598" s="1"/>
      <c r="D598" s="1"/>
      <c r="E598" s="1"/>
      <c r="F598" s="1"/>
      <c r="G598" s="852"/>
      <c r="H598" s="876"/>
      <c r="I598" s="1"/>
      <c r="J598" s="853"/>
      <c r="K598" s="1"/>
    </row>
    <row r="599" spans="1:11">
      <c r="A599" s="875"/>
      <c r="B599" s="876"/>
      <c r="C599" s="1"/>
      <c r="D599" s="1"/>
      <c r="E599" s="1"/>
      <c r="F599" s="1"/>
      <c r="G599" s="852"/>
      <c r="H599" s="876"/>
      <c r="I599" s="1"/>
      <c r="J599" s="853"/>
      <c r="K599" s="1"/>
    </row>
    <row r="600" spans="1:11">
      <c r="A600" s="875"/>
      <c r="B600" s="876"/>
      <c r="C600" s="1"/>
      <c r="D600" s="1"/>
      <c r="E600" s="1"/>
      <c r="F600" s="1"/>
      <c r="G600" s="852"/>
      <c r="H600" s="876"/>
      <c r="I600" s="1"/>
      <c r="J600" s="853"/>
      <c r="K600" s="1"/>
    </row>
    <row r="601" spans="1:11">
      <c r="A601" s="875"/>
      <c r="B601" s="876"/>
      <c r="C601" s="1"/>
      <c r="D601" s="1"/>
      <c r="E601" s="1"/>
      <c r="F601" s="1"/>
      <c r="G601" s="852"/>
      <c r="H601" s="1"/>
      <c r="I601" s="1"/>
      <c r="J601" s="1"/>
      <c r="K601" s="1"/>
    </row>
    <row r="602" spans="1:11">
      <c r="A602" s="875"/>
      <c r="B602" s="876"/>
      <c r="C602" s="107"/>
      <c r="D602" s="107"/>
      <c r="E602" s="107"/>
      <c r="F602" s="107"/>
      <c r="G602" s="402"/>
      <c r="H602" s="879"/>
      <c r="I602" s="107"/>
      <c r="J602" s="880"/>
      <c r="K602" s="1"/>
    </row>
    <row r="603" spans="1:11">
      <c r="A603" s="875"/>
      <c r="B603" s="876"/>
      <c r="C603" s="1"/>
      <c r="D603" s="1"/>
      <c r="E603" s="1"/>
      <c r="F603" s="1"/>
      <c r="G603" s="852"/>
      <c r="H603" s="876"/>
      <c r="I603" s="1"/>
      <c r="J603" s="853"/>
      <c r="K603" s="1"/>
    </row>
    <row r="604" spans="1:11">
      <c r="A604" s="875"/>
      <c r="B604" s="876"/>
      <c r="C604" s="1"/>
      <c r="D604" s="1"/>
      <c r="E604" s="1"/>
      <c r="F604" s="1"/>
      <c r="G604" s="852"/>
      <c r="H604" s="876"/>
      <c r="I604" s="1"/>
      <c r="J604" s="853"/>
      <c r="K604" s="1"/>
    </row>
    <row r="605" spans="1:11">
      <c r="A605" s="875"/>
      <c r="B605" s="876"/>
      <c r="C605" s="1"/>
      <c r="D605" s="1"/>
      <c r="E605" s="1"/>
      <c r="F605" s="1"/>
      <c r="G605" s="852"/>
      <c r="H605" s="876"/>
      <c r="I605" s="1"/>
      <c r="J605" s="853"/>
      <c r="K605" s="1"/>
    </row>
    <row r="606" spans="1:11">
      <c r="A606" s="875"/>
      <c r="B606" s="876"/>
      <c r="C606" s="1"/>
      <c r="D606" s="1"/>
      <c r="E606" s="1"/>
      <c r="F606" s="1"/>
      <c r="G606" s="852"/>
      <c r="H606" s="876"/>
      <c r="I606" s="1"/>
      <c r="J606" s="853"/>
      <c r="K606" s="1"/>
    </row>
    <row r="607" spans="1:11">
      <c r="A607" s="875"/>
      <c r="B607" s="876"/>
      <c r="C607" s="1"/>
      <c r="D607" s="1"/>
      <c r="E607" s="1"/>
      <c r="F607" s="1"/>
      <c r="G607" s="852"/>
      <c r="H607" s="876"/>
      <c r="I607" s="1"/>
      <c r="J607" s="853"/>
      <c r="K607" s="1"/>
    </row>
    <row r="608" spans="1:11">
      <c r="A608" s="875"/>
      <c r="B608" s="876"/>
      <c r="C608" s="1"/>
      <c r="D608" s="1"/>
      <c r="E608" s="1"/>
      <c r="F608" s="1"/>
      <c r="G608" s="852"/>
      <c r="H608" s="876"/>
      <c r="I608" s="1"/>
      <c r="J608" s="853"/>
      <c r="K608" s="1"/>
    </row>
    <row r="609" spans="1:11">
      <c r="A609" s="875"/>
      <c r="B609" s="876"/>
      <c r="C609" s="1"/>
      <c r="D609" s="1"/>
      <c r="E609" s="1"/>
      <c r="F609" s="1"/>
      <c r="G609" s="852"/>
      <c r="H609" s="876"/>
      <c r="I609" s="1"/>
      <c r="J609" s="853"/>
      <c r="K609" s="1"/>
    </row>
    <row r="610" spans="1:11">
      <c r="A610" s="875"/>
      <c r="B610" s="876"/>
      <c r="C610" s="1"/>
      <c r="D610" s="1"/>
      <c r="E610" s="1"/>
      <c r="F610" s="1"/>
      <c r="G610" s="852"/>
      <c r="H610" s="876"/>
      <c r="I610" s="1"/>
      <c r="J610" s="853"/>
      <c r="K610" s="1"/>
    </row>
    <row r="611" spans="1:11">
      <c r="A611" s="875"/>
      <c r="B611" s="876"/>
      <c r="C611" s="1"/>
      <c r="D611" s="1"/>
      <c r="E611" s="1"/>
      <c r="F611" s="1"/>
      <c r="G611" s="852"/>
      <c r="H611" s="876"/>
      <c r="I611" s="1"/>
      <c r="J611" s="853"/>
      <c r="K611" s="1"/>
    </row>
    <row r="612" spans="1:11">
      <c r="A612" s="875"/>
      <c r="B612" s="876"/>
      <c r="C612" s="1"/>
      <c r="D612" s="1"/>
      <c r="E612" s="1"/>
      <c r="F612" s="1"/>
      <c r="G612" s="852"/>
      <c r="H612" s="876"/>
      <c r="I612" s="1"/>
      <c r="J612" s="853"/>
      <c r="K612" s="1"/>
    </row>
    <row r="613" spans="1:11">
      <c r="A613" s="875"/>
      <c r="B613" s="876"/>
      <c r="C613" s="1"/>
      <c r="D613" s="1"/>
      <c r="E613" s="1"/>
      <c r="F613" s="1"/>
      <c r="G613" s="852"/>
      <c r="H613" s="876"/>
      <c r="I613" s="1"/>
      <c r="J613" s="853"/>
      <c r="K613" s="1"/>
    </row>
    <row r="614" spans="1:11">
      <c r="A614" s="875"/>
      <c r="B614" s="876"/>
      <c r="C614" s="1"/>
      <c r="D614" s="1"/>
      <c r="E614" s="1"/>
      <c r="F614" s="1"/>
      <c r="G614" s="852"/>
      <c r="H614" s="876"/>
      <c r="I614" s="1"/>
      <c r="J614" s="853"/>
      <c r="K614" s="1"/>
    </row>
    <row r="615" spans="1:11">
      <c r="A615" s="875"/>
      <c r="B615" s="876"/>
      <c r="C615" s="1"/>
      <c r="D615" s="1"/>
      <c r="E615" s="1"/>
      <c r="F615" s="1"/>
      <c r="G615" s="852"/>
      <c r="H615" s="876"/>
      <c r="I615" s="1"/>
      <c r="J615" s="853"/>
      <c r="K615" s="1"/>
    </row>
    <row r="616" spans="1:11">
      <c r="A616" s="875"/>
      <c r="B616" s="876"/>
      <c r="C616" s="1"/>
      <c r="D616" s="1"/>
      <c r="E616" s="1"/>
      <c r="F616" s="1"/>
      <c r="G616" s="852"/>
      <c r="H616" s="1"/>
      <c r="I616" s="1"/>
      <c r="J616" s="1"/>
      <c r="K616" s="1"/>
    </row>
    <row r="617" spans="1:11">
      <c r="A617" s="875"/>
      <c r="B617" s="876"/>
      <c r="C617" s="107"/>
      <c r="D617" s="107"/>
      <c r="E617" s="107"/>
      <c r="F617" s="107"/>
      <c r="G617" s="402"/>
      <c r="H617" s="879"/>
      <c r="I617" s="107"/>
      <c r="J617" s="880"/>
      <c r="K617" s="1"/>
    </row>
    <row r="618" spans="1:11">
      <c r="A618" s="875"/>
      <c r="B618" s="876"/>
      <c r="C618" s="1"/>
      <c r="D618" s="1"/>
      <c r="E618" s="1"/>
      <c r="F618" s="1"/>
      <c r="G618" s="852"/>
      <c r="H618" s="876"/>
      <c r="I618" s="1"/>
      <c r="J618" s="853"/>
      <c r="K618" s="1"/>
    </row>
    <row r="619" spans="1:11">
      <c r="A619" s="875"/>
      <c r="B619" s="876"/>
      <c r="C619" s="1"/>
      <c r="D619" s="1"/>
      <c r="E619" s="1"/>
      <c r="F619" s="1"/>
      <c r="G619" s="852"/>
      <c r="H619" s="876"/>
      <c r="I619" s="1"/>
      <c r="J619" s="853"/>
      <c r="K619" s="1"/>
    </row>
    <row r="620" spans="1:11">
      <c r="A620" s="875"/>
      <c r="B620" s="876"/>
      <c r="C620" s="1"/>
      <c r="D620" s="1"/>
      <c r="E620" s="1"/>
      <c r="F620" s="1"/>
      <c r="G620" s="852"/>
      <c r="H620" s="876"/>
      <c r="I620" s="1"/>
      <c r="J620" s="853"/>
      <c r="K620" s="1"/>
    </row>
    <row r="621" spans="1:11">
      <c r="A621" s="875"/>
      <c r="B621" s="876"/>
      <c r="C621" s="1"/>
      <c r="D621" s="1"/>
      <c r="E621" s="1"/>
      <c r="F621" s="1"/>
      <c r="G621" s="852"/>
      <c r="H621" s="876"/>
      <c r="I621" s="1"/>
      <c r="J621" s="853"/>
      <c r="K621" s="1"/>
    </row>
    <row r="622" spans="1:11">
      <c r="A622" s="875"/>
      <c r="B622" s="876"/>
      <c r="C622" s="1"/>
      <c r="D622" s="1"/>
      <c r="E622" s="1"/>
      <c r="F622" s="1"/>
      <c r="G622" s="852"/>
      <c r="H622" s="876"/>
      <c r="I622" s="1"/>
      <c r="J622" s="853"/>
      <c r="K622" s="1"/>
    </row>
    <row r="623" spans="1:11">
      <c r="A623" s="875"/>
      <c r="B623" s="876"/>
      <c r="C623" s="1"/>
      <c r="D623" s="1"/>
      <c r="E623" s="1"/>
      <c r="F623" s="1"/>
      <c r="G623" s="852"/>
      <c r="H623" s="876"/>
      <c r="I623" s="1"/>
      <c r="J623" s="853"/>
      <c r="K623" s="1"/>
    </row>
    <row r="624" spans="1:11">
      <c r="A624" s="875"/>
      <c r="B624" s="876"/>
      <c r="C624" s="1"/>
      <c r="D624" s="1"/>
      <c r="E624" s="1"/>
      <c r="F624" s="1"/>
      <c r="G624" s="852"/>
      <c r="H624" s="876"/>
      <c r="I624" s="1"/>
      <c r="J624" s="853"/>
      <c r="K624" s="1"/>
    </row>
    <row r="625" spans="1:11">
      <c r="A625" s="875"/>
      <c r="B625" s="876"/>
      <c r="C625" s="1"/>
      <c r="D625" s="1"/>
      <c r="E625" s="1"/>
      <c r="F625" s="1"/>
      <c r="G625" s="852"/>
      <c r="H625" s="876"/>
      <c r="I625" s="1"/>
      <c r="J625" s="853"/>
      <c r="K625" s="1"/>
    </row>
    <row r="626" spans="1:11">
      <c r="A626" s="875"/>
      <c r="B626" s="876"/>
      <c r="C626" s="1"/>
      <c r="D626" s="1"/>
      <c r="E626" s="1"/>
      <c r="F626" s="1"/>
      <c r="G626" s="852"/>
      <c r="H626" s="876"/>
      <c r="I626" s="1"/>
      <c r="J626" s="853"/>
      <c r="K626" s="1"/>
    </row>
    <row r="627" spans="1:11">
      <c r="A627" s="875"/>
      <c r="B627" s="876"/>
      <c r="C627" s="1"/>
      <c r="D627" s="1"/>
      <c r="E627" s="1"/>
      <c r="F627" s="1"/>
      <c r="G627" s="852"/>
      <c r="H627" s="876"/>
      <c r="I627" s="1"/>
      <c r="J627" s="853"/>
      <c r="K627" s="1"/>
    </row>
    <row r="628" spans="1:11">
      <c r="A628" s="875"/>
      <c r="B628" s="876"/>
      <c r="C628" s="1"/>
      <c r="D628" s="1"/>
      <c r="E628" s="1"/>
      <c r="F628" s="1"/>
      <c r="G628" s="852"/>
      <c r="H628" s="876"/>
      <c r="I628" s="1"/>
      <c r="J628" s="853"/>
      <c r="K628" s="1"/>
    </row>
    <row r="629" spans="1:11">
      <c r="A629" s="875"/>
      <c r="B629" s="876"/>
      <c r="C629" s="1"/>
      <c r="D629" s="1"/>
      <c r="E629" s="1"/>
      <c r="F629" s="1"/>
      <c r="G629" s="852"/>
      <c r="H629" s="876"/>
      <c r="I629" s="1"/>
      <c r="J629" s="853"/>
      <c r="K629" s="1"/>
    </row>
    <row r="630" spans="1:11">
      <c r="A630" s="875"/>
      <c r="B630" s="876"/>
      <c r="C630" s="1"/>
      <c r="D630" s="1"/>
      <c r="E630" s="1"/>
      <c r="F630" s="1"/>
      <c r="G630" s="852"/>
      <c r="H630" s="876"/>
      <c r="I630" s="1"/>
      <c r="J630" s="853"/>
      <c r="K630" s="1"/>
    </row>
    <row r="631" spans="1:11">
      <c r="A631" s="875"/>
      <c r="B631" s="876"/>
      <c r="C631" s="1"/>
      <c r="D631" s="1"/>
      <c r="E631" s="1"/>
      <c r="F631" s="1"/>
      <c r="G631" s="852"/>
      <c r="H631" s="1"/>
      <c r="I631" s="1"/>
      <c r="J631" s="1"/>
      <c r="K631" s="1"/>
    </row>
    <row r="632" spans="1:11">
      <c r="A632" s="875"/>
      <c r="B632" s="876"/>
      <c r="C632" s="107"/>
      <c r="D632" s="107"/>
      <c r="E632" s="107"/>
      <c r="F632" s="107"/>
      <c r="G632" s="402"/>
      <c r="H632" s="879"/>
      <c r="I632" s="107"/>
      <c r="J632" s="880"/>
      <c r="K632" s="1"/>
    </row>
    <row r="633" spans="1:11">
      <c r="A633" s="875"/>
      <c r="B633" s="876"/>
      <c r="C633" s="1"/>
      <c r="D633" s="1"/>
      <c r="E633" s="1"/>
      <c r="F633" s="1"/>
      <c r="G633" s="852"/>
      <c r="H633" s="876"/>
      <c r="I633" s="1"/>
      <c r="J633" s="853"/>
      <c r="K633" s="1"/>
    </row>
    <row r="634" spans="1:11">
      <c r="A634" s="875"/>
      <c r="B634" s="876"/>
      <c r="C634" s="1"/>
      <c r="D634" s="1"/>
      <c r="E634" s="1"/>
      <c r="F634" s="1"/>
      <c r="G634" s="852"/>
      <c r="H634" s="876"/>
      <c r="I634" s="1"/>
      <c r="J634" s="853"/>
      <c r="K634" s="1"/>
    </row>
    <row r="635" spans="1:11">
      <c r="A635" s="875"/>
      <c r="B635" s="876"/>
      <c r="C635" s="1"/>
      <c r="D635" s="1"/>
      <c r="E635" s="1"/>
      <c r="F635" s="1"/>
      <c r="G635" s="852"/>
      <c r="H635" s="876"/>
      <c r="I635" s="1"/>
      <c r="J635" s="853"/>
      <c r="K635" s="1"/>
    </row>
    <row r="636" spans="1:11">
      <c r="A636" s="875"/>
      <c r="B636" s="876"/>
      <c r="C636" s="1"/>
      <c r="D636" s="1"/>
      <c r="E636" s="1"/>
      <c r="F636" s="1"/>
      <c r="G636" s="852"/>
      <c r="H636" s="876"/>
      <c r="I636" s="1"/>
      <c r="J636" s="853"/>
      <c r="K636" s="1"/>
    </row>
    <row r="637" spans="1:11">
      <c r="A637" s="875"/>
      <c r="B637" s="876"/>
      <c r="C637" s="1"/>
      <c r="D637" s="1"/>
      <c r="E637" s="1"/>
      <c r="F637" s="1"/>
      <c r="G637" s="852"/>
      <c r="H637" s="876"/>
      <c r="I637" s="1"/>
      <c r="J637" s="853"/>
      <c r="K637" s="1"/>
    </row>
    <row r="638" spans="1:11">
      <c r="A638" s="875"/>
      <c r="B638" s="876"/>
      <c r="C638" s="1"/>
      <c r="D638" s="1"/>
      <c r="E638" s="1"/>
      <c r="F638" s="1"/>
      <c r="G638" s="852"/>
      <c r="H638" s="876"/>
      <c r="I638" s="1"/>
      <c r="J638" s="853"/>
      <c r="K638" s="1"/>
    </row>
    <row r="639" spans="1:11">
      <c r="A639" s="875"/>
      <c r="B639" s="876"/>
      <c r="C639" s="1"/>
      <c r="D639" s="1"/>
      <c r="E639" s="1"/>
      <c r="F639" s="1"/>
      <c r="G639" s="852"/>
      <c r="H639" s="876"/>
      <c r="I639" s="1"/>
      <c r="J639" s="853"/>
      <c r="K639" s="1"/>
    </row>
    <row r="640" spans="1:11">
      <c r="A640" s="875"/>
      <c r="B640" s="876"/>
      <c r="C640" s="1"/>
      <c r="D640" s="1"/>
      <c r="E640" s="1"/>
      <c r="F640" s="1"/>
      <c r="G640" s="852"/>
      <c r="H640" s="876"/>
      <c r="I640" s="1"/>
      <c r="J640" s="853"/>
      <c r="K640" s="1"/>
    </row>
    <row r="641" spans="1:11">
      <c r="A641" s="875"/>
      <c r="B641" s="876"/>
      <c r="C641" s="1"/>
      <c r="D641" s="1"/>
      <c r="E641" s="1"/>
      <c r="F641" s="1"/>
      <c r="G641" s="852"/>
      <c r="H641" s="876"/>
      <c r="I641" s="1"/>
      <c r="J641" s="853"/>
      <c r="K641" s="1"/>
    </row>
    <row r="642" spans="1:11">
      <c r="A642" s="875"/>
      <c r="B642" s="876"/>
      <c r="C642" s="1"/>
      <c r="D642" s="1"/>
      <c r="E642" s="1"/>
      <c r="F642" s="1"/>
      <c r="G642" s="852"/>
      <c r="H642" s="876"/>
      <c r="I642" s="1"/>
      <c r="J642" s="853"/>
      <c r="K642" s="1"/>
    </row>
    <row r="643" spans="1:11">
      <c r="A643" s="875"/>
      <c r="B643" s="876"/>
      <c r="C643" s="1"/>
      <c r="D643" s="1"/>
      <c r="E643" s="1"/>
      <c r="F643" s="1"/>
      <c r="G643" s="852"/>
      <c r="H643" s="876"/>
      <c r="I643" s="1"/>
      <c r="J643" s="853"/>
      <c r="K643" s="1"/>
    </row>
    <row r="644" spans="1:11">
      <c r="A644" s="875"/>
      <c r="B644" s="876"/>
      <c r="C644" s="1"/>
      <c r="D644" s="1"/>
      <c r="E644" s="1"/>
      <c r="F644" s="1"/>
      <c r="G644" s="852"/>
      <c r="H644" s="876"/>
      <c r="I644" s="1"/>
      <c r="J644" s="853"/>
      <c r="K644" s="1"/>
    </row>
    <row r="645" spans="1:11">
      <c r="A645" s="875"/>
      <c r="B645" s="876"/>
      <c r="C645" s="1"/>
      <c r="D645" s="1"/>
      <c r="E645" s="1"/>
      <c r="F645" s="1"/>
      <c r="G645" s="852"/>
      <c r="H645" s="876"/>
      <c r="I645" s="1"/>
      <c r="J645" s="853"/>
      <c r="K645" s="1"/>
    </row>
    <row r="646" spans="1:11">
      <c r="A646" s="875"/>
      <c r="B646" s="876"/>
      <c r="C646" s="1"/>
      <c r="D646" s="1"/>
      <c r="E646" s="1"/>
      <c r="F646" s="1"/>
      <c r="G646" s="852"/>
      <c r="H646" s="1"/>
      <c r="I646" s="1"/>
      <c r="J646" s="1"/>
      <c r="K646" s="1"/>
    </row>
    <row r="647" spans="1:11">
      <c r="A647" s="875"/>
      <c r="B647" s="876"/>
      <c r="C647" s="107"/>
      <c r="D647" s="107"/>
      <c r="E647" s="107"/>
      <c r="F647" s="107"/>
      <c r="G647" s="402"/>
      <c r="H647" s="879"/>
      <c r="I647" s="107"/>
      <c r="J647" s="880"/>
      <c r="K647" s="1"/>
    </row>
    <row r="648" spans="1:11">
      <c r="A648" s="875"/>
      <c r="B648" s="876"/>
      <c r="C648" s="1"/>
      <c r="D648" s="1"/>
      <c r="E648" s="1"/>
      <c r="F648" s="1"/>
      <c r="G648" s="852"/>
      <c r="H648" s="876"/>
      <c r="I648" s="1"/>
      <c r="J648" s="853"/>
      <c r="K648" s="1"/>
    </row>
    <row r="649" spans="1:11">
      <c r="A649" s="875"/>
      <c r="B649" s="876"/>
      <c r="C649" s="1"/>
      <c r="D649" s="1"/>
      <c r="E649" s="1"/>
      <c r="F649" s="1"/>
      <c r="G649" s="852"/>
      <c r="H649" s="876"/>
      <c r="I649" s="1"/>
      <c r="J649" s="853"/>
      <c r="K649" s="1"/>
    </row>
    <row r="650" spans="1:11">
      <c r="A650" s="875"/>
      <c r="B650" s="876"/>
      <c r="C650" s="1"/>
      <c r="D650" s="1"/>
      <c r="E650" s="1"/>
      <c r="F650" s="1"/>
      <c r="G650" s="852"/>
      <c r="H650" s="876"/>
      <c r="I650" s="1"/>
      <c r="J650" s="853"/>
      <c r="K650" s="1"/>
    </row>
    <row r="651" spans="1:11">
      <c r="A651" s="875"/>
      <c r="B651" s="876"/>
      <c r="C651" s="1"/>
      <c r="D651" s="1"/>
      <c r="E651" s="1"/>
      <c r="F651" s="1"/>
      <c r="G651" s="852"/>
      <c r="H651" s="876"/>
      <c r="I651" s="1"/>
      <c r="J651" s="853"/>
      <c r="K651" s="1"/>
    </row>
    <row r="652" spans="1:11">
      <c r="A652" s="875"/>
      <c r="B652" s="876"/>
      <c r="C652" s="1"/>
      <c r="D652" s="1"/>
      <c r="E652" s="1"/>
      <c r="F652" s="1"/>
      <c r="G652" s="852"/>
      <c r="H652" s="876"/>
      <c r="I652" s="1"/>
      <c r="J652" s="853"/>
      <c r="K652" s="1"/>
    </row>
    <row r="653" spans="1:11">
      <c r="A653" s="875"/>
      <c r="B653" s="876"/>
      <c r="C653" s="1"/>
      <c r="D653" s="1"/>
      <c r="E653" s="1"/>
      <c r="F653" s="1"/>
      <c r="G653" s="852"/>
      <c r="H653" s="876"/>
      <c r="I653" s="1"/>
      <c r="J653" s="853"/>
      <c r="K653" s="1"/>
    </row>
    <row r="654" spans="1:11">
      <c r="A654" s="875"/>
      <c r="B654" s="876"/>
      <c r="C654" s="1"/>
      <c r="D654" s="1"/>
      <c r="E654" s="1"/>
      <c r="F654" s="1"/>
      <c r="G654" s="852"/>
      <c r="H654" s="876"/>
      <c r="I654" s="1"/>
      <c r="J654" s="853"/>
      <c r="K654" s="1"/>
    </row>
    <row r="655" spans="1:11">
      <c r="A655" s="875"/>
      <c r="B655" s="876"/>
      <c r="C655" s="1"/>
      <c r="D655" s="1"/>
      <c r="E655" s="1"/>
      <c r="F655" s="1"/>
      <c r="G655" s="852"/>
      <c r="H655" s="876"/>
      <c r="I655" s="1"/>
      <c r="J655" s="853"/>
      <c r="K655" s="1"/>
    </row>
    <row r="656" spans="1:11">
      <c r="A656" s="875"/>
      <c r="B656" s="876"/>
      <c r="C656" s="1"/>
      <c r="D656" s="1"/>
      <c r="E656" s="1"/>
      <c r="F656" s="1"/>
      <c r="G656" s="852"/>
      <c r="H656" s="876"/>
      <c r="I656" s="1"/>
      <c r="J656" s="853"/>
      <c r="K656" s="1"/>
    </row>
    <row r="657" spans="1:11">
      <c r="A657" s="875"/>
      <c r="B657" s="876"/>
      <c r="C657" s="1"/>
      <c r="D657" s="1"/>
      <c r="E657" s="1"/>
      <c r="F657" s="1"/>
      <c r="G657" s="852"/>
      <c r="H657" s="876"/>
      <c r="I657" s="1"/>
      <c r="J657" s="853"/>
      <c r="K657" s="1"/>
    </row>
    <row r="658" spans="1:11">
      <c r="A658" s="875"/>
      <c r="B658" s="876"/>
      <c r="C658" s="1"/>
      <c r="D658" s="1"/>
      <c r="E658" s="1"/>
      <c r="F658" s="1"/>
      <c r="G658" s="852"/>
      <c r="H658" s="876"/>
      <c r="I658" s="1"/>
      <c r="J658" s="853"/>
      <c r="K658" s="1"/>
    </row>
    <row r="659" spans="1:11">
      <c r="A659" s="875"/>
      <c r="B659" s="876"/>
      <c r="C659" s="1"/>
      <c r="D659" s="1"/>
      <c r="E659" s="1"/>
      <c r="F659" s="1"/>
      <c r="G659" s="852"/>
      <c r="H659" s="876"/>
      <c r="I659" s="1"/>
      <c r="J659" s="853"/>
      <c r="K659" s="1"/>
    </row>
    <row r="660" spans="1:11">
      <c r="A660" s="875"/>
      <c r="B660" s="876"/>
      <c r="C660" s="1"/>
      <c r="D660" s="1"/>
      <c r="E660" s="1"/>
      <c r="F660" s="1"/>
      <c r="G660" s="852"/>
      <c r="H660" s="876"/>
      <c r="I660" s="1"/>
      <c r="J660" s="853"/>
      <c r="K660" s="1"/>
    </row>
    <row r="661" spans="1:11">
      <c r="A661" s="875"/>
      <c r="B661" s="876"/>
      <c r="C661" s="1"/>
      <c r="D661" s="1"/>
      <c r="E661" s="1"/>
      <c r="F661" s="1"/>
      <c r="G661" s="852"/>
      <c r="H661" s="1"/>
      <c r="I661" s="1"/>
      <c r="J661" s="1"/>
      <c r="K661" s="1"/>
    </row>
    <row r="662" spans="1:11">
      <c r="A662" s="875"/>
      <c r="B662" s="876"/>
      <c r="C662" s="107"/>
      <c r="D662" s="107"/>
      <c r="E662" s="107"/>
      <c r="F662" s="107"/>
      <c r="G662" s="402"/>
      <c r="H662" s="879"/>
      <c r="I662" s="107"/>
      <c r="J662" s="880"/>
      <c r="K662" s="1"/>
    </row>
    <row r="663" spans="1:11">
      <c r="A663" s="875"/>
      <c r="B663" s="876"/>
      <c r="C663" s="1"/>
      <c r="D663" s="1"/>
      <c r="E663" s="1"/>
      <c r="F663" s="1"/>
      <c r="G663" s="852"/>
      <c r="H663" s="876"/>
      <c r="I663" s="1"/>
      <c r="J663" s="853"/>
      <c r="K663" s="1"/>
    </row>
    <row r="664" spans="1:11">
      <c r="A664" s="875"/>
      <c r="B664" s="876"/>
      <c r="C664" s="1"/>
      <c r="D664" s="1"/>
      <c r="E664" s="1"/>
      <c r="F664" s="1"/>
      <c r="G664" s="852"/>
      <c r="H664" s="876"/>
      <c r="I664" s="1"/>
      <c r="J664" s="853"/>
      <c r="K664" s="1"/>
    </row>
    <row r="665" spans="1:11">
      <c r="A665" s="875"/>
      <c r="B665" s="876"/>
      <c r="C665" s="1"/>
      <c r="D665" s="1"/>
      <c r="E665" s="1"/>
      <c r="F665" s="1"/>
      <c r="G665" s="852"/>
      <c r="H665" s="876"/>
      <c r="I665" s="1"/>
      <c r="J665" s="853"/>
      <c r="K665" s="1"/>
    </row>
    <row r="666" spans="1:11">
      <c r="A666" s="875"/>
      <c r="B666" s="876"/>
      <c r="C666" s="1"/>
      <c r="D666" s="1"/>
      <c r="E666" s="1"/>
      <c r="F666" s="1"/>
      <c r="G666" s="852"/>
      <c r="H666" s="876"/>
      <c r="I666" s="1"/>
      <c r="J666" s="853"/>
      <c r="K666" s="1"/>
    </row>
    <row r="667" spans="1:11">
      <c r="A667" s="875"/>
      <c r="B667" s="876"/>
      <c r="C667" s="1"/>
      <c r="D667" s="1"/>
      <c r="E667" s="1"/>
      <c r="F667" s="1"/>
      <c r="G667" s="852"/>
      <c r="H667" s="876"/>
      <c r="I667" s="1"/>
      <c r="J667" s="853"/>
      <c r="K667" s="1"/>
    </row>
    <row r="668" spans="1:11">
      <c r="A668" s="875"/>
      <c r="B668" s="876"/>
      <c r="C668" s="1"/>
      <c r="D668" s="1"/>
      <c r="E668" s="1"/>
      <c r="F668" s="1"/>
      <c r="G668" s="852"/>
      <c r="H668" s="876"/>
      <c r="I668" s="1"/>
      <c r="J668" s="853"/>
      <c r="K668" s="1"/>
    </row>
    <row r="669" spans="1:11">
      <c r="A669" s="875"/>
      <c r="B669" s="876"/>
      <c r="C669" s="1"/>
      <c r="D669" s="1"/>
      <c r="E669" s="1"/>
      <c r="F669" s="1"/>
      <c r="G669" s="852"/>
      <c r="H669" s="876"/>
      <c r="I669" s="1"/>
      <c r="J669" s="853"/>
      <c r="K669" s="1"/>
    </row>
    <row r="670" spans="1:11">
      <c r="A670" s="875"/>
      <c r="B670" s="876"/>
      <c r="C670" s="1"/>
      <c r="D670" s="1"/>
      <c r="E670" s="1"/>
      <c r="F670" s="1"/>
      <c r="G670" s="852"/>
      <c r="H670" s="876"/>
      <c r="I670" s="1"/>
      <c r="J670" s="853"/>
      <c r="K670" s="1"/>
    </row>
    <row r="671" spans="1:11">
      <c r="A671" s="875"/>
      <c r="B671" s="876"/>
      <c r="C671" s="1"/>
      <c r="D671" s="1"/>
      <c r="E671" s="1"/>
      <c r="F671" s="1"/>
      <c r="G671" s="852"/>
      <c r="H671" s="876"/>
      <c r="I671" s="1"/>
      <c r="J671" s="853"/>
      <c r="K671" s="1"/>
    </row>
    <row r="672" spans="1:11">
      <c r="A672" s="875"/>
      <c r="B672" s="876"/>
      <c r="C672" s="1"/>
      <c r="D672" s="1"/>
      <c r="E672" s="1"/>
      <c r="F672" s="1"/>
      <c r="G672" s="852"/>
      <c r="H672" s="876"/>
      <c r="I672" s="1"/>
      <c r="J672" s="853"/>
      <c r="K672" s="1"/>
    </row>
    <row r="673" spans="1:11">
      <c r="A673" s="875"/>
      <c r="B673" s="876"/>
      <c r="C673" s="1"/>
      <c r="D673" s="1"/>
      <c r="E673" s="1"/>
      <c r="F673" s="1"/>
      <c r="G673" s="852"/>
      <c r="H673" s="876"/>
      <c r="I673" s="1"/>
      <c r="J673" s="853"/>
      <c r="K673" s="1"/>
    </row>
    <row r="674" spans="1:11">
      <c r="A674" s="875"/>
      <c r="B674" s="876"/>
      <c r="C674" s="1"/>
      <c r="D674" s="1"/>
      <c r="E674" s="1"/>
      <c r="F674" s="1"/>
      <c r="G674" s="852"/>
      <c r="H674" s="876"/>
      <c r="I674" s="1"/>
      <c r="J674" s="853"/>
      <c r="K674" s="1"/>
    </row>
    <row r="675" spans="1:11">
      <c r="A675" s="875"/>
      <c r="B675" s="876"/>
      <c r="C675" s="1"/>
      <c r="D675" s="1"/>
      <c r="E675" s="1"/>
      <c r="F675" s="1"/>
      <c r="G675" s="852"/>
      <c r="H675" s="876"/>
      <c r="I675" s="1"/>
      <c r="J675" s="853"/>
      <c r="K675" s="1"/>
    </row>
    <row r="676" spans="1:11">
      <c r="A676" s="875"/>
      <c r="B676" s="876"/>
      <c r="C676" s="1"/>
      <c r="D676" s="1"/>
      <c r="E676" s="1"/>
      <c r="F676" s="1"/>
      <c r="G676" s="852"/>
      <c r="H676" s="876"/>
      <c r="I676" s="1"/>
      <c r="J676" s="853"/>
      <c r="K676" s="1"/>
    </row>
    <row r="677" spans="1:11">
      <c r="A677" s="875"/>
      <c r="B677" s="876"/>
      <c r="C677" s="1"/>
      <c r="D677" s="1"/>
      <c r="E677" s="1"/>
      <c r="F677" s="1"/>
      <c r="G677" s="852"/>
      <c r="H677" s="1"/>
      <c r="I677" s="1"/>
      <c r="J677" s="1"/>
      <c r="K677" s="1"/>
    </row>
    <row r="678" spans="1:11">
      <c r="A678" s="875"/>
      <c r="B678" s="876"/>
      <c r="C678" s="1"/>
      <c r="D678" s="1"/>
      <c r="E678" s="1"/>
      <c r="F678" s="1"/>
      <c r="G678" s="852"/>
      <c r="H678" s="1"/>
      <c r="I678" s="1"/>
      <c r="J678" s="1"/>
      <c r="K678" s="1"/>
    </row>
    <row r="679" spans="1:11">
      <c r="A679" s="875"/>
      <c r="B679" s="876"/>
      <c r="C679" s="1"/>
      <c r="D679" s="1"/>
      <c r="E679" s="1"/>
      <c r="F679" s="1"/>
      <c r="G679" s="852"/>
      <c r="H679" s="876"/>
      <c r="I679" s="1"/>
      <c r="J679" s="853"/>
      <c r="K679" s="1"/>
    </row>
    <row r="680" spans="1:11">
      <c r="A680" s="875"/>
      <c r="B680" s="876"/>
      <c r="C680" s="1"/>
      <c r="D680" s="1"/>
      <c r="E680" s="1"/>
      <c r="F680" s="1"/>
      <c r="G680" s="852"/>
      <c r="H680" s="1"/>
      <c r="I680" s="1"/>
      <c r="J680" s="1"/>
      <c r="K680" s="1"/>
    </row>
    <row r="681" spans="1:11">
      <c r="A681" s="875"/>
      <c r="B681" s="876"/>
      <c r="C681" s="1"/>
      <c r="D681" s="1"/>
      <c r="E681" s="1"/>
      <c r="F681" s="1"/>
      <c r="G681" s="852"/>
      <c r="H681" s="876"/>
      <c r="I681" s="1"/>
      <c r="J681" s="853"/>
      <c r="K681" s="1"/>
    </row>
    <row r="682" spans="1:11">
      <c r="A682" s="875"/>
      <c r="B682" s="876"/>
      <c r="C682" s="1"/>
      <c r="D682" s="1"/>
      <c r="E682" s="1"/>
      <c r="F682" s="1"/>
      <c r="G682" s="852"/>
      <c r="H682" s="876"/>
      <c r="I682" s="1"/>
      <c r="J682" s="853"/>
      <c r="K682" s="1"/>
    </row>
    <row r="683" spans="1:11">
      <c r="A683" s="875"/>
      <c r="B683" s="876"/>
      <c r="C683" s="1"/>
      <c r="D683" s="1"/>
      <c r="E683" s="1"/>
      <c r="F683" s="1"/>
      <c r="G683" s="852"/>
      <c r="H683" s="876"/>
      <c r="I683" s="1"/>
      <c r="J683" s="853"/>
      <c r="K683" s="1"/>
    </row>
    <row r="684" spans="1:11">
      <c r="A684" s="875"/>
      <c r="B684" s="876"/>
      <c r="C684" s="1"/>
      <c r="D684" s="1"/>
      <c r="E684" s="1"/>
      <c r="F684" s="1"/>
      <c r="G684" s="852"/>
      <c r="H684" s="876"/>
      <c r="I684" s="1"/>
      <c r="J684" s="853"/>
      <c r="K684" s="1"/>
    </row>
    <row r="685" spans="1:11">
      <c r="A685" s="875"/>
      <c r="B685" s="876"/>
      <c r="C685" s="1"/>
      <c r="D685" s="1"/>
      <c r="E685" s="1"/>
      <c r="F685" s="1"/>
      <c r="G685" s="852"/>
      <c r="H685" s="876"/>
      <c r="I685" s="1"/>
      <c r="J685" s="853"/>
      <c r="K685" s="1"/>
    </row>
    <row r="686" spans="1:11">
      <c r="A686" s="875"/>
      <c r="B686" s="876"/>
      <c r="C686" s="1"/>
      <c r="D686" s="1"/>
      <c r="E686" s="1"/>
      <c r="F686" s="1"/>
      <c r="G686" s="852"/>
      <c r="H686" s="876"/>
      <c r="I686" s="1"/>
      <c r="J686" s="853"/>
      <c r="K686" s="1"/>
    </row>
    <row r="687" spans="1:11">
      <c r="A687" s="875"/>
      <c r="B687" s="876"/>
      <c r="C687" s="1"/>
      <c r="D687" s="1"/>
      <c r="E687" s="1"/>
      <c r="F687" s="1"/>
      <c r="G687" s="852"/>
      <c r="H687" s="876"/>
      <c r="I687" s="1"/>
      <c r="J687" s="853"/>
      <c r="K687" s="1"/>
    </row>
    <row r="688" spans="1:11">
      <c r="A688" s="875"/>
      <c r="B688" s="876"/>
      <c r="C688" s="1"/>
      <c r="D688" s="1"/>
      <c r="E688" s="1"/>
      <c r="F688" s="1"/>
      <c r="G688" s="852"/>
      <c r="H688" s="876"/>
      <c r="I688" s="1"/>
      <c r="J688" s="853"/>
      <c r="K688" s="1"/>
    </row>
    <row r="689" spans="1:11">
      <c r="A689" s="875"/>
      <c r="B689" s="876"/>
      <c r="C689" s="1"/>
      <c r="D689" s="1"/>
      <c r="E689" s="1"/>
      <c r="F689" s="1"/>
      <c r="G689" s="852"/>
      <c r="H689" s="876"/>
      <c r="I689" s="1"/>
      <c r="J689" s="853"/>
      <c r="K689" s="1"/>
    </row>
    <row r="690" spans="1:11">
      <c r="A690" s="875"/>
      <c r="B690" s="876"/>
      <c r="C690" s="1"/>
      <c r="D690" s="1"/>
      <c r="E690" s="1"/>
      <c r="F690" s="1"/>
      <c r="G690" s="852"/>
      <c r="H690" s="876"/>
      <c r="I690" s="1"/>
      <c r="J690" s="853"/>
      <c r="K690" s="1"/>
    </row>
    <row r="691" spans="1:11">
      <c r="A691" s="875"/>
      <c r="B691" s="876"/>
      <c r="C691" s="1"/>
      <c r="D691" s="1"/>
      <c r="E691" s="1"/>
      <c r="F691" s="1"/>
      <c r="G691" s="852"/>
      <c r="H691" s="876"/>
      <c r="I691" s="1"/>
      <c r="J691" s="853"/>
      <c r="K691" s="1"/>
    </row>
    <row r="692" spans="1:11">
      <c r="A692" s="875"/>
      <c r="B692" s="876"/>
      <c r="C692" s="1"/>
      <c r="D692" s="1"/>
      <c r="E692" s="1"/>
      <c r="F692" s="1"/>
      <c r="G692" s="852"/>
      <c r="H692" s="876"/>
      <c r="I692" s="1"/>
      <c r="J692" s="853"/>
      <c r="K692" s="1"/>
    </row>
    <row r="693" spans="1:11">
      <c r="A693" s="875"/>
      <c r="B693" s="876"/>
      <c r="C693" s="1"/>
      <c r="D693" s="1"/>
      <c r="E693" s="1"/>
      <c r="F693" s="1"/>
      <c r="G693" s="852"/>
      <c r="H693" s="876"/>
      <c r="I693" s="1"/>
      <c r="J693" s="853"/>
      <c r="K693" s="1"/>
    </row>
    <row r="694" spans="1:11">
      <c r="A694" s="875"/>
      <c r="B694" s="876"/>
      <c r="C694" s="1"/>
      <c r="D694" s="1"/>
      <c r="E694" s="1"/>
      <c r="F694" s="1"/>
      <c r="G694" s="852"/>
      <c r="H694" s="876"/>
      <c r="I694" s="1"/>
      <c r="J694" s="853"/>
      <c r="K694" s="1"/>
    </row>
    <row r="695" spans="1:11">
      <c r="A695" s="875"/>
      <c r="B695" s="876"/>
      <c r="C695" s="1"/>
      <c r="D695" s="1"/>
      <c r="E695" s="1"/>
      <c r="F695" s="1"/>
      <c r="G695" s="852"/>
      <c r="H695" s="876"/>
      <c r="I695" s="1"/>
      <c r="J695" s="853"/>
      <c r="K695" s="1"/>
    </row>
    <row r="696" spans="1:11">
      <c r="A696" s="875"/>
      <c r="B696" s="876"/>
      <c r="C696" s="1"/>
      <c r="D696" s="1"/>
      <c r="E696" s="1"/>
      <c r="F696" s="1"/>
      <c r="G696" s="852"/>
      <c r="H696" s="876"/>
      <c r="I696" s="1"/>
      <c r="J696" s="853"/>
      <c r="K696" s="1"/>
    </row>
    <row r="697" spans="1:11">
      <c r="A697" s="875"/>
      <c r="B697" s="876"/>
      <c r="C697" s="1"/>
      <c r="D697" s="1"/>
      <c r="E697" s="1"/>
      <c r="F697" s="1"/>
      <c r="G697" s="852"/>
      <c r="H697" s="876"/>
      <c r="I697" s="1"/>
      <c r="J697" s="853"/>
      <c r="K697" s="1"/>
    </row>
    <row r="698" spans="1:11">
      <c r="A698" s="875"/>
      <c r="B698" s="876"/>
      <c r="C698" s="1"/>
      <c r="D698" s="1"/>
      <c r="E698" s="1"/>
      <c r="F698" s="1"/>
      <c r="G698" s="852"/>
      <c r="H698" s="876"/>
      <c r="I698" s="1"/>
      <c r="J698" s="853"/>
      <c r="K698" s="1"/>
    </row>
    <row r="699" spans="1:11">
      <c r="A699" s="875"/>
      <c r="B699" s="876"/>
      <c r="C699" s="1"/>
      <c r="D699" s="1"/>
      <c r="E699" s="1"/>
      <c r="F699" s="1"/>
      <c r="G699" s="852"/>
      <c r="H699" s="876"/>
      <c r="I699" s="1"/>
      <c r="J699" s="853"/>
      <c r="K699" s="1"/>
    </row>
    <row r="700" spans="1:11">
      <c r="A700" s="875"/>
      <c r="B700" s="876"/>
      <c r="C700" s="1"/>
      <c r="D700" s="1"/>
      <c r="E700" s="1"/>
      <c r="F700" s="1"/>
      <c r="G700" s="852"/>
      <c r="H700" s="876"/>
      <c r="I700" s="1"/>
      <c r="J700" s="853"/>
      <c r="K700" s="1"/>
    </row>
    <row r="701" spans="1:11">
      <c r="A701" s="875"/>
      <c r="B701" s="876"/>
      <c r="C701" s="1"/>
      <c r="D701" s="1"/>
      <c r="E701" s="1"/>
      <c r="F701" s="1"/>
      <c r="G701" s="852"/>
      <c r="H701" s="876"/>
      <c r="I701" s="1"/>
      <c r="J701" s="853"/>
      <c r="K701" s="1"/>
    </row>
    <row r="702" spans="1:11">
      <c r="A702" s="875"/>
      <c r="B702" s="876"/>
      <c r="C702" s="1"/>
      <c r="D702" s="1"/>
      <c r="E702" s="1"/>
      <c r="F702" s="1"/>
      <c r="G702" s="852"/>
      <c r="H702" s="876"/>
      <c r="I702" s="1"/>
      <c r="J702" s="853"/>
      <c r="K702" s="1"/>
    </row>
    <row r="703" spans="1:11">
      <c r="A703" s="875"/>
      <c r="B703" s="876"/>
      <c r="C703" s="1"/>
      <c r="D703" s="1"/>
      <c r="E703" s="1"/>
      <c r="F703" s="1"/>
      <c r="G703" s="852"/>
      <c r="H703" s="876"/>
      <c r="I703" s="1"/>
      <c r="J703" s="853"/>
      <c r="K703" s="1"/>
    </row>
    <row r="704" spans="1:11">
      <c r="A704" s="875"/>
      <c r="B704" s="876"/>
      <c r="C704" s="1"/>
      <c r="D704" s="1"/>
      <c r="E704" s="1"/>
      <c r="F704" s="1"/>
      <c r="G704" s="852"/>
      <c r="H704" s="876"/>
      <c r="I704" s="1"/>
      <c r="J704" s="853"/>
      <c r="K704" s="1"/>
    </row>
    <row r="705" spans="1:11">
      <c r="A705" s="875"/>
      <c r="B705" s="876"/>
      <c r="C705" s="1"/>
      <c r="D705" s="1"/>
      <c r="E705" s="1"/>
      <c r="F705" s="1"/>
      <c r="G705" s="852"/>
      <c r="H705" s="876"/>
      <c r="I705" s="1"/>
      <c r="J705" s="853"/>
      <c r="K705" s="1"/>
    </row>
    <row r="706" spans="1:11">
      <c r="A706" s="875"/>
      <c r="B706" s="876"/>
      <c r="C706" s="1"/>
      <c r="D706" s="1"/>
      <c r="E706" s="1"/>
      <c r="F706" s="1"/>
      <c r="G706" s="852"/>
      <c r="H706" s="876"/>
      <c r="I706" s="1"/>
      <c r="J706" s="853"/>
      <c r="K706" s="1"/>
    </row>
    <row r="707" spans="1:11">
      <c r="A707" s="875"/>
      <c r="B707" s="876"/>
      <c r="C707" s="1"/>
      <c r="D707" s="1"/>
      <c r="E707" s="1"/>
      <c r="F707" s="1"/>
      <c r="G707" s="852"/>
      <c r="H707" s="876"/>
      <c r="I707" s="1"/>
      <c r="J707" s="853"/>
      <c r="K707" s="1"/>
    </row>
    <row r="708" spans="1:11">
      <c r="A708" s="875"/>
      <c r="B708" s="876"/>
      <c r="C708" s="1"/>
      <c r="D708" s="1"/>
      <c r="E708" s="1"/>
      <c r="F708" s="1"/>
      <c r="G708" s="852"/>
      <c r="H708" s="876"/>
      <c r="I708" s="1"/>
      <c r="J708" s="853"/>
      <c r="K708" s="1"/>
    </row>
    <row r="709" spans="1:11">
      <c r="A709" s="875"/>
      <c r="B709" s="876"/>
      <c r="C709" s="1"/>
      <c r="D709" s="1"/>
      <c r="E709" s="1"/>
      <c r="F709" s="1"/>
      <c r="G709" s="852"/>
      <c r="H709" s="876"/>
      <c r="I709" s="1"/>
      <c r="J709" s="853"/>
      <c r="K709" s="1"/>
    </row>
    <row r="710" spans="1:11">
      <c r="A710" s="875"/>
      <c r="B710" s="876"/>
      <c r="C710" s="1"/>
      <c r="D710" s="1"/>
      <c r="E710" s="1"/>
      <c r="F710" s="1"/>
      <c r="G710" s="852"/>
      <c r="H710" s="876"/>
      <c r="I710" s="1"/>
      <c r="J710" s="853"/>
      <c r="K710" s="1"/>
    </row>
    <row r="711" spans="1:11">
      <c r="A711" s="875"/>
      <c r="B711" s="876"/>
      <c r="C711" s="1"/>
      <c r="D711" s="1"/>
      <c r="E711" s="1"/>
      <c r="F711" s="1"/>
      <c r="G711" s="852"/>
      <c r="H711" s="876"/>
      <c r="I711" s="1"/>
      <c r="J711" s="853"/>
      <c r="K711" s="1"/>
    </row>
    <row r="712" spans="1:11">
      <c r="A712" s="875"/>
      <c r="B712" s="876"/>
      <c r="C712" s="1"/>
      <c r="D712" s="1"/>
      <c r="E712" s="1"/>
      <c r="F712" s="1"/>
      <c r="G712" s="852"/>
      <c r="H712" s="876"/>
      <c r="I712" s="1"/>
      <c r="J712" s="853"/>
      <c r="K712" s="1"/>
    </row>
    <row r="713" spans="1:11">
      <c r="A713" s="875"/>
      <c r="B713" s="876"/>
      <c r="C713" s="1"/>
      <c r="D713" s="1"/>
      <c r="E713" s="1"/>
      <c r="F713" s="1"/>
      <c r="G713" s="852"/>
      <c r="H713" s="876"/>
      <c r="I713" s="1"/>
      <c r="J713" s="853"/>
      <c r="K713" s="1"/>
    </row>
    <row r="714" spans="1:11">
      <c r="A714" s="875"/>
      <c r="B714" s="876"/>
      <c r="C714" s="1"/>
      <c r="D714" s="1"/>
      <c r="E714" s="1"/>
      <c r="F714" s="1"/>
      <c r="G714" s="852"/>
      <c r="H714" s="876"/>
      <c r="I714" s="1"/>
      <c r="J714" s="853"/>
      <c r="K714" s="1"/>
    </row>
    <row r="715" spans="1:11">
      <c r="A715" s="875"/>
      <c r="B715" s="876"/>
      <c r="C715" s="1"/>
      <c r="D715" s="1"/>
      <c r="E715" s="1"/>
      <c r="F715" s="1"/>
      <c r="G715" s="852"/>
      <c r="H715" s="876"/>
      <c r="I715" s="1"/>
      <c r="J715" s="853"/>
      <c r="K715" s="1"/>
    </row>
    <row r="716" spans="1:11">
      <c r="A716" s="875"/>
      <c r="B716" s="876"/>
      <c r="C716" s="1"/>
      <c r="D716" s="1"/>
      <c r="E716" s="1"/>
      <c r="F716" s="1"/>
      <c r="G716" s="852"/>
      <c r="H716" s="876"/>
      <c r="I716" s="1"/>
      <c r="J716" s="853"/>
      <c r="K716" s="1"/>
    </row>
    <row r="717" spans="1:11">
      <c r="A717" s="875"/>
      <c r="B717" s="876"/>
      <c r="C717" s="1"/>
      <c r="D717" s="1"/>
      <c r="E717" s="1"/>
      <c r="F717" s="1"/>
      <c r="G717" s="852"/>
      <c r="H717" s="876"/>
      <c r="I717" s="1"/>
      <c r="J717" s="853"/>
      <c r="K717" s="1"/>
    </row>
    <row r="718" spans="1:11">
      <c r="A718" s="875"/>
      <c r="B718" s="876"/>
      <c r="C718" s="1"/>
      <c r="D718" s="1"/>
      <c r="E718" s="1"/>
      <c r="F718" s="1"/>
      <c r="G718" s="852"/>
      <c r="H718" s="876"/>
      <c r="I718" s="1"/>
      <c r="J718" s="853"/>
      <c r="K718" s="1"/>
    </row>
    <row r="719" spans="1:11">
      <c r="A719" s="875"/>
      <c r="B719" s="876"/>
      <c r="C719" s="1"/>
      <c r="D719" s="1"/>
      <c r="E719" s="1"/>
      <c r="F719" s="1"/>
      <c r="G719" s="852"/>
      <c r="H719" s="876"/>
      <c r="I719" s="1"/>
      <c r="J719" s="853"/>
      <c r="K719" s="1"/>
    </row>
    <row r="720" spans="1:11">
      <c r="A720" s="875"/>
      <c r="B720" s="876"/>
      <c r="C720" s="1"/>
      <c r="D720" s="1"/>
      <c r="E720" s="1"/>
      <c r="F720" s="1"/>
      <c r="G720" s="852"/>
      <c r="H720" s="876"/>
      <c r="I720" s="1"/>
      <c r="J720" s="853"/>
      <c r="K720" s="1"/>
    </row>
    <row r="721" spans="1:11">
      <c r="A721" s="875"/>
      <c r="B721" s="876"/>
      <c r="C721" s="1"/>
      <c r="D721" s="1"/>
      <c r="E721" s="1"/>
      <c r="F721" s="1"/>
      <c r="G721" s="852"/>
      <c r="H721" s="876"/>
      <c r="I721" s="1"/>
      <c r="J721" s="853"/>
      <c r="K721" s="1"/>
    </row>
    <row r="722" spans="1:11">
      <c r="A722" s="875"/>
      <c r="B722" s="876"/>
      <c r="C722" s="1"/>
      <c r="D722" s="1"/>
      <c r="E722" s="1"/>
      <c r="F722" s="1"/>
      <c r="G722" s="852"/>
      <c r="H722" s="876"/>
      <c r="I722" s="1"/>
      <c r="J722" s="853"/>
      <c r="K722" s="1"/>
    </row>
    <row r="723" spans="1:11">
      <c r="A723" s="875"/>
      <c r="B723" s="876"/>
      <c r="C723" s="1"/>
      <c r="D723" s="1"/>
      <c r="E723" s="1"/>
      <c r="F723" s="1"/>
      <c r="G723" s="852"/>
      <c r="H723" s="876"/>
      <c r="I723" s="1"/>
      <c r="J723" s="853"/>
      <c r="K723" s="1"/>
    </row>
    <row r="724" spans="1:11">
      <c r="A724" s="875"/>
      <c r="B724" s="876"/>
      <c r="C724" s="1"/>
      <c r="D724" s="1"/>
      <c r="E724" s="1"/>
      <c r="F724" s="1"/>
      <c r="G724" s="852"/>
      <c r="H724" s="876"/>
      <c r="I724" s="1"/>
      <c r="J724" s="853"/>
      <c r="K724" s="1"/>
    </row>
    <row r="725" spans="1:11">
      <c r="A725" s="875"/>
      <c r="B725" s="876"/>
      <c r="C725" s="1"/>
      <c r="D725" s="1"/>
      <c r="E725" s="1"/>
      <c r="F725" s="1"/>
      <c r="G725" s="852"/>
      <c r="H725" s="876"/>
      <c r="I725" s="1"/>
      <c r="J725" s="853"/>
      <c r="K725" s="1"/>
    </row>
    <row r="726" spans="1:11">
      <c r="A726" s="875"/>
      <c r="B726" s="876"/>
      <c r="C726" s="1"/>
      <c r="D726" s="1"/>
      <c r="E726" s="1"/>
      <c r="F726" s="1"/>
      <c r="G726" s="852"/>
      <c r="H726" s="876"/>
      <c r="I726" s="1"/>
      <c r="J726" s="853"/>
      <c r="K726" s="1"/>
    </row>
    <row r="727" spans="1:11">
      <c r="A727" s="875"/>
      <c r="B727" s="876"/>
      <c r="C727" s="1"/>
      <c r="D727" s="1"/>
      <c r="E727" s="1"/>
      <c r="F727" s="1"/>
      <c r="G727" s="852"/>
      <c r="H727" s="876"/>
      <c r="I727" s="1"/>
      <c r="J727" s="853"/>
      <c r="K727" s="1"/>
    </row>
    <row r="728" spans="1:11">
      <c r="A728" s="875"/>
      <c r="B728" s="876"/>
      <c r="C728" s="1"/>
      <c r="D728" s="1"/>
      <c r="E728" s="1"/>
      <c r="F728" s="1"/>
      <c r="G728" s="852"/>
      <c r="H728" s="876"/>
      <c r="I728" s="1"/>
      <c r="J728" s="853"/>
      <c r="K728" s="1"/>
    </row>
    <row r="729" spans="1:11">
      <c r="A729" s="875"/>
      <c r="B729" s="876"/>
      <c r="C729" s="1"/>
      <c r="D729" s="1"/>
      <c r="E729" s="1"/>
      <c r="F729" s="1"/>
      <c r="G729" s="852"/>
      <c r="H729" s="876"/>
      <c r="I729" s="1"/>
      <c r="J729" s="853"/>
      <c r="K729" s="1"/>
    </row>
    <row r="730" spans="1:11">
      <c r="A730" s="875"/>
      <c r="B730" s="876"/>
      <c r="C730" s="1"/>
      <c r="D730" s="1"/>
      <c r="E730" s="1"/>
      <c r="F730" s="1"/>
      <c r="G730" s="852"/>
      <c r="H730" s="876"/>
      <c r="I730" s="1"/>
      <c r="J730" s="853"/>
      <c r="K730" s="1"/>
    </row>
    <row r="731" spans="1:11">
      <c r="A731" s="875"/>
      <c r="B731" s="876"/>
      <c r="C731" s="1"/>
      <c r="D731" s="1"/>
      <c r="E731" s="1"/>
      <c r="F731" s="1"/>
      <c r="G731" s="852"/>
      <c r="H731" s="876"/>
      <c r="I731" s="1"/>
      <c r="J731" s="853"/>
      <c r="K731" s="1"/>
    </row>
    <row r="732" spans="1:11">
      <c r="A732" s="875"/>
      <c r="B732" s="876"/>
      <c r="C732" s="1"/>
      <c r="D732" s="1"/>
      <c r="E732" s="1"/>
      <c r="F732" s="1"/>
      <c r="G732" s="852"/>
      <c r="H732" s="876"/>
      <c r="I732" s="1"/>
      <c r="J732" s="853"/>
      <c r="K732" s="1"/>
    </row>
    <row r="733" spans="1:11">
      <c r="A733" s="875"/>
      <c r="B733" s="876"/>
      <c r="C733" s="1"/>
      <c r="D733" s="1"/>
      <c r="E733" s="1"/>
      <c r="F733" s="1"/>
      <c r="G733" s="852"/>
      <c r="H733" s="876"/>
      <c r="I733" s="1"/>
      <c r="J733" s="853"/>
      <c r="K733" s="1"/>
    </row>
    <row r="734" spans="1:11">
      <c r="A734" s="875"/>
      <c r="B734" s="876"/>
      <c r="C734" s="1"/>
      <c r="D734" s="1"/>
      <c r="E734" s="1"/>
      <c r="F734" s="1"/>
      <c r="G734" s="852"/>
      <c r="H734" s="876"/>
      <c r="I734" s="1"/>
      <c r="J734" s="853"/>
      <c r="K734" s="1"/>
    </row>
    <row r="735" spans="1:11">
      <c r="A735" s="875"/>
      <c r="B735" s="876"/>
      <c r="C735" s="1"/>
      <c r="D735" s="1"/>
      <c r="E735" s="1"/>
      <c r="F735" s="1"/>
      <c r="G735" s="852"/>
      <c r="H735" s="876"/>
      <c r="I735" s="1"/>
      <c r="J735" s="853"/>
      <c r="K735" s="1"/>
    </row>
    <row r="736" spans="1:11">
      <c r="A736" s="875"/>
      <c r="B736" s="876"/>
      <c r="C736" s="1"/>
      <c r="D736" s="1"/>
      <c r="E736" s="1"/>
      <c r="F736" s="1"/>
      <c r="G736" s="852"/>
      <c r="H736" s="1"/>
      <c r="I736" s="1"/>
      <c r="J736" s="1"/>
      <c r="K736" s="1"/>
    </row>
    <row r="737" spans="1:11">
      <c r="A737" s="875"/>
      <c r="B737" s="876"/>
      <c r="C737" s="1"/>
      <c r="D737" s="1"/>
      <c r="E737" s="1"/>
      <c r="F737" s="1"/>
      <c r="G737" s="852"/>
      <c r="H737" s="1"/>
      <c r="I737" s="1"/>
      <c r="J737" s="1"/>
      <c r="K737" s="1"/>
    </row>
    <row r="738" spans="1:11">
      <c r="A738" s="875"/>
      <c r="B738" s="876"/>
      <c r="C738" s="1"/>
      <c r="D738" s="1"/>
      <c r="E738" s="1"/>
      <c r="F738" s="1"/>
      <c r="G738" s="852"/>
      <c r="H738" s="876"/>
      <c r="I738" s="1"/>
      <c r="J738" s="853"/>
      <c r="K738" s="1"/>
    </row>
    <row r="739" spans="1:11">
      <c r="A739" s="875"/>
      <c r="B739" s="876"/>
      <c r="C739" s="1"/>
      <c r="D739" s="1"/>
      <c r="E739" s="1"/>
      <c r="F739" s="1"/>
      <c r="G739" s="852"/>
      <c r="H739" s="1"/>
      <c r="I739" s="1"/>
      <c r="J739" s="1"/>
      <c r="K739" s="1"/>
    </row>
    <row r="740" spans="1:11">
      <c r="A740" s="875"/>
      <c r="B740" s="876"/>
      <c r="C740" s="1"/>
      <c r="D740" s="1"/>
      <c r="E740" s="1"/>
      <c r="F740" s="1"/>
      <c r="G740" s="852"/>
      <c r="H740" s="876"/>
      <c r="I740" s="1"/>
      <c r="J740" s="853"/>
      <c r="K740" s="1"/>
    </row>
    <row r="741" spans="1:11">
      <c r="A741" s="875"/>
      <c r="B741" s="876"/>
      <c r="C741" s="1"/>
      <c r="D741" s="1"/>
      <c r="E741" s="1"/>
      <c r="F741" s="1"/>
      <c r="G741" s="852"/>
      <c r="H741" s="1"/>
      <c r="I741" s="1"/>
      <c r="J741" s="1"/>
      <c r="K741" s="1"/>
    </row>
    <row r="742" spans="1:11">
      <c r="A742" s="875"/>
      <c r="B742" s="876"/>
      <c r="C742" s="1"/>
      <c r="D742" s="1"/>
      <c r="E742" s="1"/>
      <c r="F742" s="1"/>
      <c r="G742" s="852"/>
      <c r="H742" s="876"/>
      <c r="I742" s="1"/>
      <c r="J742" s="853"/>
      <c r="K742" s="1"/>
    </row>
    <row r="743" spans="1:11">
      <c r="A743" s="875"/>
      <c r="B743" s="876"/>
      <c r="C743" s="1"/>
      <c r="D743" s="1"/>
      <c r="E743" s="1"/>
      <c r="F743" s="1"/>
      <c r="G743" s="852"/>
      <c r="H743" s="1"/>
      <c r="I743" s="1"/>
      <c r="J743" s="1"/>
      <c r="K743" s="1"/>
    </row>
    <row r="744" spans="1:11">
      <c r="A744" s="875"/>
      <c r="B744" s="876"/>
      <c r="C744" s="1"/>
      <c r="D744" s="1"/>
      <c r="E744" s="1"/>
      <c r="F744" s="1"/>
      <c r="G744" s="852"/>
      <c r="H744" s="1"/>
      <c r="I744" s="1"/>
      <c r="J744" s="1"/>
      <c r="K744" s="1"/>
    </row>
    <row r="745" spans="1:11">
      <c r="A745" s="875"/>
      <c r="B745" s="876"/>
      <c r="C745" s="1"/>
      <c r="D745" s="1"/>
      <c r="E745" s="1"/>
      <c r="F745" s="1"/>
      <c r="G745" s="852"/>
      <c r="H745" s="1"/>
      <c r="I745" s="1"/>
      <c r="J745" s="1"/>
      <c r="K745" s="1"/>
    </row>
    <row r="746" spans="1:11">
      <c r="A746" s="875"/>
      <c r="B746" s="876"/>
      <c r="C746" s="1"/>
      <c r="D746" s="1"/>
      <c r="E746" s="1"/>
      <c r="F746" s="1"/>
      <c r="G746" s="852"/>
      <c r="H746" s="1"/>
      <c r="I746" s="1"/>
      <c r="J746" s="1"/>
      <c r="K746" s="1"/>
    </row>
    <row r="747" spans="1:11">
      <c r="A747" s="875"/>
      <c r="B747" s="876"/>
      <c r="C747" s="1"/>
      <c r="D747" s="1"/>
      <c r="E747" s="1"/>
      <c r="F747" s="1"/>
      <c r="G747" s="852"/>
      <c r="H747" s="1"/>
      <c r="I747" s="1"/>
      <c r="J747" s="1"/>
      <c r="K747" s="1"/>
    </row>
    <row r="748" spans="1:11">
      <c r="A748" s="875"/>
      <c r="B748" s="876"/>
      <c r="C748" s="1"/>
      <c r="D748" s="1"/>
      <c r="E748" s="1"/>
      <c r="F748" s="1"/>
      <c r="G748" s="852"/>
      <c r="H748" s="1"/>
      <c r="I748" s="1"/>
      <c r="J748" s="1"/>
      <c r="K748" s="1"/>
    </row>
    <row r="749" spans="1:11">
      <c r="A749" s="875"/>
      <c r="B749" s="876"/>
      <c r="C749" s="1"/>
      <c r="D749" s="1"/>
      <c r="E749" s="1"/>
      <c r="F749" s="1"/>
      <c r="G749" s="852"/>
      <c r="H749" s="1"/>
      <c r="I749" s="1"/>
      <c r="J749" s="1"/>
      <c r="K749" s="1"/>
    </row>
    <row r="750" spans="1:11">
      <c r="A750" s="875"/>
      <c r="B750" s="876"/>
      <c r="C750" s="1"/>
      <c r="D750" s="1"/>
      <c r="E750" s="1"/>
      <c r="F750" s="1"/>
      <c r="G750" s="852"/>
      <c r="H750" s="1"/>
      <c r="I750" s="1"/>
      <c r="J750" s="1"/>
      <c r="K750" s="1"/>
    </row>
    <row r="751" spans="1:11">
      <c r="A751" s="875"/>
      <c r="B751" s="876"/>
      <c r="C751" s="1"/>
      <c r="D751" s="1"/>
      <c r="E751" s="1"/>
      <c r="F751" s="1"/>
      <c r="G751" s="852"/>
      <c r="H751" s="876"/>
      <c r="I751" s="1"/>
      <c r="J751" s="853"/>
      <c r="K751" s="1"/>
    </row>
    <row r="752" spans="1:11">
      <c r="A752" s="875"/>
      <c r="B752" s="876"/>
      <c r="C752" s="1"/>
      <c r="D752" s="1"/>
      <c r="E752" s="1"/>
      <c r="F752" s="1"/>
      <c r="G752" s="852"/>
      <c r="H752" s="1"/>
      <c r="I752" s="1"/>
      <c r="J752" s="1"/>
      <c r="K752" s="1"/>
    </row>
    <row r="753" spans="1:11">
      <c r="A753" s="875"/>
      <c r="B753" s="876"/>
      <c r="C753" s="1"/>
      <c r="D753" s="1"/>
      <c r="E753" s="1"/>
      <c r="F753" s="1"/>
      <c r="G753" s="852"/>
      <c r="H753" s="1"/>
      <c r="I753" s="1"/>
      <c r="J753" s="1"/>
      <c r="K753" s="1"/>
    </row>
    <row r="754" spans="1:11">
      <c r="A754" s="875"/>
      <c r="B754" s="876"/>
      <c r="C754" s="1"/>
      <c r="D754" s="1"/>
      <c r="E754" s="1"/>
      <c r="F754" s="1"/>
      <c r="G754" s="852"/>
      <c r="H754" s="1"/>
      <c r="I754" s="1"/>
      <c r="J754" s="1"/>
      <c r="K754" s="1"/>
    </row>
    <row r="755" spans="1:11">
      <c r="A755" s="875"/>
      <c r="B755" s="876"/>
      <c r="C755" s="1"/>
      <c r="D755" s="1"/>
      <c r="E755" s="1"/>
      <c r="F755" s="1"/>
      <c r="G755" s="852"/>
      <c r="H755" s="1"/>
      <c r="I755" s="1"/>
      <c r="J755" s="1"/>
      <c r="K755" s="1"/>
    </row>
    <row r="756" spans="1:11">
      <c r="A756" s="875"/>
      <c r="B756" s="876"/>
      <c r="C756" s="1"/>
      <c r="D756" s="1"/>
      <c r="E756" s="1"/>
      <c r="F756" s="1"/>
      <c r="G756" s="852"/>
      <c r="H756" s="1"/>
      <c r="I756" s="1"/>
      <c r="J756" s="1"/>
      <c r="K756" s="1"/>
    </row>
    <row r="757" spans="1:11">
      <c r="A757" s="875"/>
      <c r="B757" s="876"/>
      <c r="C757" s="1"/>
      <c r="D757" s="1"/>
      <c r="E757" s="1"/>
      <c r="F757" s="1"/>
      <c r="G757" s="852"/>
      <c r="H757" s="1"/>
      <c r="I757" s="1"/>
      <c r="J757" s="1"/>
      <c r="K757" s="1"/>
    </row>
    <row r="758" spans="1:11">
      <c r="A758" s="875"/>
      <c r="B758" s="876"/>
      <c r="C758" s="1"/>
      <c r="D758" s="1"/>
      <c r="E758" s="1"/>
      <c r="F758" s="1"/>
      <c r="G758" s="852"/>
      <c r="H758" s="1"/>
      <c r="I758" s="1"/>
      <c r="J758" s="1"/>
      <c r="K758" s="1"/>
    </row>
    <row r="759" spans="1:11">
      <c r="A759" s="875"/>
      <c r="B759" s="876"/>
      <c r="C759" s="1"/>
      <c r="D759" s="1"/>
      <c r="E759" s="1"/>
      <c r="F759" s="1"/>
      <c r="G759" s="852"/>
      <c r="H759" s="1"/>
      <c r="I759" s="1"/>
      <c r="J759" s="1"/>
      <c r="K759" s="1"/>
    </row>
    <row r="760" spans="1:11">
      <c r="A760" s="875"/>
      <c r="B760" s="876"/>
      <c r="C760" s="1"/>
      <c r="D760" s="1"/>
      <c r="E760" s="1"/>
      <c r="F760" s="1"/>
      <c r="G760" s="852"/>
      <c r="H760" s="1"/>
      <c r="I760" s="1"/>
      <c r="J760" s="1"/>
      <c r="K760" s="1"/>
    </row>
    <row r="761" spans="1:11">
      <c r="A761" s="875"/>
      <c r="B761" s="876"/>
      <c r="C761" s="1"/>
      <c r="D761" s="1"/>
      <c r="E761" s="1"/>
      <c r="F761" s="1"/>
      <c r="G761" s="852"/>
      <c r="H761" s="1"/>
      <c r="I761" s="1"/>
      <c r="J761" s="1"/>
      <c r="K761" s="1"/>
    </row>
    <row r="762" spans="1:11">
      <c r="A762" s="875"/>
      <c r="B762" s="876"/>
      <c r="C762" s="1"/>
      <c r="D762" s="1"/>
      <c r="E762" s="1"/>
      <c r="F762" s="1"/>
      <c r="G762" s="852"/>
      <c r="H762" s="1"/>
      <c r="I762" s="1"/>
      <c r="J762" s="1"/>
      <c r="K762" s="1"/>
    </row>
    <row r="763" spans="1:11">
      <c r="A763" s="875"/>
      <c r="B763" s="876"/>
      <c r="C763" s="1"/>
      <c r="D763" s="1"/>
      <c r="E763" s="1"/>
      <c r="F763" s="1"/>
      <c r="G763" s="852"/>
      <c r="H763" s="1"/>
      <c r="I763" s="1"/>
      <c r="J763" s="1"/>
      <c r="K763" s="1"/>
    </row>
    <row r="764" spans="1:11">
      <c r="A764" s="875"/>
      <c r="B764" s="876"/>
      <c r="C764" s="1"/>
      <c r="D764" s="1"/>
      <c r="E764" s="1"/>
      <c r="F764" s="1"/>
      <c r="G764" s="852"/>
      <c r="H764" s="1"/>
      <c r="I764" s="1"/>
      <c r="J764" s="1"/>
      <c r="K764" s="1"/>
    </row>
    <row r="765" spans="1:11">
      <c r="A765" s="875"/>
      <c r="B765" s="876"/>
      <c r="C765" s="1"/>
      <c r="D765" s="1"/>
      <c r="E765" s="1"/>
      <c r="F765" s="1"/>
      <c r="G765" s="852"/>
      <c r="H765" s="1"/>
      <c r="I765" s="1"/>
      <c r="J765" s="1"/>
      <c r="K765" s="1"/>
    </row>
    <row r="766" spans="1:11">
      <c r="A766" s="875"/>
      <c r="B766" s="876"/>
      <c r="C766" s="1"/>
      <c r="D766" s="1"/>
      <c r="E766" s="1"/>
      <c r="F766" s="1"/>
      <c r="G766" s="852"/>
      <c r="H766" s="1"/>
      <c r="I766" s="1"/>
      <c r="J766" s="1"/>
      <c r="K766" s="1"/>
    </row>
    <row r="767" spans="1:11">
      <c r="A767" s="875"/>
      <c r="B767" s="876"/>
      <c r="C767" s="1"/>
      <c r="D767" s="1"/>
      <c r="E767" s="1"/>
      <c r="F767" s="1"/>
      <c r="G767" s="852"/>
      <c r="H767" s="1"/>
      <c r="I767" s="1"/>
      <c r="J767" s="1"/>
      <c r="K767" s="1"/>
    </row>
    <row r="768" spans="1:11">
      <c r="A768" s="875"/>
      <c r="B768" s="876"/>
      <c r="C768" s="1"/>
      <c r="D768" s="1"/>
      <c r="E768" s="1"/>
      <c r="F768" s="1"/>
      <c r="G768" s="852"/>
      <c r="H768" s="1"/>
      <c r="I768" s="1"/>
      <c r="J768" s="1"/>
      <c r="K768" s="1"/>
    </row>
    <row r="769" spans="1:11">
      <c r="A769" s="875"/>
      <c r="B769" s="876"/>
      <c r="C769" s="1"/>
      <c r="D769" s="1"/>
      <c r="E769" s="1"/>
      <c r="F769" s="1"/>
      <c r="G769" s="852"/>
      <c r="H769" s="1"/>
      <c r="I769" s="1"/>
      <c r="J769" s="1"/>
      <c r="K769" s="1"/>
    </row>
    <row r="770" spans="1:11">
      <c r="A770" s="875"/>
      <c r="B770" s="876"/>
      <c r="C770" s="1"/>
      <c r="D770" s="1"/>
      <c r="E770" s="1"/>
      <c r="F770" s="1"/>
      <c r="G770" s="852"/>
      <c r="H770" s="1"/>
      <c r="I770" s="1"/>
      <c r="J770" s="1"/>
      <c r="K770" s="1"/>
    </row>
    <row r="771" spans="1:11">
      <c r="A771" s="875"/>
      <c r="B771" s="876"/>
      <c r="C771" s="1"/>
      <c r="D771" s="1"/>
      <c r="E771" s="1"/>
      <c r="F771" s="1"/>
      <c r="G771" s="852"/>
      <c r="H771" s="1"/>
      <c r="I771" s="1"/>
      <c r="J771" s="1"/>
      <c r="K771" s="1"/>
    </row>
    <row r="772" spans="1:11">
      <c r="A772" s="875"/>
      <c r="B772" s="876"/>
      <c r="C772" s="1"/>
      <c r="D772" s="1"/>
      <c r="E772" s="1"/>
      <c r="F772" s="1"/>
      <c r="G772" s="852"/>
      <c r="H772" s="1"/>
      <c r="I772" s="1"/>
      <c r="J772" s="1"/>
      <c r="K772" s="1"/>
    </row>
    <row r="773" spans="1:11">
      <c r="A773" s="875"/>
      <c r="B773" s="876"/>
      <c r="C773" s="1"/>
      <c r="D773" s="1"/>
      <c r="E773" s="1"/>
      <c r="F773" s="1"/>
      <c r="G773" s="852"/>
      <c r="H773" s="1"/>
      <c r="I773" s="1"/>
      <c r="J773" s="1"/>
      <c r="K773" s="1"/>
    </row>
    <row r="774" spans="1:11">
      <c r="A774" s="875"/>
      <c r="B774" s="876"/>
      <c r="C774" s="1"/>
      <c r="D774" s="1"/>
      <c r="E774" s="1"/>
      <c r="F774" s="1"/>
      <c r="G774" s="852"/>
      <c r="H774" s="1"/>
      <c r="I774" s="1"/>
      <c r="J774" s="1"/>
      <c r="K774" s="1"/>
    </row>
    <row r="775" spans="1:11">
      <c r="A775" s="875"/>
      <c r="B775" s="876"/>
      <c r="C775" s="1"/>
      <c r="D775" s="1"/>
      <c r="E775" s="1"/>
      <c r="F775" s="1"/>
      <c r="G775" s="852"/>
      <c r="H775" s="1"/>
      <c r="I775" s="1"/>
      <c r="J775" s="1"/>
      <c r="K775" s="1"/>
    </row>
    <row r="776" spans="1:11">
      <c r="A776" s="875"/>
      <c r="B776" s="876"/>
      <c r="C776" s="1"/>
      <c r="D776" s="1"/>
      <c r="E776" s="1"/>
      <c r="F776" s="1"/>
      <c r="G776" s="852"/>
      <c r="H776" s="1"/>
      <c r="I776" s="1"/>
      <c r="J776" s="1"/>
      <c r="K776" s="1"/>
    </row>
    <row r="777" spans="1:11">
      <c r="A777" s="875"/>
      <c r="B777" s="876"/>
      <c r="C777" s="1"/>
      <c r="D777" s="1"/>
      <c r="E777" s="1"/>
      <c r="F777" s="1"/>
      <c r="G777" s="852"/>
      <c r="H777" s="1"/>
      <c r="I777" s="1"/>
      <c r="J777" s="1"/>
      <c r="K777" s="1"/>
    </row>
    <row r="778" spans="1:11">
      <c r="A778" s="875"/>
      <c r="B778" s="876"/>
      <c r="C778" s="1"/>
      <c r="D778" s="1"/>
      <c r="E778" s="1"/>
      <c r="F778" s="1"/>
      <c r="G778" s="852"/>
      <c r="H778" s="1"/>
      <c r="I778" s="1"/>
      <c r="J778" s="1"/>
      <c r="K778" s="1"/>
    </row>
    <row r="779" spans="1:11">
      <c r="A779" s="875"/>
      <c r="B779" s="876"/>
      <c r="C779" s="1"/>
      <c r="D779" s="1"/>
      <c r="E779" s="1"/>
      <c r="F779" s="1"/>
      <c r="G779" s="852"/>
      <c r="H779" s="1"/>
      <c r="I779" s="1"/>
      <c r="J779" s="1"/>
      <c r="K779" s="1"/>
    </row>
    <row r="780" spans="1:11">
      <c r="A780" s="875"/>
      <c r="B780" s="876"/>
      <c r="C780" s="1"/>
      <c r="D780" s="1"/>
      <c r="E780" s="1"/>
      <c r="F780" s="1"/>
      <c r="G780" s="852"/>
      <c r="H780" s="876"/>
      <c r="I780" s="1"/>
      <c r="J780" s="853"/>
      <c r="K780" s="1"/>
    </row>
    <row r="781" spans="1:11">
      <c r="A781" s="875"/>
      <c r="B781" s="876"/>
      <c r="C781" s="1"/>
      <c r="D781" s="1"/>
      <c r="E781" s="1"/>
      <c r="F781" s="1"/>
      <c r="G781" s="852"/>
      <c r="H781" s="1"/>
      <c r="I781" s="1"/>
      <c r="J781" s="1"/>
      <c r="K781" s="1"/>
    </row>
    <row r="782" spans="1:11">
      <c r="A782" s="875"/>
      <c r="B782" s="876"/>
      <c r="C782" s="1"/>
      <c r="D782" s="1"/>
      <c r="E782" s="1"/>
      <c r="F782" s="1"/>
      <c r="G782" s="852"/>
      <c r="H782" s="1"/>
      <c r="I782" s="1"/>
      <c r="J782" s="1"/>
      <c r="K782" s="1"/>
    </row>
    <row r="783" spans="1:11">
      <c r="A783" s="875"/>
      <c r="B783" s="876"/>
      <c r="C783" s="1"/>
      <c r="D783" s="1"/>
      <c r="E783" s="1"/>
      <c r="F783" s="1"/>
      <c r="G783" s="852"/>
      <c r="H783" s="1"/>
      <c r="I783" s="1"/>
      <c r="J783" s="1"/>
      <c r="K783" s="1"/>
    </row>
    <row r="784" spans="1:11">
      <c r="A784" s="875"/>
      <c r="B784" s="876"/>
      <c r="C784" s="1"/>
      <c r="D784" s="1"/>
      <c r="E784" s="1"/>
      <c r="F784" s="1"/>
      <c r="G784" s="852"/>
      <c r="H784" s="1"/>
      <c r="I784" s="1"/>
      <c r="J784" s="1"/>
      <c r="K784" s="1"/>
    </row>
    <row r="785" spans="1:11">
      <c r="A785" s="875"/>
      <c r="B785" s="876"/>
      <c r="C785" s="1"/>
      <c r="D785" s="1"/>
      <c r="E785" s="1"/>
      <c r="F785" s="1"/>
      <c r="G785" s="852"/>
      <c r="H785" s="1"/>
      <c r="I785" s="1"/>
      <c r="J785" s="1"/>
      <c r="K785" s="1"/>
    </row>
    <row r="786" spans="1:11">
      <c r="A786" s="875"/>
      <c r="B786" s="876"/>
      <c r="C786" s="1"/>
      <c r="D786" s="1"/>
      <c r="E786" s="1"/>
      <c r="F786" s="1"/>
      <c r="G786" s="852"/>
      <c r="H786" s="1"/>
      <c r="I786" s="1"/>
      <c r="J786" s="1"/>
      <c r="K786" s="1"/>
    </row>
    <row r="787" spans="1:11">
      <c r="A787" s="875"/>
      <c r="B787" s="876"/>
      <c r="C787" s="1"/>
      <c r="D787" s="1"/>
      <c r="E787" s="1"/>
      <c r="F787" s="1"/>
      <c r="G787" s="852"/>
      <c r="H787" s="1"/>
      <c r="I787" s="1"/>
      <c r="J787" s="1"/>
      <c r="K787" s="1"/>
    </row>
    <row r="788" spans="1:11">
      <c r="A788" s="875"/>
      <c r="B788" s="876"/>
      <c r="C788" s="1"/>
      <c r="D788" s="1"/>
      <c r="E788" s="1"/>
      <c r="F788" s="1"/>
      <c r="G788" s="852"/>
      <c r="H788" s="1"/>
      <c r="I788" s="1"/>
      <c r="J788" s="1"/>
      <c r="K788" s="1"/>
    </row>
    <row r="789" spans="1:11">
      <c r="A789" s="875"/>
      <c r="B789" s="876"/>
      <c r="C789" s="1"/>
      <c r="D789" s="1"/>
      <c r="E789" s="1"/>
      <c r="F789" s="1"/>
      <c r="G789" s="852"/>
      <c r="H789" s="1"/>
      <c r="I789" s="1"/>
      <c r="J789" s="1"/>
      <c r="K789" s="1"/>
    </row>
    <row r="790" spans="1:11">
      <c r="A790" s="875"/>
      <c r="B790" s="876"/>
      <c r="C790" s="1"/>
      <c r="D790" s="1"/>
      <c r="E790" s="1"/>
      <c r="F790" s="1"/>
      <c r="G790" s="852"/>
      <c r="H790" s="1"/>
      <c r="I790" s="1"/>
      <c r="J790" s="1"/>
      <c r="K790" s="1"/>
    </row>
    <row r="791" spans="1:11">
      <c r="A791" s="875"/>
      <c r="B791" s="876"/>
      <c r="C791" s="1"/>
      <c r="D791" s="1"/>
      <c r="E791" s="1"/>
      <c r="F791" s="1"/>
      <c r="G791" s="852"/>
      <c r="H791" s="1"/>
      <c r="I791" s="1"/>
      <c r="J791" s="1"/>
      <c r="K791" s="1"/>
    </row>
    <row r="792" spans="1:11">
      <c r="A792" s="875"/>
      <c r="B792" s="876"/>
      <c r="C792" s="1"/>
      <c r="D792" s="1"/>
      <c r="E792" s="1"/>
      <c r="F792" s="1"/>
      <c r="G792" s="852"/>
      <c r="H792" s="1"/>
      <c r="I792" s="1"/>
      <c r="J792" s="1"/>
      <c r="K792" s="1"/>
    </row>
    <row r="793" spans="1:11">
      <c r="A793" s="875"/>
      <c r="B793" s="876"/>
      <c r="C793" s="1"/>
      <c r="D793" s="1"/>
      <c r="E793" s="1"/>
      <c r="F793" s="1"/>
      <c r="G793" s="852"/>
      <c r="H793" s="1"/>
      <c r="I793" s="1"/>
      <c r="J793" s="1"/>
      <c r="K793" s="1"/>
    </row>
    <row r="794" spans="1:11">
      <c r="A794" s="875"/>
      <c r="B794" s="876"/>
      <c r="C794" s="1"/>
      <c r="D794" s="1"/>
      <c r="E794" s="1"/>
      <c r="F794" s="1"/>
      <c r="G794" s="852"/>
      <c r="H794" s="1"/>
      <c r="I794" s="1"/>
      <c r="J794" s="1"/>
      <c r="K794" s="1"/>
    </row>
  </sheetData>
  <mergeCells count="2">
    <mergeCell ref="E1:F1"/>
    <mergeCell ref="H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7245-94A4-4795-BB88-328C3D5DD825}">
  <sheetPr>
    <tabColor rgb="FF92D050"/>
  </sheetPr>
  <dimension ref="A2:A46"/>
  <sheetViews>
    <sheetView workbookViewId="0">
      <selection activeCell="A37" sqref="A37:XFD37"/>
    </sheetView>
  </sheetViews>
  <sheetFormatPr defaultRowHeight="14.5"/>
  <cols>
    <col min="1" max="1" width="254.36328125" style="916" customWidth="1"/>
    <col min="2" max="16384" width="8.7265625" style="916"/>
  </cols>
  <sheetData>
    <row r="2" spans="1:1">
      <c r="A2" s="916" t="s">
        <v>1419</v>
      </c>
    </row>
    <row r="3" spans="1:1">
      <c r="A3" s="916" t="s">
        <v>1419</v>
      </c>
    </row>
    <row r="4" spans="1:1">
      <c r="A4" s="916" t="s">
        <v>1420</v>
      </c>
    </row>
    <row r="5" spans="1:1">
      <c r="A5" s="916" t="s">
        <v>1421</v>
      </c>
    </row>
    <row r="6" spans="1:1">
      <c r="A6" s="916" t="s">
        <v>1422</v>
      </c>
    </row>
    <row r="7" spans="1:1">
      <c r="A7" s="916" t="s">
        <v>1423</v>
      </c>
    </row>
    <row r="8" spans="1:1">
      <c r="A8" s="916" t="s">
        <v>1424</v>
      </c>
    </row>
    <row r="9" spans="1:1">
      <c r="A9" s="916" t="s">
        <v>1425</v>
      </c>
    </row>
    <row r="10" spans="1:1">
      <c r="A10" s="916" t="s">
        <v>1426</v>
      </c>
    </row>
    <row r="11" spans="1:1">
      <c r="A11" s="916" t="s">
        <v>1427</v>
      </c>
    </row>
    <row r="12" spans="1:1">
      <c r="A12" s="916" t="s">
        <v>1428</v>
      </c>
    </row>
    <row r="13" spans="1:1">
      <c r="A13" s="916" t="s">
        <v>1429</v>
      </c>
    </row>
    <row r="14" spans="1:1">
      <c r="A14" s="916" t="s">
        <v>1430</v>
      </c>
    </row>
    <row r="15" spans="1:1">
      <c r="A15" s="916" t="s">
        <v>1431</v>
      </c>
    </row>
    <row r="16" spans="1:1">
      <c r="A16" s="916" t="s">
        <v>1432</v>
      </c>
    </row>
    <row r="17" spans="1:1">
      <c r="A17" s="916" t="s">
        <v>1433</v>
      </c>
    </row>
    <row r="18" spans="1:1">
      <c r="A18" s="916" t="s">
        <v>1434</v>
      </c>
    </row>
    <row r="19" spans="1:1">
      <c r="A19" s="916" t="s">
        <v>1435</v>
      </c>
    </row>
    <row r="20" spans="1:1">
      <c r="A20" s="916" t="s">
        <v>1436</v>
      </c>
    </row>
    <row r="21" spans="1:1">
      <c r="A21" s="916" t="s">
        <v>1437</v>
      </c>
    </row>
    <row r="22" spans="1:1">
      <c r="A22" s="916" t="s">
        <v>1492</v>
      </c>
    </row>
    <row r="23" spans="1:1">
      <c r="A23" s="916" t="s">
        <v>1438</v>
      </c>
    </row>
    <row r="24" spans="1:1">
      <c r="A24" s="916" t="s">
        <v>1439</v>
      </c>
    </row>
    <row r="25" spans="1:1">
      <c r="A25" s="916" t="s">
        <v>1440</v>
      </c>
    </row>
    <row r="26" spans="1:1">
      <c r="A26" s="916" t="s">
        <v>1441</v>
      </c>
    </row>
    <row r="27" spans="1:1">
      <c r="A27" s="916" t="s">
        <v>1442</v>
      </c>
    </row>
    <row r="28" spans="1:1">
      <c r="A28" s="916" t="s">
        <v>1443</v>
      </c>
    </row>
    <row r="29" spans="1:1">
      <c r="A29" s="916" t="s">
        <v>1444</v>
      </c>
    </row>
    <row r="30" spans="1:1">
      <c r="A30" s="916" t="s">
        <v>1445</v>
      </c>
    </row>
    <row r="31" spans="1:1">
      <c r="A31" s="916" t="s">
        <v>1446</v>
      </c>
    </row>
    <row r="32" spans="1:1">
      <c r="A32" s="916" t="s">
        <v>1447</v>
      </c>
    </row>
    <row r="33" spans="1:1">
      <c r="A33" s="916" t="s">
        <v>1448</v>
      </c>
    </row>
    <row r="34" spans="1:1">
      <c r="A34" s="916" t="s">
        <v>1449</v>
      </c>
    </row>
    <row r="35" spans="1:1">
      <c r="A35" s="916" t="s">
        <v>1450</v>
      </c>
    </row>
    <row r="36" spans="1:1">
      <c r="A36" s="916" t="s">
        <v>1688</v>
      </c>
    </row>
    <row r="37" spans="1:1" s="969" customFormat="1">
      <c r="A37" s="969" t="s">
        <v>1875</v>
      </c>
    </row>
    <row r="38" spans="1:1">
      <c r="A38" s="916" t="s">
        <v>1661</v>
      </c>
    </row>
    <row r="39" spans="1:1">
      <c r="A39" s="916" t="s">
        <v>1451</v>
      </c>
    </row>
    <row r="40" spans="1:1">
      <c r="A40" s="916" t="s">
        <v>1452</v>
      </c>
    </row>
    <row r="41" spans="1:1">
      <c r="A41" s="916" t="s">
        <v>1453</v>
      </c>
    </row>
    <row r="42" spans="1:1">
      <c r="A42" s="916" t="s">
        <v>1454</v>
      </c>
    </row>
    <row r="43" spans="1:1">
      <c r="A43" s="916" t="s">
        <v>1455</v>
      </c>
    </row>
    <row r="44" spans="1:1">
      <c r="A44" s="916" t="s">
        <v>1456</v>
      </c>
    </row>
    <row r="45" spans="1:1">
      <c r="A45" s="916" t="s">
        <v>1457</v>
      </c>
    </row>
    <row r="46" spans="1:1">
      <c r="A46" s="916" t="s">
        <v>1458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577D-09F7-4F87-AD04-FC5BFFCE2395}">
  <sheetPr>
    <tabColor rgb="FF92D050"/>
  </sheetPr>
  <dimension ref="A1:B3"/>
  <sheetViews>
    <sheetView workbookViewId="0">
      <selection activeCell="M17" sqref="M17"/>
    </sheetView>
  </sheetViews>
  <sheetFormatPr defaultRowHeight="14.5"/>
  <sheetData>
    <row r="1" spans="1:2" ht="15" thickBot="1"/>
    <row r="2" spans="1:2" s="708" customFormat="1" ht="15.5" thickTop="1" thickBot="1">
      <c r="A2" s="856" t="s">
        <v>1294</v>
      </c>
      <c r="B2" s="856" t="s">
        <v>1301</v>
      </c>
    </row>
    <row r="3" spans="1:2" s="708" customFormat="1" ht="15" thickTop="1">
      <c r="A3" s="857" t="s">
        <v>1302</v>
      </c>
      <c r="B3" s="857" t="s">
        <v>1301</v>
      </c>
    </row>
  </sheetData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2F52-8CA0-4358-A8BF-B23DB15190C0}">
  <sheetPr>
    <tabColor rgb="FF92D050"/>
  </sheetPr>
  <dimension ref="A1:C6"/>
  <sheetViews>
    <sheetView workbookViewId="0"/>
  </sheetViews>
  <sheetFormatPr defaultRowHeight="14.5"/>
  <cols>
    <col min="1" max="1" width="16.453125" customWidth="1"/>
  </cols>
  <sheetData>
    <row r="1" spans="1:3" s="708" customFormat="1" ht="15" thickBot="1"/>
    <row r="2" spans="1:3" s="708" customFormat="1" ht="15" thickTop="1">
      <c r="A2" s="855" t="s">
        <v>1295</v>
      </c>
      <c r="B2" s="855" t="s">
        <v>1303</v>
      </c>
      <c r="C2" s="855" t="s">
        <v>1304</v>
      </c>
    </row>
    <row r="3" spans="1:3" s="708" customFormat="1">
      <c r="A3" s="1" t="s">
        <v>1305</v>
      </c>
      <c r="B3" s="857">
        <v>20</v>
      </c>
      <c r="C3" s="1" t="s">
        <v>1302</v>
      </c>
    </row>
    <row r="4" spans="1:3" s="708" customFormat="1">
      <c r="A4" s="1" t="s">
        <v>1306</v>
      </c>
      <c r="B4" s="1">
        <v>1234</v>
      </c>
      <c r="C4" s="1" t="s">
        <v>1302</v>
      </c>
    </row>
    <row r="5" spans="1:3" s="708" customFormat="1">
      <c r="A5" s="1" t="s">
        <v>1307</v>
      </c>
      <c r="B5" s="1">
        <v>30</v>
      </c>
      <c r="C5" s="1" t="s">
        <v>1302</v>
      </c>
    </row>
    <row r="6" spans="1:3" s="708" customFormat="1"/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EF-80FE-4BBF-818F-CB504D80D0C8}">
  <sheetPr>
    <tabColor rgb="FF92D050"/>
  </sheetPr>
  <dimension ref="A2:C5"/>
  <sheetViews>
    <sheetView workbookViewId="0">
      <selection activeCell="B4" sqref="B4"/>
    </sheetView>
  </sheetViews>
  <sheetFormatPr defaultRowHeight="14.5"/>
  <cols>
    <col min="1" max="1" width="27.54296875" customWidth="1"/>
    <col min="2" max="2" width="14.36328125" customWidth="1"/>
    <col min="3" max="3" width="15.453125" customWidth="1"/>
  </cols>
  <sheetData>
    <row r="2" spans="1:3">
      <c r="A2" s="865" t="s">
        <v>1379</v>
      </c>
      <c r="B2" s="865" t="s">
        <v>1406</v>
      </c>
      <c r="C2" s="865" t="s">
        <v>1407</v>
      </c>
    </row>
    <row r="3" spans="1:3">
      <c r="A3" s="1" t="s">
        <v>1352</v>
      </c>
      <c r="B3" s="1" t="s">
        <v>1306</v>
      </c>
      <c r="C3" s="1"/>
    </row>
    <row r="4" spans="1:3">
      <c r="A4" s="1" t="s">
        <v>1353</v>
      </c>
      <c r="B4" s="1" t="s">
        <v>1305</v>
      </c>
      <c r="C4" s="1"/>
    </row>
    <row r="5" spans="1:3">
      <c r="A5" s="1" t="s">
        <v>1354</v>
      </c>
      <c r="B5" s="1" t="s">
        <v>1307</v>
      </c>
      <c r="C5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A8B7-88BF-48EC-9ECB-650D79644509}">
  <sheetPr>
    <tabColor rgb="FF92D050"/>
  </sheetPr>
  <dimension ref="A1:H6"/>
  <sheetViews>
    <sheetView workbookViewId="0"/>
  </sheetViews>
  <sheetFormatPr defaultRowHeight="14.5"/>
  <cols>
    <col min="2" max="2" width="19.54296875" customWidth="1"/>
  </cols>
  <sheetData>
    <row r="1" spans="1:8" s="708" customFormat="1" ht="15" thickBot="1"/>
    <row r="2" spans="1:8" s="708" customFormat="1" ht="15" thickTop="1">
      <c r="A2" s="858" t="s">
        <v>1296</v>
      </c>
      <c r="B2" s="858" t="s">
        <v>53</v>
      </c>
      <c r="C2" s="858" t="s">
        <v>1308</v>
      </c>
      <c r="D2" s="858" t="s">
        <v>1309</v>
      </c>
      <c r="E2" s="858" t="s">
        <v>1310</v>
      </c>
      <c r="F2" s="859" t="s">
        <v>1311</v>
      </c>
      <c r="G2" s="860" t="s">
        <v>1312</v>
      </c>
      <c r="H2" s="860" t="s">
        <v>1313</v>
      </c>
    </row>
    <row r="3" spans="1:8" s="708" customFormat="1">
      <c r="A3" s="1" t="s">
        <v>1314</v>
      </c>
      <c r="B3" s="1"/>
      <c r="C3" s="1">
        <v>5</v>
      </c>
      <c r="D3" s="1"/>
      <c r="E3" s="1"/>
      <c r="F3" s="1"/>
      <c r="G3" s="1"/>
      <c r="H3" s="1"/>
    </row>
    <row r="4" spans="1:8" s="708" customFormat="1">
      <c r="A4" s="1" t="s">
        <v>1315</v>
      </c>
      <c r="B4" s="1"/>
      <c r="C4" s="1">
        <v>100</v>
      </c>
      <c r="D4" s="1"/>
      <c r="E4" s="1"/>
      <c r="F4" s="1"/>
      <c r="G4" s="1"/>
      <c r="H4" s="1"/>
    </row>
    <row r="5" spans="1:8" s="866" customFormat="1">
      <c r="A5" s="1"/>
      <c r="B5" s="1"/>
      <c r="C5" s="1"/>
      <c r="D5" s="1"/>
      <c r="E5" s="1"/>
      <c r="F5" s="1"/>
      <c r="G5" s="1"/>
      <c r="H5" s="1"/>
    </row>
    <row r="6" spans="1:8" s="866" customFormat="1">
      <c r="A6" s="1"/>
      <c r="B6" s="1"/>
      <c r="C6" s="1"/>
      <c r="D6" s="1"/>
      <c r="E6" s="1"/>
      <c r="F6" s="1"/>
      <c r="G6" s="1"/>
      <c r="H6" s="1"/>
    </row>
  </sheetData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272-A6F1-436B-9D11-74176F77284C}">
  <sheetPr>
    <tabColor rgb="FF92D050"/>
  </sheetPr>
  <dimension ref="A1:R8"/>
  <sheetViews>
    <sheetView workbookViewId="0">
      <selection activeCell="F6" sqref="F6"/>
    </sheetView>
  </sheetViews>
  <sheetFormatPr defaultRowHeight="14.5"/>
  <cols>
    <col min="1" max="1" width="17.36328125" customWidth="1"/>
  </cols>
  <sheetData>
    <row r="1" spans="1:18" s="708" customFormat="1" ht="15" thickBot="1">
      <c r="E1" s="1175" t="s">
        <v>203</v>
      </c>
      <c r="F1" s="1175"/>
      <c r="G1" s="1175"/>
      <c r="H1" s="1175"/>
      <c r="I1" s="1175"/>
      <c r="J1" s="1175"/>
      <c r="K1" s="1175"/>
      <c r="L1" s="708" t="s">
        <v>259</v>
      </c>
    </row>
    <row r="2" spans="1:18" s="708" customFormat="1" ht="15" thickTop="1">
      <c r="A2" s="855" t="s">
        <v>1297</v>
      </c>
      <c r="B2" s="855" t="s">
        <v>100</v>
      </c>
      <c r="C2" s="858" t="s">
        <v>1316</v>
      </c>
      <c r="D2" s="861" t="s">
        <v>1317</v>
      </c>
      <c r="E2" s="861" t="s">
        <v>1318</v>
      </c>
      <c r="F2" s="858" t="s">
        <v>1319</v>
      </c>
      <c r="G2" s="861" t="s">
        <v>922</v>
      </c>
      <c r="H2" s="861" t="s">
        <v>1292</v>
      </c>
      <c r="I2" s="855" t="s">
        <v>1320</v>
      </c>
      <c r="J2" s="855" t="s">
        <v>1321</v>
      </c>
      <c r="K2" s="859" t="s">
        <v>1322</v>
      </c>
      <c r="L2" s="862" t="s">
        <v>1323</v>
      </c>
      <c r="M2" s="862" t="s">
        <v>1324</v>
      </c>
      <c r="N2" s="862" t="s">
        <v>1325</v>
      </c>
      <c r="O2" s="862" t="s">
        <v>1326</v>
      </c>
      <c r="P2" s="862" t="s">
        <v>1327</v>
      </c>
      <c r="Q2" s="862" t="s">
        <v>1328</v>
      </c>
      <c r="R2" s="862" t="s">
        <v>1329</v>
      </c>
    </row>
    <row r="3" spans="1:18" s="708" customFormat="1">
      <c r="A3" s="1" t="s">
        <v>1330</v>
      </c>
      <c r="B3" s="1"/>
      <c r="C3" s="710"/>
      <c r="D3" s="863">
        <v>1</v>
      </c>
      <c r="E3" s="863"/>
      <c r="F3" s="710"/>
      <c r="G3" s="709"/>
      <c r="H3" s="709"/>
      <c r="I3" s="1"/>
      <c r="J3" s="857"/>
      <c r="K3" s="864"/>
      <c r="L3" s="1"/>
      <c r="M3" s="1"/>
      <c r="N3" s="1"/>
      <c r="O3" s="1"/>
      <c r="P3" s="1"/>
      <c r="Q3" s="1"/>
      <c r="R3" s="1"/>
    </row>
    <row r="4" spans="1:18" s="708" customFormat="1">
      <c r="A4" s="1" t="s">
        <v>1331</v>
      </c>
      <c r="B4" s="1"/>
      <c r="C4" s="1"/>
      <c r="D4" s="1">
        <v>1</v>
      </c>
      <c r="E4" s="1"/>
      <c r="F4" s="1"/>
      <c r="G4" s="1"/>
      <c r="H4" s="1"/>
      <c r="I4" s="1"/>
      <c r="J4" s="1"/>
      <c r="K4" s="1" t="s">
        <v>1332</v>
      </c>
      <c r="L4" s="1"/>
      <c r="M4" s="1"/>
      <c r="N4" s="1"/>
      <c r="O4" s="1"/>
      <c r="P4" s="1"/>
      <c r="Q4" s="1"/>
      <c r="R4" s="1"/>
    </row>
    <row r="5" spans="1:18" s="708" customFormat="1">
      <c r="A5" s="1" t="s">
        <v>1333</v>
      </c>
      <c r="B5" s="1" t="s">
        <v>1334</v>
      </c>
      <c r="C5" s="1">
        <v>1010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s="708" customFormat="1">
      <c r="A6" s="1" t="s">
        <v>1335</v>
      </c>
      <c r="B6" s="1" t="s">
        <v>1336</v>
      </c>
      <c r="C6" s="1">
        <v>1000</v>
      </c>
      <c r="D6" s="1">
        <v>1</v>
      </c>
      <c r="E6" s="1"/>
      <c r="F6" s="1" t="s">
        <v>1337</v>
      </c>
      <c r="G6" s="1"/>
      <c r="H6" s="1"/>
      <c r="I6" s="1"/>
      <c r="J6" s="1"/>
      <c r="K6" s="1"/>
      <c r="L6" s="1"/>
      <c r="M6" s="1"/>
      <c r="N6" s="1"/>
      <c r="O6" s="1">
        <v>60</v>
      </c>
      <c r="P6" s="1">
        <v>60</v>
      </c>
      <c r="Q6" s="1">
        <v>60</v>
      </c>
      <c r="R6" s="1">
        <v>60</v>
      </c>
    </row>
    <row r="7" spans="1:18" s="708" customFormat="1"/>
    <row r="8" spans="1:18" s="708" customFormat="1"/>
  </sheetData>
  <mergeCells count="1">
    <mergeCell ref="E1:K1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CD48-FC35-44E4-B059-905E82BA84C0}">
  <sheetPr>
    <tabColor rgb="FF92D050"/>
  </sheetPr>
  <dimension ref="A1:H17"/>
  <sheetViews>
    <sheetView workbookViewId="0">
      <selection activeCell="C11" sqref="C11"/>
    </sheetView>
  </sheetViews>
  <sheetFormatPr defaultRowHeight="14.5"/>
  <cols>
    <col min="1" max="1" width="30.36328125" customWidth="1"/>
    <col min="2" max="2" width="21" customWidth="1"/>
    <col min="3" max="3" width="16" bestFit="1" customWidth="1"/>
    <col min="4" max="4" width="16" style="890" customWidth="1"/>
    <col min="5" max="5" width="14.36328125" customWidth="1"/>
    <col min="6" max="6" width="13.26953125" customWidth="1"/>
    <col min="7" max="7" width="17.81640625" customWidth="1"/>
    <col min="8" max="8" width="10.453125" bestFit="1" customWidth="1"/>
  </cols>
  <sheetData>
    <row r="1" spans="1:8" s="708" customFormat="1" ht="15" thickBot="1">
      <c r="D1" s="890"/>
    </row>
    <row r="2" spans="1:8" s="708" customFormat="1" ht="15.5" thickTop="1" thickBot="1">
      <c r="A2" s="865" t="s">
        <v>1338</v>
      </c>
      <c r="B2" s="865" t="s">
        <v>1297</v>
      </c>
      <c r="C2" s="855" t="s">
        <v>1401</v>
      </c>
      <c r="D2" s="855" t="s">
        <v>1296</v>
      </c>
      <c r="E2" s="855" t="s">
        <v>1339</v>
      </c>
      <c r="F2" s="856" t="s">
        <v>896</v>
      </c>
      <c r="G2" s="856" t="s">
        <v>898</v>
      </c>
      <c r="H2" s="856" t="s">
        <v>1340</v>
      </c>
    </row>
    <row r="3" spans="1:8" s="708" customFormat="1" ht="15" thickTop="1">
      <c r="A3" s="1" t="s">
        <v>1341</v>
      </c>
      <c r="B3" s="1" t="s">
        <v>1330</v>
      </c>
      <c r="C3" s="1"/>
      <c r="D3" s="1" t="s">
        <v>1314</v>
      </c>
      <c r="E3" s="857"/>
      <c r="F3" s="1">
        <v>9</v>
      </c>
      <c r="G3" s="1">
        <v>11</v>
      </c>
      <c r="H3" s="1">
        <v>1000</v>
      </c>
    </row>
    <row r="4" spans="1:8" s="708" customFormat="1">
      <c r="A4" s="1" t="s">
        <v>1342</v>
      </c>
      <c r="B4" s="1" t="s">
        <v>1335</v>
      </c>
      <c r="C4" s="1" t="s">
        <v>1354</v>
      </c>
      <c r="D4" s="1"/>
      <c r="E4" s="1"/>
      <c r="F4" s="1">
        <v>1</v>
      </c>
      <c r="G4" s="1">
        <v>10</v>
      </c>
      <c r="H4" s="1">
        <v>110</v>
      </c>
    </row>
    <row r="5" spans="1:8" s="708" customFormat="1">
      <c r="A5" s="1" t="s">
        <v>1343</v>
      </c>
      <c r="B5" s="1" t="s">
        <v>1331</v>
      </c>
      <c r="C5" s="1"/>
      <c r="D5" s="1" t="s">
        <v>1315</v>
      </c>
      <c r="E5" s="1"/>
      <c r="F5" s="1">
        <v>9</v>
      </c>
      <c r="G5" s="1">
        <v>11</v>
      </c>
      <c r="H5" s="1">
        <v>98</v>
      </c>
    </row>
    <row r="6" spans="1:8" s="708" customFormat="1">
      <c r="A6" s="1" t="s">
        <v>1344</v>
      </c>
      <c r="B6" s="1" t="s">
        <v>1333</v>
      </c>
      <c r="C6" s="1" t="s">
        <v>1354</v>
      </c>
      <c r="D6" s="1"/>
      <c r="E6" s="1"/>
      <c r="F6" s="1">
        <v>5</v>
      </c>
      <c r="G6" s="1">
        <v>11</v>
      </c>
      <c r="H6" s="1">
        <v>300</v>
      </c>
    </row>
    <row r="7" spans="1:8" s="708" customFormat="1">
      <c r="A7" s="1" t="s">
        <v>1345</v>
      </c>
      <c r="B7" s="1" t="s">
        <v>1333</v>
      </c>
      <c r="C7" s="1" t="s">
        <v>1353</v>
      </c>
      <c r="D7" s="1"/>
      <c r="E7" s="1"/>
      <c r="F7" s="1">
        <v>9</v>
      </c>
      <c r="G7" s="1">
        <v>12</v>
      </c>
      <c r="H7" s="1">
        <v>200</v>
      </c>
    </row>
    <row r="8" spans="1:8" s="708" customFormat="1">
      <c r="D8" s="890"/>
    </row>
    <row r="9" spans="1:8" s="708" customFormat="1">
      <c r="D9" s="890"/>
    </row>
    <row r="10" spans="1:8" s="708" customFormat="1">
      <c r="D10" s="890"/>
    </row>
    <row r="15" spans="1:8">
      <c r="B15" s="1"/>
    </row>
    <row r="16" spans="1:8">
      <c r="B16" s="1"/>
    </row>
    <row r="17" spans="2:2">
      <c r="B17" s="1"/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5F94-A4BB-40BB-A392-70C0FC9AF07D}">
  <sheetPr>
    <tabColor rgb="FF92D050"/>
  </sheetPr>
  <dimension ref="A1:B7"/>
  <sheetViews>
    <sheetView workbookViewId="0">
      <selection activeCell="B3" sqref="B3"/>
    </sheetView>
  </sheetViews>
  <sheetFormatPr defaultRowHeight="14.5"/>
  <cols>
    <col min="1" max="1" width="21.1796875" customWidth="1"/>
    <col min="2" max="2" width="32.1796875" customWidth="1"/>
  </cols>
  <sheetData>
    <row r="1" spans="1:2" s="708" customFormat="1" ht="15" thickBot="1"/>
    <row r="2" spans="1:2" s="708" customFormat="1" ht="15" thickTop="1">
      <c r="A2" s="855" t="s">
        <v>1346</v>
      </c>
      <c r="B2" s="855" t="s">
        <v>1338</v>
      </c>
    </row>
    <row r="3" spans="1:2" s="708" customFormat="1">
      <c r="A3" s="1" t="s">
        <v>1347</v>
      </c>
      <c r="B3" s="1" t="s">
        <v>1341</v>
      </c>
    </row>
    <row r="4" spans="1:2" s="708" customFormat="1">
      <c r="A4" s="1" t="s">
        <v>1347</v>
      </c>
      <c r="B4" s="1" t="s">
        <v>1343</v>
      </c>
    </row>
    <row r="5" spans="1:2" s="708" customFormat="1">
      <c r="A5" s="1" t="s">
        <v>1348</v>
      </c>
      <c r="B5" s="1" t="s">
        <v>1344</v>
      </c>
    </row>
    <row r="6" spans="1:2" s="708" customFormat="1">
      <c r="A6" s="1" t="s">
        <v>1349</v>
      </c>
      <c r="B6" s="1" t="s">
        <v>1345</v>
      </c>
    </row>
    <row r="7" spans="1:2" s="708" customFormat="1">
      <c r="A7" s="1"/>
      <c r="B7" s="1"/>
    </row>
  </sheetData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9318-BC55-48D9-85F7-909811F91566}">
  <sheetPr>
    <tabColor rgb="FF92D050"/>
  </sheetPr>
  <dimension ref="A2:E104"/>
  <sheetViews>
    <sheetView workbookViewId="0">
      <selection activeCell="B14" sqref="B14"/>
    </sheetView>
  </sheetViews>
  <sheetFormatPr defaultRowHeight="14.5"/>
  <cols>
    <col min="1" max="1" width="36.26953125" customWidth="1"/>
    <col min="2" max="2" width="29.7265625" customWidth="1"/>
    <col min="3" max="3" width="11" customWidth="1"/>
    <col min="4" max="4" width="16.81640625" customWidth="1"/>
  </cols>
  <sheetData>
    <row r="2" spans="1:5">
      <c r="A2" s="2" t="s">
        <v>78</v>
      </c>
      <c r="B2" s="2" t="s">
        <v>77</v>
      </c>
      <c r="C2" s="2" t="s">
        <v>83</v>
      </c>
      <c r="D2" s="13" t="s">
        <v>908</v>
      </c>
      <c r="E2" s="13" t="s">
        <v>909</v>
      </c>
    </row>
    <row r="3" spans="1:5" s="278" customFormat="1">
      <c r="A3" s="257" t="str">
        <f>IF('CIQ Input File'!$E$175="Y",CONCATENATE("default-route-",RIGHT(D3,4)),"")</f>
        <v/>
      </c>
      <c r="B3" s="257" t="str">
        <f>IF(A3="","","0.0.0.0/0")</f>
        <v/>
      </c>
      <c r="C3" s="107" t="str">
        <f>IF(B3="","","exact")</f>
        <v/>
      </c>
      <c r="D3" s="287" t="s">
        <v>913</v>
      </c>
      <c r="E3" s="287"/>
    </row>
    <row r="4" spans="1:5" s="93" customFormat="1">
      <c r="A4" s="257" t="str">
        <f>IF('CIQ Input File'!J96="","",IF('CIQ Input File'!L96="",CONCATENATE("prefix_v",'CIQ Input File'!E96,"-",D4),'CIQ Input File'!L96))</f>
        <v>base-prefix-v4</v>
      </c>
      <c r="B4" s="257" t="str">
        <f>IF('CIQ Input File'!J96="","",CONCATENATE('CIQ Input File'!F96,RIGHT('CIQ Input File'!$F$95,3)))</f>
        <v>10.255.53.161/32</v>
      </c>
      <c r="C4" s="107" t="str">
        <f>IF(B4="","","exact")</f>
        <v>exact</v>
      </c>
      <c r="D4" s="287" t="s">
        <v>727</v>
      </c>
      <c r="E4" s="287" t="s">
        <v>1006</v>
      </c>
    </row>
    <row r="5" spans="1:5" s="93" customFormat="1">
      <c r="A5" s="257" t="str">
        <f>IF('CIQ Input File'!J104="","",IF('CIQ Input File'!L104="",CONCATENATE("prefix_v",'CIQ Input File'!E104,"-",D5),'CIQ Input File'!L104))</f>
        <v/>
      </c>
      <c r="B5" s="257" t="str">
        <f>IF('CIQ Input File'!J104="","",CONCATENATE('CIQ Input File'!F104,RIGHT('CIQ Input File'!$F$95,3)))</f>
        <v/>
      </c>
      <c r="C5" s="107" t="str">
        <f t="shared" ref="C5:C64" si="0">IF(B5="","","exact")</f>
        <v/>
      </c>
      <c r="D5" s="287" t="s">
        <v>727</v>
      </c>
      <c r="E5" s="287" t="s">
        <v>1006</v>
      </c>
    </row>
    <row r="6" spans="1:5" s="93" customFormat="1">
      <c r="A6" s="257" t="str">
        <f>IF('CIQ Input File'!J98="","",IF('CIQ Input File'!L98="",CONCATENATE("prefix_v",'CIQ Input File'!E98,"-",D6),'CIQ Input File'!L98))</f>
        <v>vprn100-sig-prefix-v4</v>
      </c>
      <c r="B6" s="257" t="str">
        <f>IF('CIQ Input File'!J98="","",CONCATENATE('CIQ Input File'!F98,RIGHT('CIQ Input File'!$F$95,3)))</f>
        <v>10.255.53.163/32</v>
      </c>
      <c r="C6" s="107" t="str">
        <f t="shared" si="0"/>
        <v>exact</v>
      </c>
      <c r="D6" s="287" t="s">
        <v>727</v>
      </c>
      <c r="E6" s="287" t="s">
        <v>1006</v>
      </c>
    </row>
    <row r="7" spans="1:5" s="64" customFormat="1">
      <c r="A7" s="257" t="str">
        <f>IF('CIQ Input File'!J105="","",IF('CIQ Input File'!L105="",CONCATENATE("prefix_v",'CIQ Input File'!E105,"-",D7),'CIQ Input File'!L105))</f>
        <v/>
      </c>
      <c r="B7" s="257" t="str">
        <f>IF('CIQ Input File'!J105="","",CONCATENATE('CIQ Input File'!F105,RIGHT('CIQ Input File'!$F$95,3)))</f>
        <v/>
      </c>
      <c r="C7" s="107" t="str">
        <f t="shared" si="0"/>
        <v/>
      </c>
      <c r="D7" s="287" t="s">
        <v>727</v>
      </c>
      <c r="E7" s="287" t="s">
        <v>1006</v>
      </c>
    </row>
    <row r="8" spans="1:5" s="64" customFormat="1">
      <c r="A8" s="257" t="str">
        <f>IF('CIQ Input File'!J97="","",IF('CIQ Input File'!L97="",CONCATENATE("prefix_v",'CIQ Input File'!E97,"-",D8),'CIQ Input File'!L97))</f>
        <v>vprn100-sig-prefix-v4</v>
      </c>
      <c r="B8" s="257" t="str">
        <f>IF('CIQ Input File'!J97="","",CONCATENATE('CIQ Input File'!F97,RIGHT('CIQ Input File'!$F$95,3)))</f>
        <v>10.255.53.162/32</v>
      </c>
      <c r="C8" s="107" t="str">
        <f t="shared" si="0"/>
        <v>exact</v>
      </c>
      <c r="D8" s="287" t="s">
        <v>727</v>
      </c>
      <c r="E8" s="287" t="s">
        <v>1006</v>
      </c>
    </row>
    <row r="9" spans="1:5" s="112" customFormat="1">
      <c r="A9" s="257" t="str">
        <f>IF('CIQ Input File'!J99="","",IF('CIQ Input File'!L99="",CONCATENATE("prefix_v",'CIQ Input File'!E99,"-",D9),'CIQ Input File'!L99))</f>
        <v>vprn100-sig-prefix-v4</v>
      </c>
      <c r="B9" s="257" t="str">
        <f>IF('CIQ Input File'!J99="","",CONCATENATE('CIQ Input File'!F99,RIGHT('CIQ Input File'!$F$95,3)))</f>
        <v>10.255.53.164/32</v>
      </c>
      <c r="C9" s="107" t="str">
        <f t="shared" si="0"/>
        <v>exact</v>
      </c>
      <c r="D9" s="287" t="s">
        <v>727</v>
      </c>
      <c r="E9" s="287" t="s">
        <v>1006</v>
      </c>
    </row>
    <row r="10" spans="1:5" s="64" customFormat="1">
      <c r="A10" s="257" t="str">
        <f>IF('CIQ Input File'!J100="","",IF('CIQ Input File'!L100="",CONCATENATE("prefix_v",'CIQ Input File'!E100,"-",D10),'CIQ Input File'!L100))</f>
        <v>vprn100-sig-prefix-v4</v>
      </c>
      <c r="B10" s="257" t="str">
        <f>IF('CIQ Input File'!J100="","",CONCATENATE('CIQ Input File'!F100,RIGHT('CIQ Input File'!$F$95,3)))</f>
        <v>10.255.53.165/32</v>
      </c>
      <c r="C10" s="107" t="str">
        <f t="shared" si="0"/>
        <v>exact</v>
      </c>
      <c r="D10" s="287" t="s">
        <v>727</v>
      </c>
      <c r="E10" s="287" t="s">
        <v>1006</v>
      </c>
    </row>
    <row r="11" spans="1:5" s="64" customFormat="1">
      <c r="A11" s="257" t="str">
        <f>IF('CIQ Input File'!J101="","",IF('CIQ Input File'!L101="",CONCATENATE("prefix_v",'CIQ Input File'!E101,"-",D11),'CIQ Input File'!L101))</f>
        <v>vprn100-sig-prefix-v4</v>
      </c>
      <c r="B11" s="257" t="str">
        <f>IF('CIQ Input File'!J101="","",CONCATENATE('CIQ Input File'!F101,RIGHT('CIQ Input File'!$F$95,3)))</f>
        <v>10.255.53.166/32</v>
      </c>
      <c r="C11" s="107" t="str">
        <f t="shared" si="0"/>
        <v>exact</v>
      </c>
      <c r="D11" s="287" t="s">
        <v>727</v>
      </c>
      <c r="E11" s="287" t="s">
        <v>1006</v>
      </c>
    </row>
    <row r="12" spans="1:5" s="64" customFormat="1">
      <c r="A12" s="257" t="str">
        <f>IF('CIQ Input File'!J102="","",IF('CIQ Input File'!L102="",CONCATENATE("prefix_v",'CIQ Input File'!E102,"-",D12),'CIQ Input File'!L102))</f>
        <v>vprn200-dmz-prefix-v4</v>
      </c>
      <c r="B12" s="257" t="str">
        <f>IF('CIQ Input File'!J102="","",CONCATENATE('CIQ Input File'!F102,RIGHT('CIQ Input File'!$F$95,3)))</f>
        <v>35.89.42.233/32/32</v>
      </c>
      <c r="C12" s="107" t="str">
        <f t="shared" si="0"/>
        <v>exact</v>
      </c>
      <c r="D12" s="287" t="s">
        <v>727</v>
      </c>
      <c r="E12" s="287" t="s">
        <v>1006</v>
      </c>
    </row>
    <row r="13" spans="1:5" s="64" customFormat="1">
      <c r="A13" s="257" t="str">
        <f>IF('CIQ Input File'!J106="","",IF('CIQ Input File'!L106="",CONCATENATE("prefix_v",'CIQ Input File'!E106,"-",D13),'CIQ Input File'!L106))</f>
        <v/>
      </c>
      <c r="B13" s="257" t="str">
        <f>IF('CIQ Input File'!J106="","",CONCATENATE('CIQ Input File'!F106,RIGHT('CIQ Input File'!$F$95,3)))</f>
        <v/>
      </c>
      <c r="C13" s="107" t="str">
        <f t="shared" si="0"/>
        <v/>
      </c>
      <c r="D13" s="287" t="s">
        <v>727</v>
      </c>
      <c r="E13" s="287" t="s">
        <v>1006</v>
      </c>
    </row>
    <row r="14" spans="1:5" s="64" customFormat="1">
      <c r="A14" s="257" t="str">
        <f>IF('CIQ Input File'!J103="","",IF('CIQ Input File'!L103="",CONCATENATE("prefix_v",'CIQ Input File'!E103,"-",D14),'CIQ Input File'!L103))</f>
        <v>vprn400-ims-prefix-v4</v>
      </c>
      <c r="B14" s="257" t="str">
        <f>IF('CIQ Input File'!J103="","",CONCATENATE('CIQ Input File'!F103,RIGHT('CIQ Input File'!$F$95,3)))</f>
        <v>10.255.53.167/32</v>
      </c>
      <c r="C14" s="107" t="str">
        <f t="shared" si="0"/>
        <v>exact</v>
      </c>
      <c r="D14" s="287" t="s">
        <v>727</v>
      </c>
      <c r="E14" s="287" t="s">
        <v>1006</v>
      </c>
    </row>
    <row r="15" spans="1:5" s="64" customFormat="1">
      <c r="A15" s="257" t="str">
        <f>IF('CIQ Input File'!J107="","",IF('CIQ Input File'!L107="",CONCATENATE("prefix_v",'CIQ Input File'!E107,"-",D15),'CIQ Input File'!L107))</f>
        <v>vprn400-EPC-prefix-v4</v>
      </c>
      <c r="B15" s="257" t="str">
        <f>IF('CIQ Input File'!J107="","",CONCATENATE('CIQ Input File'!F107,RIGHT('CIQ Input File'!$F$95,3)))</f>
        <v>10.255.53.179/32</v>
      </c>
      <c r="C15" s="107" t="str">
        <f t="shared" si="0"/>
        <v>exact</v>
      </c>
      <c r="D15" s="287" t="s">
        <v>727</v>
      </c>
      <c r="E15" s="287" t="s">
        <v>1006</v>
      </c>
    </row>
    <row r="16" spans="1:5" s="90" customFormat="1">
      <c r="A16" s="257" t="str">
        <f>IF('CIQ Input File'!J108="","",IF('CIQ Input File'!L108="",CONCATENATE("prefix_v",'CIQ Input File'!E108,"-",D16),'CIQ Input File'!L108))</f>
        <v/>
      </c>
      <c r="B16" s="257" t="str">
        <f>IF('CIQ Input File'!J108="","",CONCATENATE('CIQ Input File'!F108,RIGHT('CIQ Input File'!$F$95,3)))</f>
        <v/>
      </c>
      <c r="C16" s="107" t="str">
        <f t="shared" si="0"/>
        <v/>
      </c>
      <c r="D16" s="287" t="s">
        <v>727</v>
      </c>
      <c r="E16" s="287" t="s">
        <v>1006</v>
      </c>
    </row>
    <row r="17" spans="1:5" s="93" customFormat="1">
      <c r="A17" s="257" t="str">
        <f>IF('CIQ Input File'!J109="","",IF('CIQ Input File'!L109="",CONCATENATE("prefix_v",'CIQ Input File'!E109,"-",D17),'CIQ Input File'!L109))</f>
        <v/>
      </c>
      <c r="B17" s="257" t="str">
        <f>IF('CIQ Input File'!J109="","",CONCATENATE('CIQ Input File'!F109,RIGHT('CIQ Input File'!$F$95,3)))</f>
        <v/>
      </c>
      <c r="C17" s="107" t="str">
        <f t="shared" si="0"/>
        <v/>
      </c>
      <c r="D17" s="287" t="s">
        <v>727</v>
      </c>
      <c r="E17" s="287" t="s">
        <v>1006</v>
      </c>
    </row>
    <row r="18" spans="1:5" s="93" customFormat="1">
      <c r="A18" s="257" t="str">
        <f>IF('CIQ Input File'!J110="","",IF('CIQ Input File'!L110="",CONCATENATE("prefix_v",'CIQ Input File'!E110,"-",D18),'CIQ Input File'!L110))</f>
        <v/>
      </c>
      <c r="B18" s="257" t="str">
        <f>IF('CIQ Input File'!J110="","",CONCATENATE('CIQ Input File'!F110,RIGHT('CIQ Input File'!$F$95,3)))</f>
        <v/>
      </c>
      <c r="C18" s="107" t="str">
        <f t="shared" si="0"/>
        <v/>
      </c>
      <c r="D18" s="287" t="s">
        <v>727</v>
      </c>
      <c r="E18" s="287" t="s">
        <v>1006</v>
      </c>
    </row>
    <row r="19" spans="1:5" s="93" customFormat="1">
      <c r="A19" s="257" t="str">
        <f>IF('CIQ Input File'!J111="","",IF('CIQ Input File'!L111="",CONCATENATE("prefix_v",'CIQ Input File'!E111,"-",D19),'CIQ Input File'!L111))</f>
        <v/>
      </c>
      <c r="B19" s="257" t="str">
        <f>IF('CIQ Input File'!J111="","",CONCATENATE('CIQ Input File'!F111,RIGHT('CIQ Input File'!$F$95,3)))</f>
        <v/>
      </c>
      <c r="C19" s="107" t="str">
        <f t="shared" si="0"/>
        <v/>
      </c>
      <c r="D19" s="287" t="s">
        <v>727</v>
      </c>
      <c r="E19" s="287" t="s">
        <v>1006</v>
      </c>
    </row>
    <row r="20" spans="1:5" s="93" customFormat="1">
      <c r="A20" s="257" t="str">
        <f>IF('CIQ Input File'!J112="","",IF('CIQ Input File'!L112="",CONCATENATE("prefix_v",'CIQ Input File'!E112,"-",D20),'CIQ Input File'!L112))</f>
        <v/>
      </c>
      <c r="B20" s="257" t="str">
        <f>IF('CIQ Input File'!J112="","",CONCATENATE('CIQ Input File'!F112,RIGHT('CIQ Input File'!$F$95,3)))</f>
        <v/>
      </c>
      <c r="C20" s="107" t="str">
        <f t="shared" si="0"/>
        <v/>
      </c>
      <c r="D20" s="287" t="s">
        <v>727</v>
      </c>
      <c r="E20" s="287" t="s">
        <v>1006</v>
      </c>
    </row>
    <row r="21" spans="1:5" s="93" customFormat="1">
      <c r="A21" s="257" t="str">
        <f>IF('CIQ Input File'!J113="","",IF('CIQ Input File'!L113="",CONCATENATE("prefix_v",'CIQ Input File'!E113,"-",D21),'CIQ Input File'!L113))</f>
        <v/>
      </c>
      <c r="B21" s="257" t="str">
        <f>IF('CIQ Input File'!J113="","",CONCATENATE('CIQ Input File'!F113,RIGHT('CIQ Input File'!$F$95,3)))</f>
        <v/>
      </c>
      <c r="C21" s="107" t="str">
        <f t="shared" si="0"/>
        <v/>
      </c>
      <c r="D21" s="287" t="s">
        <v>727</v>
      </c>
      <c r="E21" s="287" t="s">
        <v>1006</v>
      </c>
    </row>
    <row r="22" spans="1:5" s="93" customFormat="1">
      <c r="A22" s="257" t="str">
        <f>IF('CIQ Input File'!J116="","",IF('CIQ Input File'!L116="",CONCATENATE("prefix_v",'CIQ Input File'!E116,"-",D22),'CIQ Input File'!L116))</f>
        <v/>
      </c>
      <c r="B22" s="257" t="str">
        <f>IF('CIQ Input File'!J116="","",CONCATENATE('CIQ Input File'!F116,RIGHT('CIQ Input File'!$F$95,3)))</f>
        <v/>
      </c>
      <c r="C22" s="107" t="str">
        <f t="shared" si="0"/>
        <v/>
      </c>
      <c r="D22" s="287" t="s">
        <v>727</v>
      </c>
      <c r="E22" s="287" t="s">
        <v>1006</v>
      </c>
    </row>
    <row r="23" spans="1:5" s="93" customFormat="1">
      <c r="A23" s="257" t="str">
        <f>IF('CIQ Input File'!J117="","",IF('CIQ Input File'!L117="",CONCATENATE("prefix_v",'CIQ Input File'!E117,"-",D23),'CIQ Input File'!L117))</f>
        <v/>
      </c>
      <c r="B23" s="257" t="str">
        <f>IF('CIQ Input File'!J117="","",CONCATENATE('CIQ Input File'!F117,RIGHT('CIQ Input File'!$F$95,3)))</f>
        <v/>
      </c>
      <c r="C23" s="107" t="str">
        <f t="shared" si="0"/>
        <v/>
      </c>
      <c r="D23" s="287" t="s">
        <v>727</v>
      </c>
      <c r="E23" s="287" t="s">
        <v>1006</v>
      </c>
    </row>
    <row r="24" spans="1:5" s="93" customFormat="1">
      <c r="A24" s="257" t="str">
        <f>IF('CIQ Input File'!J118="","",IF('CIQ Input File'!L118="",CONCATENATE("prefix_v",'CIQ Input File'!E118,"-",D24),'CIQ Input File'!L118))</f>
        <v/>
      </c>
      <c r="B24" s="257" t="str">
        <f>IF('CIQ Input File'!J118="","",CONCATENATE('CIQ Input File'!F118,RIGHT('CIQ Input File'!$F$95,3)))</f>
        <v/>
      </c>
      <c r="C24" s="107" t="str">
        <f t="shared" si="0"/>
        <v/>
      </c>
      <c r="D24" s="287" t="s">
        <v>727</v>
      </c>
      <c r="E24" s="287" t="s">
        <v>1006</v>
      </c>
    </row>
    <row r="25" spans="1:5" s="93" customFormat="1">
      <c r="A25" s="257" t="str">
        <f>IF('CIQ Input File'!J119="","",IF('CIQ Input File'!L119="",CONCATENATE("prefix_v",'CIQ Input File'!E119,"-",D25),'CIQ Input File'!L119))</f>
        <v/>
      </c>
      <c r="B25" s="257" t="str">
        <f>IF('CIQ Input File'!J119="","",CONCATENATE('CIQ Input File'!F119,RIGHT('CIQ Input File'!$F$95,3)))</f>
        <v/>
      </c>
      <c r="C25" s="107" t="str">
        <f t="shared" si="0"/>
        <v/>
      </c>
      <c r="D25" s="287" t="s">
        <v>727</v>
      </c>
      <c r="E25" s="287" t="s">
        <v>1006</v>
      </c>
    </row>
    <row r="26" spans="1:5" s="93" customFormat="1">
      <c r="A26" s="257" t="str">
        <f>IF('CIQ Input File'!J120="","",IF('CIQ Input File'!L120="",CONCATENATE("prefix_v",'CIQ Input File'!E120,"-",D26),'CIQ Input File'!L120))</f>
        <v/>
      </c>
      <c r="B26" s="257" t="str">
        <f>IF('CIQ Input File'!J120="","",CONCATENATE('CIQ Input File'!F120,RIGHT('CIQ Input File'!$F$95,3)))</f>
        <v/>
      </c>
      <c r="C26" s="107" t="str">
        <f t="shared" si="0"/>
        <v/>
      </c>
      <c r="D26" s="287" t="s">
        <v>727</v>
      </c>
      <c r="E26" s="287" t="s">
        <v>1006</v>
      </c>
    </row>
    <row r="27" spans="1:5" s="93" customFormat="1">
      <c r="A27" s="257" t="str">
        <f>IF('CIQ Input File'!J121="","",IF('CIQ Input File'!L121="",CONCATENATE("prefix_v",'CIQ Input File'!E121,"-",D27),'CIQ Input File'!L121))</f>
        <v/>
      </c>
      <c r="B27" s="257" t="str">
        <f>IF('CIQ Input File'!J121="","",CONCATENATE('CIQ Input File'!F121,RIGHT('CIQ Input File'!$F$95,3)))</f>
        <v/>
      </c>
      <c r="C27" s="107" t="str">
        <f t="shared" si="0"/>
        <v/>
      </c>
      <c r="D27" s="287" t="s">
        <v>727</v>
      </c>
      <c r="E27" s="287" t="s">
        <v>1006</v>
      </c>
    </row>
    <row r="28" spans="1:5" s="93" customFormat="1">
      <c r="A28" s="257" t="str">
        <f>IF('CIQ Input File'!J122="","",IF('CIQ Input File'!L122="",CONCATENATE("prefix_v",'CIQ Input File'!E122,"-",D28),'CIQ Input File'!L122))</f>
        <v/>
      </c>
      <c r="B28" s="257" t="str">
        <f>IF('CIQ Input File'!J122="","",CONCATENATE('CIQ Input File'!F122,RIGHT('CIQ Input File'!$F$95,3)))</f>
        <v/>
      </c>
      <c r="C28" s="107" t="str">
        <f t="shared" si="0"/>
        <v/>
      </c>
      <c r="D28" s="287" t="s">
        <v>727</v>
      </c>
      <c r="E28" s="287" t="s">
        <v>1006</v>
      </c>
    </row>
    <row r="29" spans="1:5" s="93" customFormat="1">
      <c r="A29" s="257" t="str">
        <f>IF('CIQ Input File'!J123="","",IF('CIQ Input File'!L123="",CONCATENATE("prefix_v",'CIQ Input File'!E123,"-",D29),'CIQ Input File'!L123))</f>
        <v/>
      </c>
      <c r="B29" s="257" t="str">
        <f>IF('CIQ Input File'!J123="","",CONCATENATE('CIQ Input File'!F123,RIGHT('CIQ Input File'!$F$95,3)))</f>
        <v/>
      </c>
      <c r="C29" s="107" t="str">
        <f t="shared" si="0"/>
        <v/>
      </c>
      <c r="D29" s="287" t="s">
        <v>727</v>
      </c>
      <c r="E29" s="287" t="s">
        <v>1006</v>
      </c>
    </row>
    <row r="30" spans="1:5" s="93" customFormat="1">
      <c r="A30" s="257" t="str">
        <f>IF('CIQ Input File'!J124="","",IF('CIQ Input File'!L124="",CONCATENATE("prefix_v",'CIQ Input File'!E124,"-",D30),'CIQ Input File'!L124))</f>
        <v/>
      </c>
      <c r="B30" s="257" t="str">
        <f>IF('CIQ Input File'!J124="","",CONCATENATE('CIQ Input File'!F124,RIGHT('CIQ Input File'!$F$95,3)))</f>
        <v/>
      </c>
      <c r="C30" s="107" t="str">
        <f t="shared" si="0"/>
        <v/>
      </c>
      <c r="D30" s="287" t="s">
        <v>727</v>
      </c>
      <c r="E30" s="287" t="s">
        <v>1006</v>
      </c>
    </row>
    <row r="31" spans="1:5" s="93" customFormat="1">
      <c r="A31" s="257" t="str">
        <f>IF('CIQ Input File'!J125="","",IF('CIQ Input File'!L125="",CONCATENATE("prefix_v",'CIQ Input File'!E125,"-",D31),'CIQ Input File'!L125))</f>
        <v/>
      </c>
      <c r="B31" s="257" t="str">
        <f>IF('CIQ Input File'!J125="","",CONCATENATE('CIQ Input File'!F125,RIGHT('CIQ Input File'!$F$95,3)))</f>
        <v/>
      </c>
      <c r="C31" s="107" t="str">
        <f t="shared" si="0"/>
        <v/>
      </c>
      <c r="D31" s="287" t="s">
        <v>727</v>
      </c>
      <c r="E31" s="287" t="s">
        <v>1006</v>
      </c>
    </row>
    <row r="32" spans="1:5" s="93" customFormat="1">
      <c r="A32" s="257" t="str">
        <f>IF('CIQ Input File'!J126="","",IF('CIQ Input File'!L126="",CONCATENATE("prefix_v",'CIQ Input File'!E126,"-",D32),'CIQ Input File'!L126))</f>
        <v/>
      </c>
      <c r="B32" s="257" t="str">
        <f>IF('CIQ Input File'!J126="","",CONCATENATE('CIQ Input File'!F126,RIGHT('CIQ Input File'!$F$95,3)))</f>
        <v/>
      </c>
      <c r="C32" s="107" t="str">
        <f t="shared" si="0"/>
        <v/>
      </c>
      <c r="D32" s="287" t="s">
        <v>727</v>
      </c>
      <c r="E32" s="287" t="s">
        <v>1006</v>
      </c>
    </row>
    <row r="33" spans="1:5" s="93" customFormat="1">
      <c r="A33" s="257" t="str">
        <f>IF('CIQ Input File'!J127="","",IF('CIQ Input File'!L127="",CONCATENATE("prefix_v",'CIQ Input File'!E127,"-",D33),'CIQ Input File'!L127))</f>
        <v/>
      </c>
      <c r="B33" s="257" t="str">
        <f>IF('CIQ Input File'!J127="","",CONCATENATE('CIQ Input File'!F127,RIGHT('CIQ Input File'!$F$95,3)))</f>
        <v/>
      </c>
      <c r="C33" s="107" t="str">
        <f t="shared" si="0"/>
        <v/>
      </c>
      <c r="D33" s="287" t="s">
        <v>727</v>
      </c>
      <c r="E33" s="287" t="s">
        <v>1006</v>
      </c>
    </row>
    <row r="34" spans="1:5" s="278" customFormat="1">
      <c r="A34" s="257" t="str">
        <f>IF('CIQ Input File'!$E$176="Y",CONCATENATE("default-route-",RIGHT(D34,4)),"")</f>
        <v/>
      </c>
      <c r="B34" s="257" t="str">
        <f>IF(A34="","","::/0")</f>
        <v/>
      </c>
      <c r="C34" s="107" t="str">
        <f>IF(B34="","","exact")</f>
        <v/>
      </c>
      <c r="D34" s="287" t="s">
        <v>914</v>
      </c>
      <c r="E34" s="287"/>
    </row>
    <row r="35" spans="1:5" s="93" customFormat="1">
      <c r="A35" s="257" t="str">
        <f>IF('CIQ Input File'!K96="Y",'CIQ Input File'!M96,"")</f>
        <v/>
      </c>
      <c r="B35" s="275" t="str">
        <f>IF('CIQ Input File'!K96="","",CONCATENATE('CIQ Input File'!G96,RIGHT('CIQ Input File'!$G$95,4)))</f>
        <v/>
      </c>
      <c r="C35" s="107" t="str">
        <f t="shared" si="0"/>
        <v/>
      </c>
      <c r="D35" s="287" t="s">
        <v>728</v>
      </c>
      <c r="E35" s="287" t="s">
        <v>1006</v>
      </c>
    </row>
    <row r="36" spans="1:5" s="93" customFormat="1">
      <c r="A36" s="257" t="str">
        <f>IF('CIQ Input File'!K104="Y",'CIQ Input File'!M104,"")</f>
        <v/>
      </c>
      <c r="B36" s="275" t="str">
        <f>IF('CIQ Input File'!K104="","",CONCATENATE('CIQ Input File'!G104,RIGHT('CIQ Input File'!$G$95,4)))</f>
        <v/>
      </c>
      <c r="C36" s="107" t="str">
        <f t="shared" si="0"/>
        <v/>
      </c>
      <c r="D36" s="287" t="s">
        <v>728</v>
      </c>
      <c r="E36" s="287" t="s">
        <v>1006</v>
      </c>
    </row>
    <row r="37" spans="1:5" s="93" customFormat="1">
      <c r="A37" s="257" t="str">
        <f>IF('CIQ Input File'!K98="Y",'CIQ Input File'!M98,"")</f>
        <v/>
      </c>
      <c r="B37" s="275" t="str">
        <f>IF('CIQ Input File'!K98="","",CONCATENATE('CIQ Input File'!G98,RIGHT('CIQ Input File'!$G$95,4)))</f>
        <v/>
      </c>
      <c r="C37" s="107" t="str">
        <f t="shared" si="0"/>
        <v/>
      </c>
      <c r="D37" s="287" t="s">
        <v>728</v>
      </c>
      <c r="E37" s="287" t="s">
        <v>1006</v>
      </c>
    </row>
    <row r="38" spans="1:5" s="93" customFormat="1">
      <c r="A38" s="257" t="str">
        <f>IF('CIQ Input File'!K105="Y",'CIQ Input File'!M105,"")</f>
        <v/>
      </c>
      <c r="B38" s="275" t="str">
        <f>IF('CIQ Input File'!K105="","",CONCATENATE('CIQ Input File'!G105,RIGHT('CIQ Input File'!$G$95,4)))</f>
        <v/>
      </c>
      <c r="C38" s="107" t="str">
        <f t="shared" si="0"/>
        <v/>
      </c>
      <c r="D38" s="287" t="s">
        <v>728</v>
      </c>
      <c r="E38" s="287" t="s">
        <v>1006</v>
      </c>
    </row>
    <row r="39" spans="1:5" s="93" customFormat="1">
      <c r="A39" s="257" t="str">
        <f>IF('CIQ Input File'!K97="Y",'CIQ Input File'!M97,"")</f>
        <v/>
      </c>
      <c r="B39" s="275" t="str">
        <f>IF('CIQ Input File'!K97="","",CONCATENATE('CIQ Input File'!G97,RIGHT('CIQ Input File'!$G$95,4)))</f>
        <v/>
      </c>
      <c r="C39" s="107" t="str">
        <f t="shared" si="0"/>
        <v/>
      </c>
      <c r="D39" s="287" t="s">
        <v>728</v>
      </c>
      <c r="E39" s="287" t="s">
        <v>1006</v>
      </c>
    </row>
    <row r="40" spans="1:5" s="93" customFormat="1">
      <c r="A40" s="257" t="str">
        <f>IF('CIQ Input File'!K99="Y",'CIQ Input File'!M99,"")</f>
        <v/>
      </c>
      <c r="B40" s="275" t="str">
        <f>IF('CIQ Input File'!K99="","",CONCATENATE('CIQ Input File'!G99,RIGHT('CIQ Input File'!$G$95,4)))</f>
        <v/>
      </c>
      <c r="C40" s="107" t="str">
        <f t="shared" si="0"/>
        <v/>
      </c>
      <c r="D40" s="287" t="s">
        <v>728</v>
      </c>
      <c r="E40" s="287" t="s">
        <v>1006</v>
      </c>
    </row>
    <row r="41" spans="1:5" s="93" customFormat="1">
      <c r="A41" s="257" t="str">
        <f>IF('CIQ Input File'!K100="Y",'CIQ Input File'!M100,"")</f>
        <v/>
      </c>
      <c r="B41" s="275" t="str">
        <f>IF('CIQ Input File'!K100="","",CONCATENATE('CIQ Input File'!G100,RIGHT('CIQ Input File'!$G$95,4)))</f>
        <v/>
      </c>
      <c r="C41" s="107" t="str">
        <f t="shared" si="0"/>
        <v/>
      </c>
      <c r="D41" s="287" t="s">
        <v>728</v>
      </c>
      <c r="E41" s="287" t="s">
        <v>1006</v>
      </c>
    </row>
    <row r="42" spans="1:5" s="64" customFormat="1">
      <c r="A42" s="257" t="str">
        <f>IF('CIQ Input File'!K101="Y",'CIQ Input File'!M101,"")</f>
        <v/>
      </c>
      <c r="B42" s="275" t="str">
        <f>IF('CIQ Input File'!K101="","",CONCATENATE('CIQ Input File'!G101,RIGHT('CIQ Input File'!$G$95,4)))</f>
        <v/>
      </c>
      <c r="C42" s="107" t="str">
        <f t="shared" si="0"/>
        <v/>
      </c>
      <c r="D42" s="287" t="s">
        <v>728</v>
      </c>
      <c r="E42" s="287" t="s">
        <v>1006</v>
      </c>
    </row>
    <row r="43" spans="1:5" s="64" customFormat="1">
      <c r="A43" s="257" t="str">
        <f>IF('CIQ Input File'!K102="Y",'CIQ Input File'!M102,"")</f>
        <v/>
      </c>
      <c r="B43" s="275" t="str">
        <f>IF('CIQ Input File'!K102="","",CONCATENATE('CIQ Input File'!G102,RIGHT('CIQ Input File'!$G$95,4)))</f>
        <v/>
      </c>
      <c r="C43" s="107" t="str">
        <f t="shared" si="0"/>
        <v/>
      </c>
      <c r="D43" s="287" t="s">
        <v>728</v>
      </c>
      <c r="E43" s="287" t="s">
        <v>1006</v>
      </c>
    </row>
    <row r="44" spans="1:5" s="64" customFormat="1">
      <c r="A44" s="257" t="str">
        <f>IF('CIQ Input File'!K106="Y",'CIQ Input File'!M106,"")</f>
        <v/>
      </c>
      <c r="B44" s="275" t="str">
        <f>IF('CIQ Input File'!K106="","",CONCATENATE('CIQ Input File'!G106,RIGHT('CIQ Input File'!$G$95,4)))</f>
        <v/>
      </c>
      <c r="C44" s="107" t="str">
        <f t="shared" si="0"/>
        <v/>
      </c>
      <c r="D44" s="287" t="s">
        <v>728</v>
      </c>
      <c r="E44" s="287" t="s">
        <v>1006</v>
      </c>
    </row>
    <row r="45" spans="1:5" s="64" customFormat="1">
      <c r="A45" s="257" t="str">
        <f>IF('CIQ Input File'!K103="Y",'CIQ Input File'!M103,"")</f>
        <v/>
      </c>
      <c r="B45" s="275" t="str">
        <f>IF('CIQ Input File'!K103="","",CONCATENATE('CIQ Input File'!G103,RIGHT('CIQ Input File'!$G$95,4)))</f>
        <v/>
      </c>
      <c r="C45" s="107" t="str">
        <f t="shared" si="0"/>
        <v/>
      </c>
      <c r="D45" s="287" t="s">
        <v>728</v>
      </c>
      <c r="E45" s="287" t="s">
        <v>1006</v>
      </c>
    </row>
    <row r="46" spans="1:5" s="64" customFormat="1">
      <c r="A46" s="257" t="str">
        <f>IF('CIQ Input File'!K107="Y",'CIQ Input File'!M107,"")</f>
        <v/>
      </c>
      <c r="B46" s="275" t="str">
        <f>IF('CIQ Input File'!K107="","",CONCATENATE('CIQ Input File'!G107,RIGHT('CIQ Input File'!$G$95,4)))</f>
        <v/>
      </c>
      <c r="C46" s="107" t="str">
        <f t="shared" si="0"/>
        <v/>
      </c>
      <c r="D46" s="287" t="s">
        <v>728</v>
      </c>
      <c r="E46" s="287" t="s">
        <v>1006</v>
      </c>
    </row>
    <row r="47" spans="1:5" s="64" customFormat="1">
      <c r="A47" s="257" t="str">
        <f>IF('CIQ Input File'!K108="Y",'CIQ Input File'!M108,"")</f>
        <v/>
      </c>
      <c r="B47" s="275" t="str">
        <f>IF('CIQ Input File'!K108="","",CONCATENATE('CIQ Input File'!G108,RIGHT('CIQ Input File'!$G$95,4)))</f>
        <v/>
      </c>
      <c r="C47" s="107" t="str">
        <f t="shared" si="0"/>
        <v/>
      </c>
      <c r="D47" s="287" t="s">
        <v>728</v>
      </c>
      <c r="E47" s="287" t="s">
        <v>1006</v>
      </c>
    </row>
    <row r="48" spans="1:5">
      <c r="A48" s="257" t="str">
        <f>IF('CIQ Input File'!K109="Y",'CIQ Input File'!M109,"")</f>
        <v/>
      </c>
      <c r="B48" s="275" t="str">
        <f>IF('CIQ Input File'!K109="","",CONCATENATE('CIQ Input File'!G109,RIGHT('CIQ Input File'!$G$95,4)))</f>
        <v/>
      </c>
      <c r="C48" s="107" t="str">
        <f t="shared" si="0"/>
        <v/>
      </c>
      <c r="D48" s="287" t="s">
        <v>728</v>
      </c>
      <c r="E48" s="287" t="s">
        <v>1006</v>
      </c>
    </row>
    <row r="49" spans="1:5">
      <c r="A49" s="257" t="str">
        <f>IF('CIQ Input File'!K110="Y",'CIQ Input File'!M110,"")</f>
        <v/>
      </c>
      <c r="B49" s="275" t="str">
        <f>IF('CIQ Input File'!K110="","",CONCATENATE('CIQ Input File'!G110,RIGHT('CIQ Input File'!$G$95,4)))</f>
        <v/>
      </c>
      <c r="C49" s="107" t="str">
        <f t="shared" si="0"/>
        <v/>
      </c>
      <c r="D49" s="287" t="s">
        <v>728</v>
      </c>
      <c r="E49" s="287" t="s">
        <v>1006</v>
      </c>
    </row>
    <row r="50" spans="1:5">
      <c r="A50" s="257" t="str">
        <f>IF('CIQ Input File'!K111="Y",'CIQ Input File'!M111,"")</f>
        <v/>
      </c>
      <c r="B50" s="275" t="str">
        <f>IF('CIQ Input File'!K111="","",CONCATENATE('CIQ Input File'!G111,RIGHT('CIQ Input File'!$G$95,4)))</f>
        <v/>
      </c>
      <c r="C50" s="107" t="str">
        <f t="shared" si="0"/>
        <v/>
      </c>
      <c r="D50" s="287" t="s">
        <v>728</v>
      </c>
      <c r="E50" s="287" t="s">
        <v>1006</v>
      </c>
    </row>
    <row r="51" spans="1:5">
      <c r="A51" s="257" t="str">
        <f>IF('CIQ Input File'!K112="Y",'CIQ Input File'!M112,"")</f>
        <v/>
      </c>
      <c r="B51" s="275" t="str">
        <f>IF('CIQ Input File'!K112="","",CONCATENATE('CIQ Input File'!G112,RIGHT('CIQ Input File'!$G$95,4)))</f>
        <v/>
      </c>
      <c r="C51" s="107" t="str">
        <f t="shared" si="0"/>
        <v/>
      </c>
      <c r="D51" s="287" t="s">
        <v>728</v>
      </c>
      <c r="E51" s="287" t="s">
        <v>1006</v>
      </c>
    </row>
    <row r="52" spans="1:5">
      <c r="A52" s="257" t="str">
        <f>IF('CIQ Input File'!K113="Y",'CIQ Input File'!M113,"")</f>
        <v/>
      </c>
      <c r="B52" s="275" t="str">
        <f>IF('CIQ Input File'!K113="","",CONCATENATE('CIQ Input File'!G113,RIGHT('CIQ Input File'!$G$95,4)))</f>
        <v/>
      </c>
      <c r="C52" s="107" t="str">
        <f t="shared" si="0"/>
        <v/>
      </c>
      <c r="D52" s="287" t="s">
        <v>728</v>
      </c>
      <c r="E52" s="287" t="s">
        <v>1006</v>
      </c>
    </row>
    <row r="53" spans="1:5">
      <c r="A53" s="257" t="str">
        <f>IF('CIQ Input File'!K116="Y",'CIQ Input File'!M116,"")</f>
        <v/>
      </c>
      <c r="B53" s="275" t="str">
        <f>IF('CIQ Input File'!K116="","",CONCATENATE('CIQ Input File'!G116,RIGHT('CIQ Input File'!$G$95,4)))</f>
        <v/>
      </c>
      <c r="C53" s="107" t="str">
        <f t="shared" si="0"/>
        <v/>
      </c>
      <c r="D53" s="287" t="s">
        <v>728</v>
      </c>
      <c r="E53" s="287" t="s">
        <v>1006</v>
      </c>
    </row>
    <row r="54" spans="1:5">
      <c r="A54" s="257" t="str">
        <f>IF('CIQ Input File'!K117="Y",'CIQ Input File'!M117,"")</f>
        <v/>
      </c>
      <c r="B54" s="275" t="str">
        <f>IF('CIQ Input File'!K117="","",CONCATENATE('CIQ Input File'!G117,RIGHT('CIQ Input File'!$G$95,4)))</f>
        <v/>
      </c>
      <c r="C54" s="107" t="str">
        <f t="shared" si="0"/>
        <v/>
      </c>
      <c r="D54" s="287" t="s">
        <v>728</v>
      </c>
      <c r="E54" s="287" t="s">
        <v>1006</v>
      </c>
    </row>
    <row r="55" spans="1:5">
      <c r="A55" s="257" t="str">
        <f>IF('CIQ Input File'!K118="Y",'CIQ Input File'!M118,"")</f>
        <v/>
      </c>
      <c r="B55" s="275" t="str">
        <f>IF('CIQ Input File'!K118="","",CONCATENATE('CIQ Input File'!G118,RIGHT('CIQ Input File'!$G$95,4)))</f>
        <v/>
      </c>
      <c r="C55" s="107" t="str">
        <f t="shared" si="0"/>
        <v/>
      </c>
      <c r="D55" s="287" t="s">
        <v>728</v>
      </c>
      <c r="E55" s="287" t="s">
        <v>1006</v>
      </c>
    </row>
    <row r="56" spans="1:5">
      <c r="A56" s="257" t="str">
        <f>IF('CIQ Input File'!K119="Y",'CIQ Input File'!M119,"")</f>
        <v/>
      </c>
      <c r="B56" s="275" t="str">
        <f>IF('CIQ Input File'!K119="","",CONCATENATE('CIQ Input File'!G119,RIGHT('CIQ Input File'!$G$95,4)))</f>
        <v/>
      </c>
      <c r="C56" s="107" t="str">
        <f t="shared" si="0"/>
        <v/>
      </c>
      <c r="D56" s="287" t="s">
        <v>728</v>
      </c>
      <c r="E56" s="287" t="s">
        <v>1006</v>
      </c>
    </row>
    <row r="57" spans="1:5">
      <c r="A57" s="257" t="str">
        <f>IF('CIQ Input File'!K120="Y",'CIQ Input File'!M120,"")</f>
        <v/>
      </c>
      <c r="B57" s="275" t="str">
        <f>IF('CIQ Input File'!K120="","",CONCATENATE('CIQ Input File'!G120,RIGHT('CIQ Input File'!$G$95,4)))</f>
        <v/>
      </c>
      <c r="C57" s="107" t="str">
        <f t="shared" si="0"/>
        <v/>
      </c>
      <c r="D57" s="287" t="s">
        <v>728</v>
      </c>
      <c r="E57" s="287" t="s">
        <v>1006</v>
      </c>
    </row>
    <row r="58" spans="1:5">
      <c r="A58" s="257" t="str">
        <f>IF('CIQ Input File'!K121="Y",'CIQ Input File'!M121,"")</f>
        <v/>
      </c>
      <c r="B58" s="275" t="str">
        <f>IF('CIQ Input File'!K121="","",CONCATENATE('CIQ Input File'!G121,RIGHT('CIQ Input File'!$G$95,4)))</f>
        <v/>
      </c>
      <c r="C58" s="107" t="str">
        <f t="shared" si="0"/>
        <v/>
      </c>
      <c r="D58" s="287" t="s">
        <v>728</v>
      </c>
      <c r="E58" s="287" t="s">
        <v>1006</v>
      </c>
    </row>
    <row r="59" spans="1:5">
      <c r="A59" s="257" t="str">
        <f>IF('CIQ Input File'!K122="Y",'CIQ Input File'!M122,"")</f>
        <v/>
      </c>
      <c r="B59" s="275" t="str">
        <f>IF('CIQ Input File'!K122="","",CONCATENATE('CIQ Input File'!G122,RIGHT('CIQ Input File'!$G$95,4)))</f>
        <v/>
      </c>
      <c r="C59" s="107" t="str">
        <f t="shared" si="0"/>
        <v/>
      </c>
      <c r="D59" s="287" t="s">
        <v>728</v>
      </c>
      <c r="E59" s="287" t="s">
        <v>1006</v>
      </c>
    </row>
    <row r="60" spans="1:5">
      <c r="A60" s="257" t="str">
        <f>IF('CIQ Input File'!K123="Y",'CIQ Input File'!M123,"")</f>
        <v/>
      </c>
      <c r="B60" s="275" t="str">
        <f>IF('CIQ Input File'!K123="","",CONCATENATE('CIQ Input File'!G123,RIGHT('CIQ Input File'!$G$95,4)))</f>
        <v/>
      </c>
      <c r="C60" s="107" t="str">
        <f t="shared" si="0"/>
        <v/>
      </c>
      <c r="D60" s="287" t="s">
        <v>728</v>
      </c>
      <c r="E60" s="287" t="s">
        <v>1006</v>
      </c>
    </row>
    <row r="61" spans="1:5">
      <c r="A61" s="257" t="str">
        <f>IF('CIQ Input File'!K124="Y",'CIQ Input File'!M124,"")</f>
        <v/>
      </c>
      <c r="B61" s="275" t="str">
        <f>IF('CIQ Input File'!K124="","",CONCATENATE('CIQ Input File'!G124,RIGHT('CIQ Input File'!$G$95,4)))</f>
        <v/>
      </c>
      <c r="C61" s="107" t="str">
        <f t="shared" si="0"/>
        <v/>
      </c>
      <c r="D61" s="287" t="s">
        <v>728</v>
      </c>
      <c r="E61" s="287" t="s">
        <v>1006</v>
      </c>
    </row>
    <row r="62" spans="1:5">
      <c r="A62" s="257" t="str">
        <f>IF('CIQ Input File'!K125="Y",'CIQ Input File'!M125,"")</f>
        <v/>
      </c>
      <c r="B62" s="275" t="str">
        <f>IF('CIQ Input File'!K125="","",CONCATENATE('CIQ Input File'!G125,RIGHT('CIQ Input File'!$G$95,4)))</f>
        <v/>
      </c>
      <c r="C62" s="107" t="str">
        <f t="shared" si="0"/>
        <v/>
      </c>
      <c r="D62" s="287" t="s">
        <v>728</v>
      </c>
      <c r="E62" s="287" t="s">
        <v>1006</v>
      </c>
    </row>
    <row r="63" spans="1:5">
      <c r="A63" s="257" t="str">
        <f>IF('CIQ Input File'!K126="Y",'CIQ Input File'!M126,"")</f>
        <v/>
      </c>
      <c r="B63" s="275" t="str">
        <f>IF('CIQ Input File'!K126="","",CONCATENATE('CIQ Input File'!G126,RIGHT('CIQ Input File'!$G$95,4)))</f>
        <v/>
      </c>
      <c r="C63" s="107" t="str">
        <f t="shared" si="0"/>
        <v/>
      </c>
      <c r="D63" s="287" t="s">
        <v>728</v>
      </c>
      <c r="E63" s="287" t="s">
        <v>1006</v>
      </c>
    </row>
    <row r="64" spans="1:5">
      <c r="A64" s="257" t="str">
        <f>IF('CIQ Input File'!K127="Y",'CIQ Input File'!M127,"")</f>
        <v/>
      </c>
      <c r="B64" s="275" t="str">
        <f>IF('CIQ Input File'!K127="","",CONCATENATE('CIQ Input File'!G127,RIGHT('CIQ Input File'!$G$95,4)))</f>
        <v/>
      </c>
      <c r="C64" s="107" t="str">
        <f t="shared" si="0"/>
        <v/>
      </c>
      <c r="D64" s="287" t="s">
        <v>728</v>
      </c>
      <c r="E64" s="287" t="s">
        <v>1006</v>
      </c>
    </row>
    <row r="65" spans="1:5">
      <c r="A65" s="107"/>
      <c r="B65" s="284"/>
      <c r="C65" s="107"/>
      <c r="D65" s="287" t="s">
        <v>727</v>
      </c>
      <c r="E65" s="287" t="s">
        <v>691</v>
      </c>
    </row>
    <row r="66" spans="1:5">
      <c r="A66" s="107" t="str">
        <f>IF(B66="","",IF('CIQ Input File'!N597="",IF('CIQ Input File'!H597="Y",(CONCATENATE("prefix_v",'CIQ Input File'!D597)),CONCATENATE("prefix_v",'CIQ Input File'!D597,"-",D66)),'CIQ Input File'!N597))</f>
        <v/>
      </c>
      <c r="B66" s="284" t="str">
        <f>IF('CIQ Input File'!$G$27="control","",IF('CIQ Input File'!L597="",IF('CIQ Input File'!F597="","",'CIQ Input File'!F597),'CIQ Input File'!L597))</f>
        <v/>
      </c>
      <c r="C66" s="107" t="str">
        <f>IF(B66="","","exact")</f>
        <v/>
      </c>
      <c r="D66" s="287" t="s">
        <v>727</v>
      </c>
      <c r="E66" s="287" t="s">
        <v>691</v>
      </c>
    </row>
    <row r="67" spans="1:5">
      <c r="A67" s="107" t="str">
        <f>IF(B67="","",IF('CIQ Input File'!N598="",IF('CIQ Input File'!H598="Y",(CONCATENATE("prefix_v",'CIQ Input File'!D598)),CONCATENATE("prefix_v",'CIQ Input File'!D598,"-",D67)),'CIQ Input File'!N598))</f>
        <v/>
      </c>
      <c r="B67" s="284" t="str">
        <f>IF('CIQ Input File'!$G$27="control","",IF('CIQ Input File'!L598="",IF('CIQ Input File'!F598="","",'CIQ Input File'!F598),'CIQ Input File'!L598))</f>
        <v/>
      </c>
      <c r="C67" s="107" t="str">
        <f>IF(B67="","","exact")</f>
        <v/>
      </c>
      <c r="D67" s="287" t="s">
        <v>727</v>
      </c>
      <c r="E67" s="287" t="s">
        <v>691</v>
      </c>
    </row>
    <row r="68" spans="1:5">
      <c r="A68" s="107" t="str">
        <f>IF(B68="","",IF('CIQ Input File'!N599="",IF('CIQ Input File'!H599="Y",(CONCATENATE("prefix_v",'CIQ Input File'!D599)),CONCATENATE("prefix_v",'CIQ Input File'!D599,"-",D68)),'CIQ Input File'!N599))</f>
        <v/>
      </c>
      <c r="B68" s="284" t="str">
        <f>IF('CIQ Input File'!$G$27="control","",IF('CIQ Input File'!L599="",IF('CIQ Input File'!F599="","",'CIQ Input File'!F599),'CIQ Input File'!L599))</f>
        <v/>
      </c>
      <c r="C68" s="107" t="str">
        <f>IF(B68="","","exact")</f>
        <v/>
      </c>
      <c r="D68" s="287" t="s">
        <v>727</v>
      </c>
      <c r="E68" s="287" t="s">
        <v>691</v>
      </c>
    </row>
    <row r="69" spans="1:5">
      <c r="A69" s="107" t="str">
        <f>IF(B69="","",IF('CIQ Input File'!N600="",IF('CIQ Input File'!H600="Y",(CONCATENATE("prefix_v",'CIQ Input File'!D600)),CONCATENATE("prefix_v",'CIQ Input File'!D600,"-",D69)),'CIQ Input File'!N600))</f>
        <v/>
      </c>
      <c r="B69" s="284" t="str">
        <f>IF('CIQ Input File'!$G$27="control","",IF('CIQ Input File'!L600="",IF('CIQ Input File'!F600="","",'CIQ Input File'!F600),'CIQ Input File'!L600))</f>
        <v/>
      </c>
      <c r="C69" s="107" t="str">
        <f t="shared" ref="C69:C72" si="1">IF(B69="","","exact")</f>
        <v/>
      </c>
      <c r="D69" s="287" t="s">
        <v>727</v>
      </c>
      <c r="E69" s="287" t="s">
        <v>691</v>
      </c>
    </row>
    <row r="70" spans="1:5">
      <c r="A70" s="107" t="str">
        <f>IF(B70="","",IF('CIQ Input File'!N601="",IF('CIQ Input File'!H601="Y",(CONCATENATE("prefix_v",'CIQ Input File'!D601)),CONCATENATE("prefix_v",'CIQ Input File'!D601,"-",D70)),'CIQ Input File'!N601))</f>
        <v/>
      </c>
      <c r="B70" s="284" t="str">
        <f>IF('CIQ Input File'!$G$27="control","",IF('CIQ Input File'!L601="",IF('CIQ Input File'!F601="","",'CIQ Input File'!F601),'CIQ Input File'!L601))</f>
        <v/>
      </c>
      <c r="C70" s="107" t="str">
        <f t="shared" si="1"/>
        <v/>
      </c>
      <c r="D70" s="287" t="s">
        <v>727</v>
      </c>
      <c r="E70" s="287" t="s">
        <v>691</v>
      </c>
    </row>
    <row r="71" spans="1:5">
      <c r="A71" s="107" t="str">
        <f>IF(B71="","",IF('CIQ Input File'!N602="",IF('CIQ Input File'!H602="Y",(CONCATENATE("prefix_v",'CIQ Input File'!D602)),CONCATENATE("prefix_v",'CIQ Input File'!D602,"-",D71)),'CIQ Input File'!N602))</f>
        <v/>
      </c>
      <c r="B71" s="284" t="str">
        <f>IF('CIQ Input File'!$G$27="control","",IF('CIQ Input File'!L602="",IF('CIQ Input File'!F602="","",'CIQ Input File'!F602),'CIQ Input File'!L602))</f>
        <v/>
      </c>
      <c r="C71" s="107" t="str">
        <f t="shared" si="1"/>
        <v/>
      </c>
      <c r="D71" s="287" t="s">
        <v>727</v>
      </c>
      <c r="E71" s="287" t="s">
        <v>691</v>
      </c>
    </row>
    <row r="72" spans="1:5">
      <c r="A72" s="107" t="str">
        <f>IF(B72="","",IF('CIQ Input File'!N603="",IF('CIQ Input File'!H603="Y",(CONCATENATE("prefix_v",'CIQ Input File'!D603)),CONCATENATE("prefix_v",'CIQ Input File'!D603,"-",D72)),'CIQ Input File'!N603))</f>
        <v/>
      </c>
      <c r="B72" s="284" t="str">
        <f>IF('CIQ Input File'!$G$27="control","",IF('CIQ Input File'!L603="",IF('CIQ Input File'!F603="","",'CIQ Input File'!F603),'CIQ Input File'!L603))</f>
        <v/>
      </c>
      <c r="C72" s="107" t="str">
        <f t="shared" si="1"/>
        <v/>
      </c>
      <c r="D72" s="287" t="s">
        <v>727</v>
      </c>
      <c r="E72" s="287" t="s">
        <v>691</v>
      </c>
    </row>
    <row r="73" spans="1:5">
      <c r="A73" s="107"/>
      <c r="B73" s="284"/>
      <c r="C73" s="107"/>
      <c r="D73" s="287" t="s">
        <v>727</v>
      </c>
      <c r="E73" s="287" t="s">
        <v>691</v>
      </c>
    </row>
    <row r="74" spans="1:5">
      <c r="A74" s="107"/>
      <c r="B74" s="284"/>
      <c r="C74" s="107"/>
      <c r="D74" s="287" t="s">
        <v>727</v>
      </c>
      <c r="E74" s="287" t="s">
        <v>691</v>
      </c>
    </row>
    <row r="75" spans="1:5">
      <c r="A75" s="107"/>
      <c r="B75" s="284"/>
      <c r="C75" s="107"/>
      <c r="D75" s="287" t="s">
        <v>727</v>
      </c>
      <c r="E75" s="287" t="s">
        <v>691</v>
      </c>
    </row>
    <row r="76" spans="1:5">
      <c r="A76" s="107"/>
      <c r="B76" s="284"/>
      <c r="C76" s="107"/>
      <c r="D76" s="287" t="s">
        <v>727</v>
      </c>
      <c r="E76" s="287" t="s">
        <v>691</v>
      </c>
    </row>
    <row r="77" spans="1:5">
      <c r="A77" s="107"/>
      <c r="B77" s="284"/>
      <c r="C77" s="107"/>
      <c r="D77" s="287" t="s">
        <v>727</v>
      </c>
      <c r="E77" s="287" t="s">
        <v>691</v>
      </c>
    </row>
    <row r="78" spans="1:5">
      <c r="A78" s="107"/>
      <c r="B78" s="284"/>
      <c r="C78" s="107"/>
      <c r="D78" s="287" t="s">
        <v>727</v>
      </c>
      <c r="E78" s="287" t="s">
        <v>691</v>
      </c>
    </row>
    <row r="79" spans="1:5">
      <c r="A79" s="107"/>
      <c r="B79" s="284"/>
      <c r="C79" s="107"/>
      <c r="D79" s="287" t="s">
        <v>727</v>
      </c>
      <c r="E79" s="287" t="s">
        <v>691</v>
      </c>
    </row>
    <row r="80" spans="1:5" s="437" customFormat="1">
      <c r="A80" s="107"/>
      <c r="B80" s="284"/>
      <c r="C80" s="107"/>
      <c r="D80" s="287" t="s">
        <v>727</v>
      </c>
      <c r="E80" s="287" t="s">
        <v>691</v>
      </c>
    </row>
    <row r="81" spans="1:5" s="437" customFormat="1">
      <c r="A81" s="107"/>
      <c r="B81" s="284"/>
      <c r="C81" s="107"/>
      <c r="D81" s="287" t="s">
        <v>727</v>
      </c>
      <c r="E81" s="287" t="s">
        <v>691</v>
      </c>
    </row>
    <row r="82" spans="1:5" s="437" customFormat="1">
      <c r="A82" s="107"/>
      <c r="B82" s="284"/>
      <c r="C82" s="107"/>
      <c r="D82" s="287" t="s">
        <v>727</v>
      </c>
      <c r="E82" s="287" t="s">
        <v>691</v>
      </c>
    </row>
    <row r="83" spans="1:5" s="437" customFormat="1">
      <c r="A83" s="107"/>
      <c r="B83" s="257"/>
      <c r="C83" s="107"/>
      <c r="D83" s="287" t="s">
        <v>727</v>
      </c>
      <c r="E83" s="287" t="s">
        <v>691</v>
      </c>
    </row>
    <row r="84" spans="1:5" s="437" customFormat="1">
      <c r="A84" s="107"/>
      <c r="B84" s="257"/>
      <c r="C84" s="107"/>
      <c r="D84" s="287" t="s">
        <v>727</v>
      </c>
      <c r="E84" s="287" t="s">
        <v>691</v>
      </c>
    </row>
    <row r="85" spans="1:5">
      <c r="A85" s="107"/>
      <c r="B85" s="107"/>
      <c r="C85" s="107"/>
      <c r="D85" s="287" t="s">
        <v>728</v>
      </c>
      <c r="E85" s="287" t="s">
        <v>691</v>
      </c>
    </row>
    <row r="86" spans="1:5">
      <c r="A86" s="107"/>
      <c r="B86" s="107"/>
      <c r="C86" s="107"/>
      <c r="D86" s="287" t="s">
        <v>728</v>
      </c>
      <c r="E86" s="287" t="s">
        <v>691</v>
      </c>
    </row>
    <row r="87" spans="1:5">
      <c r="A87" s="107"/>
      <c r="B87" s="107"/>
      <c r="C87" s="107"/>
      <c r="D87" s="287" t="s">
        <v>728</v>
      </c>
      <c r="E87" s="287" t="s">
        <v>691</v>
      </c>
    </row>
    <row r="88" spans="1:5">
      <c r="A88" s="107"/>
      <c r="B88" s="107"/>
      <c r="C88" s="107"/>
      <c r="D88" s="287" t="s">
        <v>728</v>
      </c>
      <c r="E88" s="287" t="s">
        <v>691</v>
      </c>
    </row>
    <row r="89" spans="1:5">
      <c r="A89" s="107"/>
      <c r="B89" s="107"/>
      <c r="C89" s="107"/>
      <c r="D89" s="287" t="s">
        <v>728</v>
      </c>
      <c r="E89" s="287" t="s">
        <v>691</v>
      </c>
    </row>
    <row r="90" spans="1:5">
      <c r="A90" s="107"/>
      <c r="B90" s="107"/>
      <c r="C90" s="107"/>
      <c r="D90" s="287" t="s">
        <v>728</v>
      </c>
      <c r="E90" s="287" t="s">
        <v>691</v>
      </c>
    </row>
    <row r="91" spans="1:5">
      <c r="A91" s="107"/>
      <c r="B91" s="107"/>
      <c r="C91" s="107"/>
      <c r="D91" s="287" t="s">
        <v>728</v>
      </c>
      <c r="E91" s="287" t="s">
        <v>691</v>
      </c>
    </row>
    <row r="92" spans="1:5">
      <c r="A92" s="107"/>
      <c r="B92" s="107"/>
      <c r="C92" s="107"/>
      <c r="D92" s="287" t="s">
        <v>728</v>
      </c>
      <c r="E92" s="287" t="s">
        <v>691</v>
      </c>
    </row>
    <row r="93" spans="1:5">
      <c r="A93" s="107"/>
      <c r="B93" s="107"/>
      <c r="C93" s="107"/>
      <c r="D93" s="287" t="s">
        <v>728</v>
      </c>
      <c r="E93" s="287" t="s">
        <v>691</v>
      </c>
    </row>
    <row r="94" spans="1:5">
      <c r="A94" s="107"/>
      <c r="B94" s="107"/>
      <c r="C94" s="107"/>
      <c r="D94" s="287" t="s">
        <v>728</v>
      </c>
      <c r="E94" s="287" t="s">
        <v>691</v>
      </c>
    </row>
    <row r="95" spans="1:5">
      <c r="A95" s="107"/>
      <c r="B95" s="107"/>
      <c r="C95" s="107"/>
      <c r="D95" s="287" t="s">
        <v>728</v>
      </c>
      <c r="E95" s="287" t="s">
        <v>691</v>
      </c>
    </row>
    <row r="96" spans="1:5">
      <c r="A96" s="107"/>
      <c r="B96" s="107"/>
      <c r="C96" s="107"/>
      <c r="D96" s="287" t="s">
        <v>728</v>
      </c>
      <c r="E96" s="287" t="s">
        <v>691</v>
      </c>
    </row>
    <row r="97" spans="1:5">
      <c r="A97" s="107"/>
      <c r="B97" s="107"/>
      <c r="C97" s="107"/>
      <c r="D97" s="287" t="s">
        <v>728</v>
      </c>
      <c r="E97" s="287" t="s">
        <v>691</v>
      </c>
    </row>
    <row r="98" spans="1:5">
      <c r="A98" s="107"/>
      <c r="B98" s="107"/>
      <c r="C98" s="107"/>
      <c r="D98" s="287" t="s">
        <v>728</v>
      </c>
      <c r="E98" s="287" t="s">
        <v>691</v>
      </c>
    </row>
    <row r="99" spans="1:5">
      <c r="A99" s="107"/>
      <c r="B99" s="107"/>
      <c r="C99" s="107"/>
      <c r="D99" s="287" t="s">
        <v>728</v>
      </c>
      <c r="E99" s="287" t="s">
        <v>691</v>
      </c>
    </row>
    <row r="100" spans="1:5">
      <c r="A100" s="107"/>
      <c r="B100" s="107"/>
      <c r="C100" s="107"/>
      <c r="D100" s="287" t="s">
        <v>728</v>
      </c>
      <c r="E100" s="287" t="s">
        <v>691</v>
      </c>
    </row>
    <row r="101" spans="1:5">
      <c r="A101" s="107"/>
      <c r="B101" s="107"/>
      <c r="C101" s="107"/>
      <c r="D101" s="287" t="s">
        <v>728</v>
      </c>
      <c r="E101" s="287" t="s">
        <v>691</v>
      </c>
    </row>
    <row r="102" spans="1:5">
      <c r="A102" s="107"/>
      <c r="B102" s="107"/>
      <c r="C102" s="107"/>
      <c r="D102" s="287" t="s">
        <v>728</v>
      </c>
      <c r="E102" s="287" t="s">
        <v>691</v>
      </c>
    </row>
    <row r="103" spans="1:5">
      <c r="A103" s="107"/>
      <c r="B103" s="107"/>
      <c r="C103" s="107"/>
      <c r="D103" s="287" t="s">
        <v>728</v>
      </c>
      <c r="E103" s="287" t="s">
        <v>691</v>
      </c>
    </row>
    <row r="104" spans="1:5">
      <c r="A104" s="107"/>
      <c r="B104" s="107"/>
      <c r="C104" s="107"/>
      <c r="D104" s="287" t="s">
        <v>728</v>
      </c>
      <c r="E104" s="287" t="s">
        <v>691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E95A-34C0-49C4-AE32-211A6678AAF3}">
  <sheetPr>
    <tabColor rgb="FF92D050"/>
  </sheetPr>
  <dimension ref="A1:I83"/>
  <sheetViews>
    <sheetView topLeftCell="A7" workbookViewId="0">
      <selection activeCell="F30" sqref="F30"/>
    </sheetView>
  </sheetViews>
  <sheetFormatPr defaultRowHeight="14.5"/>
  <cols>
    <col min="2" max="2" width="6.1796875" bestFit="1" customWidth="1"/>
    <col min="3" max="3" width="27.26953125" customWidth="1"/>
    <col min="4" max="4" width="8.6328125" bestFit="1" customWidth="1"/>
    <col min="5" max="5" width="21.6328125" customWidth="1"/>
    <col min="6" max="6" width="34.453125" customWidth="1"/>
    <col min="7" max="7" width="27.36328125" customWidth="1"/>
    <col min="8" max="8" width="35.54296875" customWidth="1"/>
  </cols>
  <sheetData>
    <row r="1" spans="1:9">
      <c r="A1" s="1170" t="s">
        <v>300</v>
      </c>
      <c r="B1" s="1170"/>
    </row>
    <row r="2" spans="1:9">
      <c r="A2" s="2" t="s">
        <v>166</v>
      </c>
      <c r="B2" s="2" t="s">
        <v>51</v>
      </c>
      <c r="C2" s="2" t="s">
        <v>50</v>
      </c>
      <c r="D2" s="2" t="s">
        <v>52</v>
      </c>
      <c r="E2" s="2" t="s">
        <v>64</v>
      </c>
      <c r="F2" s="2" t="s">
        <v>660</v>
      </c>
      <c r="G2" s="2" t="s">
        <v>61</v>
      </c>
      <c r="H2" s="13" t="s">
        <v>908</v>
      </c>
      <c r="I2" s="13" t="s">
        <v>909</v>
      </c>
    </row>
    <row r="3" spans="1:9">
      <c r="A3" s="107" t="str">
        <f>IF(F3="","",A4)</f>
        <v>Base</v>
      </c>
      <c r="B3" s="107" t="str">
        <f>IF(F3="","",B4)</f>
        <v/>
      </c>
      <c r="C3" s="107" t="str">
        <f>IF(A3="",IF(B3="","",INDEX('CIQ Input File'!I169:I205,MATCH(B3,'CIQ Input File'!C169:C236,0))),"")</f>
        <v/>
      </c>
      <c r="D3" s="107" t="str">
        <f>IF(A3="base","",IF(B3="","",INDEX('CIQ Input File'!$C$81:$C$91,MATCH(B3,'CIQ Input File'!$D$81:$D$91,0))))</f>
        <v/>
      </c>
      <c r="E3" s="257" t="str">
        <f>IFERROR(IF(H3="","",IF(A3="Base",CONCATENATE(INDEX('CIQ Input File'!$F$273:$F$283,MATCH(A3,'CIQ Input File'!$C$273:$C$283,0)),"/32"),CONCATENATE(INDEX('CIQ Input File'!$F$273:$F$283,MATCH(B3,'CIQ Input File'!$C$273:$C$283,0)),"/32"))),"0.0.0.0/0")</f>
        <v>10.255.51.248/32</v>
      </c>
      <c r="F3" s="257" t="str">
        <f>IF('CIQ Input File'!H207="","",IF('CIQ Input File'!$S$208="Y",'CIQ Input File'!H207,""))</f>
        <v>10.222.72.222</v>
      </c>
      <c r="G3" s="107" t="str">
        <f>IF(F3="","","bfd-enable")</f>
        <v>bfd-enable</v>
      </c>
      <c r="H3" s="287" t="str">
        <f>IF(F3="","",'CIQ Input File'!G207)</f>
        <v>10.222.72.217</v>
      </c>
      <c r="I3" s="287" t="s">
        <v>727</v>
      </c>
    </row>
    <row r="4" spans="1:9">
      <c r="A4" s="107" t="str">
        <f>IF(F4="","",INDEX('CIQ Input File'!$C$207:$C$256,MATCH(F4,'CIQ Input File'!$H$207:$H$256,0)))</f>
        <v>Base</v>
      </c>
      <c r="B4" s="257" t="str">
        <f>IF(H4="","",IF(A4="Base","",INDEX('CIQ Input File'!$C$207:$C$256,MATCH(H4,'CIQ Input File'!$G$207:$G$256,0))))</f>
        <v/>
      </c>
      <c r="C4" s="107" t="str">
        <f>IF(A4="",IF(B4="","",INDEX('CIQ Input File'!I188:I205,MATCH(B4,'CIQ Input File'!C188:C237,0))),"")</f>
        <v/>
      </c>
      <c r="D4" s="107" t="str">
        <f>IF(A4="base","",IF(B4="","",INDEX('CIQ Input File'!$C$81:$C$91,MATCH(B4,'CIQ Input File'!$D$81:$D$91,0))))</f>
        <v/>
      </c>
      <c r="E4" s="107" t="str">
        <f>IFERROR(IF(F4="","",IF(A4="Base",CONCATENATE(INDEX('CIQ Input File'!$G$273:$G$283,MATCH(A4,'CIQ Input File'!$C$273:$C$283,0)),"/32"),CONCATENATE(INDEX('CIQ Input File'!$G$273:$G$283,MATCH(B4,'CIQ Input File'!$C$273:$C$283,0)),"/32"))),"0.0.0.0/0")</f>
        <v>10.255.51.249/32</v>
      </c>
      <c r="F4" s="257" t="str">
        <f>IF('CIQ Input File'!H208="","",IF('CIQ Input File'!$S$208="Y",'CIQ Input File'!H208,""))</f>
        <v>10.222.72.254</v>
      </c>
      <c r="G4" s="107" t="str">
        <f t="shared" ref="G4:G42" si="0">IF(F4="","","bfd-enable")</f>
        <v>bfd-enable</v>
      </c>
      <c r="H4" s="287" t="str">
        <f>IF(F4="","",'CIQ Input File'!G208)</f>
        <v>10.222.72.249</v>
      </c>
      <c r="I4" s="287" t="s">
        <v>727</v>
      </c>
    </row>
    <row r="5" spans="1:9">
      <c r="A5" s="107" t="str">
        <f>IF(F5="","",A4)</f>
        <v>Base</v>
      </c>
      <c r="B5" s="107" t="str">
        <f>IF(F5="","",B4)</f>
        <v/>
      </c>
      <c r="C5" s="107" t="str">
        <f>IF(A5="",IF(B5="","",INDEX('CIQ Input File'!I189:I205,MATCH(B5,'CIQ Input File'!C189:C238,0))),"")</f>
        <v/>
      </c>
      <c r="D5" s="107" t="str">
        <f>IF(A5="base","",IF(B5="","",INDEX('CIQ Input File'!$C$81:$C$91,MATCH(B5,'CIQ Input File'!$D$81:$D$91,0))))</f>
        <v/>
      </c>
      <c r="E5" s="107" t="str">
        <f>IF(F5="","",E3)</f>
        <v>10.255.51.248/32</v>
      </c>
      <c r="F5" s="257" t="str">
        <f>IF('CIQ Input File'!H209="","",IF('CIQ Input File'!$S$208="Y",'CIQ Input File'!H209,""))</f>
        <v>10.222.74.158</v>
      </c>
      <c r="G5" s="107" t="str">
        <f t="shared" si="0"/>
        <v>bfd-enable</v>
      </c>
      <c r="H5" s="287" t="str">
        <f>IF(F5="","",'CIQ Input File'!G209)</f>
        <v>10.222.74.153</v>
      </c>
      <c r="I5" s="287" t="s">
        <v>727</v>
      </c>
    </row>
    <row r="6" spans="1:9">
      <c r="A6" s="107" t="str">
        <f>IF(F6="","",A4)</f>
        <v>Base</v>
      </c>
      <c r="B6" s="107" t="str">
        <f>IF(F6="","",B4)</f>
        <v/>
      </c>
      <c r="C6" s="107" t="str">
        <f>IF(A6="",IF(B6="","",INDEX('CIQ Input File'!I190:I205,MATCH(B6,'CIQ Input File'!C190:C239,0))),"")</f>
        <v/>
      </c>
      <c r="D6" s="107" t="str">
        <f>IF(A6="base","",IF(B6="","",INDEX('CIQ Input File'!$C$81:$C$91,MATCH(B6,'CIQ Input File'!$D$81:$D$91,0))))</f>
        <v/>
      </c>
      <c r="E6" s="107" t="str">
        <f>IF(F6="","",E4)</f>
        <v>10.255.51.249/32</v>
      </c>
      <c r="F6" s="257" t="str">
        <f>IF('CIQ Input File'!H210="","",IF('CIQ Input File'!$S$208="Y",'CIQ Input File'!H210,""))</f>
        <v>10.222.74.190</v>
      </c>
      <c r="G6" s="107" t="str">
        <f t="shared" si="0"/>
        <v>bfd-enable</v>
      </c>
      <c r="H6" s="287" t="str">
        <f>IF(F6="","",'CIQ Input File'!G210)</f>
        <v>10.222.74.185</v>
      </c>
      <c r="I6" s="287" t="s">
        <v>727</v>
      </c>
    </row>
    <row r="7" spans="1:9">
      <c r="A7" s="1"/>
      <c r="B7" s="107">
        <f>IF(F7="","",B8)</f>
        <v>100</v>
      </c>
      <c r="C7" s="107">
        <f>IF(A7="",IF(B7="","",INDEX('CIQ Input File'!$J$207:$J$256,MATCH(B7,'CIQ Input File'!$C$207:$C$256,0))),"")</f>
        <v>100</v>
      </c>
      <c r="D7" s="107">
        <f>IF(A7="base","",IF(B7="","",INDEX('CIQ Input File'!$C$81:$C$91,MATCH(B7,'CIQ Input File'!$D$81:$D$91,0))))</f>
        <v>1</v>
      </c>
      <c r="E7" s="257" t="str">
        <f>IFERROR(IF(F7="","",IF(A7="Base",CONCATENATE(INDEX('CIQ Input File'!$F$273:$F$283,MATCH(A7,'CIQ Input File'!$C$273:$C$283,0)),"/32"),CONCATENATE(INDEX('CIQ Input File'!$F$273:$F$283,MATCH(B7,'CIQ Input File'!$C$273:$C$283,0)),"/32"))),"0.0.0.0/0")</f>
        <v>10.255.51.250/32</v>
      </c>
      <c r="F7" s="107" t="str">
        <f>IF('CIQ Input File'!H212="","",IF('CIQ Input File'!$S$213="Y",'CIQ Input File'!H212,""))</f>
        <v>10.222.74.222</v>
      </c>
      <c r="G7" s="107" t="str">
        <f t="shared" si="0"/>
        <v>bfd-enable</v>
      </c>
      <c r="H7" s="287" t="str">
        <f>IF(F7="","",'CIQ Input File'!G212)</f>
        <v>10.222.74.217</v>
      </c>
      <c r="I7" s="287" t="s">
        <v>727</v>
      </c>
    </row>
    <row r="8" spans="1:9">
      <c r="A8" s="1"/>
      <c r="B8" s="257">
        <f>IF(H8="","",IF(A8="Base","",INDEX('CIQ Input File'!$C$207:$C$256,MATCH(H8,'CIQ Input File'!$G$207:$G$256,0))))</f>
        <v>100</v>
      </c>
      <c r="C8" s="107">
        <f>IF(A8="",IF(B8="","",INDEX('CIQ Input File'!$J$207:$J$256,MATCH(B8,'CIQ Input File'!$C$207:$C$256,0))),"")</f>
        <v>100</v>
      </c>
      <c r="D8" s="107">
        <f>IF(A8="base","",IF(B8="","",INDEX('CIQ Input File'!$C$81:$C$91,MATCH(B8,'CIQ Input File'!$D$81:$D$91,0))))</f>
        <v>1</v>
      </c>
      <c r="E8" s="107" t="str">
        <f>IFERROR(IF(F8="","",IF(A8="Base",CONCATENATE(INDEX('CIQ Input File'!$G$273:$G$283,MATCH(A8,'CIQ Input File'!$C$273:$C$283,0)),"/32"),CONCATENATE(INDEX('CIQ Input File'!$G$273:$G$283,MATCH(B8,'CIQ Input File'!$C$273:$C$283,0)),"/32"))),"0.0.0.0/0")</f>
        <v>10.255.51.251/32</v>
      </c>
      <c r="F8" s="107" t="str">
        <f>IF('CIQ Input File'!H214="","",IF('CIQ Input File'!$S$213="Y",'CIQ Input File'!H214,""))</f>
        <v>10.222.75.30</v>
      </c>
      <c r="G8" s="107" t="str">
        <f t="shared" si="0"/>
        <v>bfd-enable</v>
      </c>
      <c r="H8" s="287" t="str">
        <f>IF(F8="","",'CIQ Input File'!G213)</f>
        <v>10.222.74.249</v>
      </c>
      <c r="I8" s="287" t="s">
        <v>727</v>
      </c>
    </row>
    <row r="9" spans="1:9">
      <c r="A9" s="1"/>
      <c r="B9" s="107">
        <f>IF(F9="","",B8)</f>
        <v>100</v>
      </c>
      <c r="C9" s="107">
        <f>IF(A9="",IF(B9="","",INDEX('CIQ Input File'!$J$207:$J$256,MATCH(B9,'CIQ Input File'!$C$207:$C$256,0))),"")</f>
        <v>100</v>
      </c>
      <c r="D9" s="107">
        <f>IF(A9="base","",IF(B9="","",INDEX('CIQ Input File'!$C$81:$C$91,MATCH(B9,'CIQ Input File'!$D$81:$D$91,0))))</f>
        <v>1</v>
      </c>
      <c r="E9" s="107" t="str">
        <f>IF(F9="","",E7)</f>
        <v>10.255.51.250/32</v>
      </c>
      <c r="F9" s="107" t="str">
        <f>IF('CIQ Input File'!H213="","",IF('CIQ Input File'!$S$213="Y",'CIQ Input File'!H213,""))</f>
        <v>10.222.74.254</v>
      </c>
      <c r="G9" s="107" t="str">
        <f t="shared" si="0"/>
        <v>bfd-enable</v>
      </c>
      <c r="H9" s="287" t="str">
        <f>IF(F9="","",'CIQ Input File'!G214)</f>
        <v>10.222.75.25</v>
      </c>
      <c r="I9" s="287" t="s">
        <v>727</v>
      </c>
    </row>
    <row r="10" spans="1:9">
      <c r="A10" s="1"/>
      <c r="B10" s="107">
        <f>IF(F10="","",B8)</f>
        <v>100</v>
      </c>
      <c r="C10" s="107">
        <f>IF(A10="",IF(B10="","",INDEX('CIQ Input File'!$J$207:$J$256,MATCH(B10,'CIQ Input File'!$C$207:$C$256,0))),"")</f>
        <v>100</v>
      </c>
      <c r="D10" s="107">
        <f>IF(A10="base","",IF(B10="","",INDEX('CIQ Input File'!$C$81:$C$91,MATCH(B10,'CIQ Input File'!$D$81:$D$91,0))))</f>
        <v>1</v>
      </c>
      <c r="E10" s="107" t="str">
        <f>IF(F10="","",E8)</f>
        <v>10.255.51.251/32</v>
      </c>
      <c r="F10" s="107" t="str">
        <f>IF('CIQ Input File'!H215="","",IF('CIQ Input File'!$S$213="Y",'CIQ Input File'!H215,""))</f>
        <v>10.222.75.62</v>
      </c>
      <c r="G10" s="107" t="str">
        <f t="shared" si="0"/>
        <v>bfd-enable</v>
      </c>
      <c r="H10" s="287" t="str">
        <f>IF(F10="","",'CIQ Input File'!G215)</f>
        <v>10.222.75.57</v>
      </c>
      <c r="I10" s="287" t="s">
        <v>727</v>
      </c>
    </row>
    <row r="11" spans="1:9">
      <c r="A11" s="1"/>
      <c r="B11" s="107" t="str">
        <f>IF(F11="","",B12)</f>
        <v/>
      </c>
      <c r="C11" s="107" t="str">
        <f>IF(A11="",IF(B11="","",INDEX('CIQ Input File'!$J$207:$J$256,MATCH(B11,'CIQ Input File'!$C$207:$C$256,0))),"")</f>
        <v/>
      </c>
      <c r="D11" s="107" t="str">
        <f>IF(A11="base","",IF(B11="","",INDEX('CIQ Input File'!$C$81:$C$91,MATCH(B11,'CIQ Input File'!$D$81:$D$91,0))))</f>
        <v/>
      </c>
      <c r="E11" s="257" t="str">
        <f>IFERROR(IF(F11="","",IF(A11="Base",CONCATENATE(INDEX('CIQ Input File'!$F$273:$F$283,MATCH(A11,'CIQ Input File'!$C$273:$C$283,0)),"/32"),CONCATENATE(INDEX('CIQ Input File'!$F$273:$F$283,MATCH(B11,'CIQ Input File'!$C$273:$C$283,0)),"/32"))),"0.0.0.0/0")</f>
        <v/>
      </c>
      <c r="F11" s="107" t="str">
        <f>IF('CIQ Input File'!H217="","",IF('CIQ Input File'!$S$218="Y",'CIQ Input File'!H217,""))</f>
        <v/>
      </c>
      <c r="G11" s="107" t="str">
        <f t="shared" si="0"/>
        <v/>
      </c>
      <c r="H11" s="287" t="str">
        <f>IF(F11="","",'CIQ Input File'!G217)</f>
        <v/>
      </c>
      <c r="I11" s="287" t="s">
        <v>727</v>
      </c>
    </row>
    <row r="12" spans="1:9">
      <c r="A12" s="1"/>
      <c r="B12" s="257" t="str">
        <f>IF(H12="","",IF(A12="Base","",INDEX('CIQ Input File'!$C$207:$C$256,MATCH(H12,'CIQ Input File'!$G$207:$G$256,0))))</f>
        <v/>
      </c>
      <c r="C12" s="107" t="str">
        <f>IF(A12="",IF(B12="","",INDEX('CIQ Input File'!$J$207:$J$256,MATCH(B12,'CIQ Input File'!$C$207:$C$256,0))),"")</f>
        <v/>
      </c>
      <c r="D12" s="107" t="str">
        <f>IF(A12="base","",IF(B12="","",INDEX('CIQ Input File'!$C$81:$C$91,MATCH(B12,'CIQ Input File'!$D$81:$D$91,0))))</f>
        <v/>
      </c>
      <c r="E12" s="107" t="str">
        <f>IFERROR(IF(F12="","",IF(A12="Base",CONCATENATE(INDEX('CIQ Input File'!$G$273:$G$283,MATCH(A12,'CIQ Input File'!$C$273:$C$283,0)),"/32"),CONCATENATE(INDEX('CIQ Input File'!$G$273:$G$283,MATCH(B12,'CIQ Input File'!$C$273:$C$283,0)),"/32"))),"0.0.0.0/0")</f>
        <v/>
      </c>
      <c r="F12" s="107" t="str">
        <f>IF('CIQ Input File'!H218="","",IF('CIQ Input File'!$S$218="Y",'CIQ Input File'!H218,""))</f>
        <v/>
      </c>
      <c r="G12" s="107" t="str">
        <f t="shared" si="0"/>
        <v/>
      </c>
      <c r="H12" s="287" t="str">
        <f>IF(F12="","",'CIQ Input File'!G218)</f>
        <v/>
      </c>
      <c r="I12" s="287" t="s">
        <v>727</v>
      </c>
    </row>
    <row r="13" spans="1:9">
      <c r="A13" s="1"/>
      <c r="B13" s="107" t="str">
        <f>IF(F13="","",B12)</f>
        <v/>
      </c>
      <c r="C13" s="107" t="str">
        <f>IF(A13="",IF(B13="","",INDEX('CIQ Input File'!$J$207:$J$256,MATCH(B13,'CIQ Input File'!$C$207:$C$256,0))),"")</f>
        <v/>
      </c>
      <c r="D13" s="107" t="str">
        <f>IF(A13="base","",IF(B13="","",INDEX('CIQ Input File'!$C$81:$C$91,MATCH(B13,'CIQ Input File'!$D$81:$D$91,0))))</f>
        <v/>
      </c>
      <c r="E13" s="107" t="str">
        <f>IF(F13="","",E11)</f>
        <v/>
      </c>
      <c r="F13" s="107" t="str">
        <f>IF('CIQ Input File'!H219="","",IF('CIQ Input File'!$S$218="Y",'CIQ Input File'!H219,""))</f>
        <v/>
      </c>
      <c r="G13" s="107" t="str">
        <f t="shared" si="0"/>
        <v/>
      </c>
      <c r="H13" s="287" t="str">
        <f>IF(F13="","",'CIQ Input File'!G219)</f>
        <v/>
      </c>
      <c r="I13" s="287" t="s">
        <v>727</v>
      </c>
    </row>
    <row r="14" spans="1:9">
      <c r="A14" s="1"/>
      <c r="B14" s="107" t="str">
        <f>IF(F14="","",B12)</f>
        <v/>
      </c>
      <c r="C14" s="107" t="str">
        <f>IF(A14="",IF(B14="","",INDEX('CIQ Input File'!$J$207:$J$256,MATCH(B14,'CIQ Input File'!$C$207:$C$256,0))),"")</f>
        <v/>
      </c>
      <c r="D14" s="107" t="str">
        <f>IF(A14="base","",IF(B14="","",INDEX('CIQ Input File'!$C$81:$C$91,MATCH(B14,'CIQ Input File'!$D$81:$D$91,0))))</f>
        <v/>
      </c>
      <c r="E14" s="107" t="str">
        <f>IF(F14="","",E12)</f>
        <v/>
      </c>
      <c r="F14" s="107" t="str">
        <f>IF('CIQ Input File'!H220="","",IF('CIQ Input File'!$S$218="Y",'CIQ Input File'!H220,""))</f>
        <v/>
      </c>
      <c r="G14" s="107" t="str">
        <f t="shared" si="0"/>
        <v/>
      </c>
      <c r="H14" s="287" t="str">
        <f>IF(F14="","",'CIQ Input File'!G220)</f>
        <v/>
      </c>
      <c r="I14" s="287" t="s">
        <v>727</v>
      </c>
    </row>
    <row r="15" spans="1:9" s="278" customFormat="1">
      <c r="A15" s="1"/>
      <c r="B15" s="107" t="str">
        <f>IF(F15="","",B16)</f>
        <v/>
      </c>
      <c r="C15" s="107" t="str">
        <f>IF(A15="",IF(B15="","",INDEX('CIQ Input File'!$J$207:$J$256,MATCH(B15,'CIQ Input File'!$C$207:$C$256,0))),"")</f>
        <v/>
      </c>
      <c r="D15" s="107" t="str">
        <f>IF(A15="base","",IF(B15="","",INDEX('CIQ Input File'!$C$81:$C$91,MATCH(B15,'CIQ Input File'!$D$81:$D$91,0))))</f>
        <v/>
      </c>
      <c r="E15" s="257" t="str">
        <f>IFERROR(IF(F15="","",IF(A15="Base",CONCATENATE(INDEX('CIQ Input File'!$F$273:$F$283,MATCH(A15,'CIQ Input File'!$C$273:$C$283,0)),"/32"),CONCATENATE(INDEX('CIQ Input File'!$F$273:$F$283,MATCH(B15,'CIQ Input File'!$C$273:$C$283,0)),"/32"))),"0.0.0.0/0")</f>
        <v/>
      </c>
      <c r="F15" s="107" t="str">
        <f>IF('CIQ Input File'!H222="","",IF('CIQ Input File'!$S$223="Y",'CIQ Input File'!H222,""))</f>
        <v/>
      </c>
      <c r="G15" s="107" t="str">
        <f t="shared" si="0"/>
        <v/>
      </c>
      <c r="H15" s="287" t="str">
        <f>IF(F15="","",'CIQ Input File'!G222)</f>
        <v/>
      </c>
      <c r="I15" s="287" t="s">
        <v>727</v>
      </c>
    </row>
    <row r="16" spans="1:9" s="278" customFormat="1">
      <c r="A16" s="1"/>
      <c r="B16" s="257" t="str">
        <f>IF(H16="","",IF(A16="Base","",INDEX('CIQ Input File'!$C$207:$C$256,MATCH(H16,'CIQ Input File'!$G$207:$G$256,0))))</f>
        <v/>
      </c>
      <c r="C16" s="107" t="str">
        <f>IF(A16="",IF(B16="","",INDEX('CIQ Input File'!$J$207:$J$256,MATCH(B16,'CIQ Input File'!$C$207:$C$256,0))),"")</f>
        <v/>
      </c>
      <c r="D16" s="107" t="str">
        <f>IF(A16="base","",IF(B16="","",INDEX('CIQ Input File'!$C$81:$C$91,MATCH(B16,'CIQ Input File'!$D$81:$D$91,0))))</f>
        <v/>
      </c>
      <c r="E16" s="107" t="str">
        <f>IFERROR(IF(F16="","",IF(A16="Base",CONCATENATE(INDEX('CIQ Input File'!$G$273:$G$283,MATCH(A16,'CIQ Input File'!$C$273:$C$283,0)),"/32"),CONCATENATE(INDEX('CIQ Input File'!$G$273:$G$283,MATCH(B16,'CIQ Input File'!$C$273:$C$283,0)),"/32"))),"0.0.0.0/0")</f>
        <v/>
      </c>
      <c r="F16" s="107" t="str">
        <f>IF('CIQ Input File'!H223="","",IF('CIQ Input File'!$S$223="Y",'CIQ Input File'!H223,""))</f>
        <v/>
      </c>
      <c r="G16" s="107" t="str">
        <f t="shared" si="0"/>
        <v/>
      </c>
      <c r="H16" s="287" t="str">
        <f>IF(F16="","",'CIQ Input File'!G223)</f>
        <v/>
      </c>
      <c r="I16" s="287" t="s">
        <v>727</v>
      </c>
    </row>
    <row r="17" spans="1:9" s="278" customFormat="1">
      <c r="A17" s="1"/>
      <c r="B17" s="107" t="str">
        <f>IF(F17="","",B16)</f>
        <v/>
      </c>
      <c r="C17" s="107" t="str">
        <f>IF(A17="",IF(B17="","",INDEX('CIQ Input File'!$J$207:$J$256,MATCH(B17,'CIQ Input File'!$C$207:$C$256,0))),"")</f>
        <v/>
      </c>
      <c r="D17" s="107" t="str">
        <f>IF(A17="base","",IF(B17="","",INDEX('CIQ Input File'!$C$81:$C$91,MATCH(B17,'CIQ Input File'!$D$81:$D$91,0))))</f>
        <v/>
      </c>
      <c r="E17" s="107" t="str">
        <f>IF(F17="","",E15)</f>
        <v/>
      </c>
      <c r="F17" s="107" t="str">
        <f>IF('CIQ Input File'!H224="","",IF('CIQ Input File'!$S$223="Y",'CIQ Input File'!H224,""))</f>
        <v/>
      </c>
      <c r="G17" s="107" t="str">
        <f t="shared" si="0"/>
        <v/>
      </c>
      <c r="H17" s="287" t="str">
        <f>IF(F17="","",'CIQ Input File'!G224)</f>
        <v/>
      </c>
      <c r="I17" s="287" t="s">
        <v>727</v>
      </c>
    </row>
    <row r="18" spans="1:9" s="278" customFormat="1">
      <c r="A18" s="1"/>
      <c r="B18" s="107" t="str">
        <f>IF(F18="","",B16)</f>
        <v/>
      </c>
      <c r="C18" s="107" t="str">
        <f>IF(A18="",IF(B18="","",INDEX('CIQ Input File'!$J$207:$J$256,MATCH(B18,'CIQ Input File'!$C$207:$C$256,0))),"")</f>
        <v/>
      </c>
      <c r="D18" s="107" t="str">
        <f>IF(A18="base","",IF(B18="","",INDEX('CIQ Input File'!$C$81:$C$91,MATCH(B18,'CIQ Input File'!$D$81:$D$91,0))))</f>
        <v/>
      </c>
      <c r="E18" s="107" t="str">
        <f>IF(F18="","",E16)</f>
        <v/>
      </c>
      <c r="F18" s="107" t="str">
        <f>IF('CIQ Input File'!H225="","",IF('CIQ Input File'!$S$223="Y",'CIQ Input File'!H225,""))</f>
        <v/>
      </c>
      <c r="G18" s="107" t="str">
        <f t="shared" si="0"/>
        <v/>
      </c>
      <c r="H18" s="287" t="str">
        <f>IF(F18="","",'CIQ Input File'!G225)</f>
        <v/>
      </c>
      <c r="I18" s="287" t="s">
        <v>727</v>
      </c>
    </row>
    <row r="19" spans="1:9" s="278" customFormat="1">
      <c r="A19" s="1"/>
      <c r="B19" s="107">
        <f>IF(F19="","",B20)</f>
        <v>200</v>
      </c>
      <c r="C19" s="107">
        <f>IF(A19="",IF(B19="","",INDEX('CIQ Input File'!$J$207:$J$256,MATCH(B19,'CIQ Input File'!$C$207:$C$256,0))),"")</f>
        <v>200</v>
      </c>
      <c r="D19" s="107">
        <f>IF(A19="base","",IF(B19="","",INDEX('CIQ Input File'!$C$81:$C$91,MATCH(B19,'CIQ Input File'!$D$81:$D$91,0))))</f>
        <v>1</v>
      </c>
      <c r="E19" s="257" t="str">
        <f>IFERROR(IF(F19="","",IF(A19="Base",CONCATENATE(INDEX('CIQ Input File'!$F$273:$F$283,MATCH(A19,'CIQ Input File'!$C$273:$C$283,0)),"/32"),CONCATENATE(INDEX('CIQ Input File'!$F$273:$F$283,MATCH(B19,'CIQ Input File'!$C$273:$C$283,0)),"/32"))),"0.0.0.0/0")</f>
        <v>10.255.51.252/32</v>
      </c>
      <c r="F19" s="107" t="str">
        <f>IF('CIQ Input File'!H227="","",IF('CIQ Input File'!$S$228="Y",'CIQ Input File'!H227,""))</f>
        <v>10.222.75.94</v>
      </c>
      <c r="G19" s="107" t="str">
        <f t="shared" si="0"/>
        <v>bfd-enable</v>
      </c>
      <c r="H19" s="287" t="str">
        <f>IF(F19="","",'CIQ Input File'!G227)</f>
        <v>10.222.75.89</v>
      </c>
      <c r="I19" s="287" t="s">
        <v>727</v>
      </c>
    </row>
    <row r="20" spans="1:9" s="278" customFormat="1">
      <c r="A20" s="1"/>
      <c r="B20" s="257">
        <f>IF(H20="","",IF(A20="Base","",INDEX('CIQ Input File'!$C$207:$C$256,MATCH(H20,'CIQ Input File'!$G$207:$G$256,0))))</f>
        <v>200</v>
      </c>
      <c r="C20" s="107">
        <f>IF(A20="",IF(B20="","",INDEX('CIQ Input File'!$J$207:$J$256,MATCH(B20,'CIQ Input File'!$C$207:$C$256,0))),"")</f>
        <v>200</v>
      </c>
      <c r="D20" s="107">
        <f>IF(A20="base","",IF(B20="","",INDEX('CIQ Input File'!$C$81:$C$91,MATCH(B20,'CIQ Input File'!$D$81:$D$91,0))))</f>
        <v>1</v>
      </c>
      <c r="E20" s="107" t="str">
        <f>IFERROR(IF(F20="","",IF(A20="Base",CONCATENATE(INDEX('CIQ Input File'!$G$273:$G$283,MATCH(A20,'CIQ Input File'!$C$273:$C$283,0)),"/32"),CONCATENATE(INDEX('CIQ Input File'!$G$273:$G$283,MATCH(B20,'CIQ Input File'!$C$273:$C$283,0)),"/32"))),"0.0.0.0/0")</f>
        <v>10.255.51.253/32</v>
      </c>
      <c r="F20" s="107" t="str">
        <f>IF('CIQ Input File'!H229="","",IF('CIQ Input File'!$S$228="Y",'CIQ Input File'!H229,""))</f>
        <v>10.222.75.158</v>
      </c>
      <c r="G20" s="107" t="str">
        <f t="shared" si="0"/>
        <v>bfd-enable</v>
      </c>
      <c r="H20" s="287" t="str">
        <f>IF(F20="","",'CIQ Input File'!G228)</f>
        <v>10.222.75.121</v>
      </c>
      <c r="I20" s="287" t="s">
        <v>727</v>
      </c>
    </row>
    <row r="21" spans="1:9" s="278" customFormat="1">
      <c r="A21" s="1"/>
      <c r="B21" s="107">
        <f>IF(F21="","",B20)</f>
        <v>200</v>
      </c>
      <c r="C21" s="107">
        <f>IF(A21="",IF(B21="","",INDEX('CIQ Input File'!$J$207:$J$256,MATCH(B21,'CIQ Input File'!$C$207:$C$256,0))),"")</f>
        <v>200</v>
      </c>
      <c r="D21" s="107">
        <f>IF(A21="base","",IF(B21="","",INDEX('CIQ Input File'!$C$81:$C$91,MATCH(B21,'CIQ Input File'!$D$81:$D$91,0))))</f>
        <v>1</v>
      </c>
      <c r="E21" s="107" t="str">
        <f>IF(F21="","",E19)</f>
        <v>10.255.51.252/32</v>
      </c>
      <c r="F21" s="107" t="str">
        <f>IF('CIQ Input File'!H228="","",IF('CIQ Input File'!$S$228="Y",'CIQ Input File'!H228,""))</f>
        <v>10.222.75.126</v>
      </c>
      <c r="G21" s="107" t="str">
        <f t="shared" si="0"/>
        <v>bfd-enable</v>
      </c>
      <c r="H21" s="287" t="str">
        <f>IF(F21="","",'CIQ Input File'!G229)</f>
        <v>10.222.75.153</v>
      </c>
      <c r="I21" s="287" t="s">
        <v>727</v>
      </c>
    </row>
    <row r="22" spans="1:9" s="278" customFormat="1">
      <c r="A22" s="1"/>
      <c r="B22" s="107">
        <f>IF(F22="","",B20)</f>
        <v>200</v>
      </c>
      <c r="C22" s="107">
        <f>IF(A22="",IF(B22="","",INDEX('CIQ Input File'!$J$207:$J$256,MATCH(B22,'CIQ Input File'!$C$207:$C$256,0))),"")</f>
        <v>200</v>
      </c>
      <c r="D22" s="107">
        <f>IF(A22="base","",IF(B22="","",INDEX('CIQ Input File'!$C$81:$C$91,MATCH(B22,'CIQ Input File'!$D$81:$D$91,0))))</f>
        <v>1</v>
      </c>
      <c r="E22" s="107" t="str">
        <f>IF(F22="","",E20)</f>
        <v>10.255.51.253/32</v>
      </c>
      <c r="F22" s="107" t="str">
        <f>IF('CIQ Input File'!H230="","",IF('CIQ Input File'!$S$228="Y",'CIQ Input File'!H230,""))</f>
        <v>10.222.75.190</v>
      </c>
      <c r="G22" s="107" t="str">
        <f t="shared" si="0"/>
        <v>bfd-enable</v>
      </c>
      <c r="H22" s="287" t="str">
        <f>IF(F22="","",'CIQ Input File'!G230)</f>
        <v>10.222.75.185</v>
      </c>
      <c r="I22" s="287" t="s">
        <v>727</v>
      </c>
    </row>
    <row r="23" spans="1:9" s="278" customFormat="1">
      <c r="A23" s="1"/>
      <c r="B23" s="107" t="str">
        <f>IF(F23="","",B24)</f>
        <v/>
      </c>
      <c r="C23" s="107" t="str">
        <f>IF(A23="",IF(B23="","",INDEX('CIQ Input File'!$J$207:$J$256,MATCH(B23,'CIQ Input File'!$C$207:$C$256,0))),"")</f>
        <v/>
      </c>
      <c r="D23" s="107" t="str">
        <f>IF(A23="base","",IF(B23="","",INDEX('CIQ Input File'!$C$81:$C$91,MATCH(B23,'CIQ Input File'!$D$81:$D$91,0))))</f>
        <v/>
      </c>
      <c r="E23" s="257" t="str">
        <f>IFERROR(IF(F23="","",IF(A23="Base",CONCATENATE(INDEX('CIQ Input File'!$F$273:$F$283,MATCH(A23,'CIQ Input File'!$C$273:$C$283,0)),"/32"),CONCATENATE(INDEX('CIQ Input File'!$F$273:$F$283,MATCH(B23,'CIQ Input File'!$C$273:$C$283,0)),"/32"))),"0.0.0.0/0")</f>
        <v/>
      </c>
      <c r="F23" s="107" t="str">
        <f>IF('CIQ Input File'!H232="","",IF('CIQ Input File'!$S$233="Y",'CIQ Input File'!H232,""))</f>
        <v/>
      </c>
      <c r="G23" s="107" t="str">
        <f t="shared" si="0"/>
        <v/>
      </c>
      <c r="H23" s="287" t="str">
        <f>IF(F23="","",'CIQ Input File'!G232)</f>
        <v/>
      </c>
      <c r="I23" s="287" t="s">
        <v>727</v>
      </c>
    </row>
    <row r="24" spans="1:9" s="278" customFormat="1">
      <c r="A24" s="1"/>
      <c r="B24" s="257" t="str">
        <f>IF(H24="","",IF(A24="Base","",INDEX('CIQ Input File'!$C$207:$C$256,MATCH(H24,'CIQ Input File'!$G$207:$G$256,0))))</f>
        <v/>
      </c>
      <c r="C24" s="107" t="str">
        <f>IF(A24="",IF(B24="","",INDEX('CIQ Input File'!$J$207:$J$256,MATCH(B24,'CIQ Input File'!$C$207:$C$256,0))),"")</f>
        <v/>
      </c>
      <c r="D24" s="107" t="str">
        <f>IF(A24="base","",IF(B24="","",INDEX('CIQ Input File'!$C$81:$C$91,MATCH(B24,'CIQ Input File'!$D$81:$D$91,0))))</f>
        <v/>
      </c>
      <c r="E24" s="107" t="str">
        <f>IFERROR(IF(F24="","",IF(A24="Base",CONCATENATE(INDEX('CIQ Input File'!$G$273:$G$283,MATCH(A24,'CIQ Input File'!$C$273:$C$283,0)),"/32"),CONCATENATE(INDEX('CIQ Input File'!$G$273:$G$283,MATCH(B24,'CIQ Input File'!$C$273:$C$283,0)),"/32"))),"0.0.0.0/0")</f>
        <v/>
      </c>
      <c r="F24" s="107" t="str">
        <f>IF('CIQ Input File'!H233="","",IF('CIQ Input File'!$S$233="Y",'CIQ Input File'!H233,""))</f>
        <v/>
      </c>
      <c r="G24" s="107" t="str">
        <f t="shared" si="0"/>
        <v/>
      </c>
      <c r="H24" s="287" t="str">
        <f>IF(F24="","",'CIQ Input File'!G233)</f>
        <v/>
      </c>
      <c r="I24" s="287" t="s">
        <v>727</v>
      </c>
    </row>
    <row r="25" spans="1:9" s="278" customFormat="1">
      <c r="A25" s="1"/>
      <c r="B25" s="107" t="str">
        <f>IF(F25="","",B24)</f>
        <v/>
      </c>
      <c r="C25" s="107" t="str">
        <f>IF(A25="",IF(B25="","",INDEX('CIQ Input File'!$J$207:$J$256,MATCH(B25,'CIQ Input File'!$C$207:$C$256,0))),"")</f>
        <v/>
      </c>
      <c r="D25" s="107" t="str">
        <f>IF(A25="base","",IF(B25="","",INDEX('CIQ Input File'!$C$81:$C$91,MATCH(B25,'CIQ Input File'!$D$81:$D$91,0))))</f>
        <v/>
      </c>
      <c r="E25" s="107" t="str">
        <f>IF(F25="","",E23)</f>
        <v/>
      </c>
      <c r="F25" s="107" t="str">
        <f>IF('CIQ Input File'!H234="","",IF('CIQ Input File'!$S$233="Y",'CIQ Input File'!H234,""))</f>
        <v/>
      </c>
      <c r="G25" s="107" t="str">
        <f t="shared" si="0"/>
        <v/>
      </c>
      <c r="H25" s="287" t="str">
        <f>IF(F25="","",'CIQ Input File'!G234)</f>
        <v/>
      </c>
      <c r="I25" s="287" t="s">
        <v>727</v>
      </c>
    </row>
    <row r="26" spans="1:9" s="278" customFormat="1">
      <c r="A26" s="1"/>
      <c r="B26" s="107" t="str">
        <f>IF(F26="","",B24)</f>
        <v/>
      </c>
      <c r="C26" s="107" t="str">
        <f>IF(A26="",IF(B26="","",INDEX('CIQ Input File'!$J$207:$J$256,MATCH(B26,'CIQ Input File'!$C$207:$C$256,0))),"")</f>
        <v/>
      </c>
      <c r="D26" s="107" t="str">
        <f>IF(A26="base","",IF(B26="","",INDEX('CIQ Input File'!$C$81:$C$91,MATCH(B26,'CIQ Input File'!$D$81:$D$91,0))))</f>
        <v/>
      </c>
      <c r="E26" s="107" t="str">
        <f>IF(F26="","",E24)</f>
        <v/>
      </c>
      <c r="F26" s="107" t="str">
        <f>IF('CIQ Input File'!H235="","",IF('CIQ Input File'!$S$233="Y",'CIQ Input File'!H235,""))</f>
        <v/>
      </c>
      <c r="G26" s="107" t="str">
        <f t="shared" si="0"/>
        <v/>
      </c>
      <c r="H26" s="287" t="str">
        <f>IF(F26="","",'CIQ Input File'!G235)</f>
        <v/>
      </c>
      <c r="I26" s="287" t="s">
        <v>727</v>
      </c>
    </row>
    <row r="27" spans="1:9" s="278" customFormat="1">
      <c r="A27" s="1"/>
      <c r="B27" s="107">
        <f>IF(F27="","",B28)</f>
        <v>400</v>
      </c>
      <c r="C27" s="107">
        <f>IF(A27="",IF(B27="","",INDEX('CIQ Input File'!$J$207:$J$256,MATCH(B27,'CIQ Input File'!$C$207:$C$256,0))),"")</f>
        <v>400</v>
      </c>
      <c r="D27" s="107">
        <f>IF(A27="base","",IF(B27="","",INDEX('CIQ Input File'!$C$81:$C$91,MATCH(B27,'CIQ Input File'!$D$81:$D$91,0))))</f>
        <v>1</v>
      </c>
      <c r="E27" s="257" t="str">
        <f>IFERROR(IF(F27="","",IF(A27="Base",CONCATENATE(INDEX('CIQ Input File'!$F$273:$F$283,MATCH(A27,'CIQ Input File'!$C$273:$C$283,0)),"/32"),CONCATENATE(INDEX('CIQ Input File'!$F$273:$F$283,MATCH(B27,'CIQ Input File'!$C$273:$C$283,0)),"/32"))),"0.0.0.0/0")</f>
        <v>10.255.51.254/32</v>
      </c>
      <c r="F27" s="107" t="str">
        <f>IF('CIQ Input File'!H237="","",IF('CIQ Input File'!$S$238="Y",'CIQ Input File'!H237,""))</f>
        <v>10.222.75.222</v>
      </c>
      <c r="G27" s="107" t="str">
        <f t="shared" si="0"/>
        <v>bfd-enable</v>
      </c>
      <c r="H27" s="287" t="str">
        <f>IF(F27="","",'CIQ Input File'!G237)</f>
        <v>10.222.75.217</v>
      </c>
      <c r="I27" s="287" t="s">
        <v>727</v>
      </c>
    </row>
    <row r="28" spans="1:9" s="278" customFormat="1">
      <c r="A28" s="1"/>
      <c r="B28" s="257">
        <f>IF(H28="","",IF(A28="Base","",INDEX('CIQ Input File'!$C$207:$C$256,MATCH(H28,'CIQ Input File'!$G$207:$G$256,0))))</f>
        <v>400</v>
      </c>
      <c r="C28" s="107">
        <f>IF(A28="",IF(B28="","",INDEX('CIQ Input File'!$J$207:$J$256,MATCH(B28,'CIQ Input File'!$C$207:$C$256,0))),"")</f>
        <v>400</v>
      </c>
      <c r="D28" s="107">
        <f>IF(A28="base","",IF(B28="","",INDEX('CIQ Input File'!$C$81:$C$91,MATCH(B28,'CIQ Input File'!$D$81:$D$91,0))))</f>
        <v>1</v>
      </c>
      <c r="E28" s="107" t="str">
        <f>IFERROR(IF(F28="","",IF(A28="Base",CONCATENATE(INDEX('CIQ Input File'!$G$273:$G$283,MATCH(A28,'CIQ Input File'!$C$273:$C$283,0)),"/32"),CONCATENATE(INDEX('CIQ Input File'!$G$273:$G$283,MATCH(B28,'CIQ Input File'!$C$273:$C$283,0)),"/32"))),"0.0.0.0/0")</f>
        <v>10.255.51.255/32</v>
      </c>
      <c r="F28" s="107" t="str">
        <f>IF('CIQ Input File'!H239="","",IF('CIQ Input File'!$S$238="Y",'CIQ Input File'!H239,""))</f>
        <v>10.222.76.30</v>
      </c>
      <c r="G28" s="107" t="str">
        <f t="shared" si="0"/>
        <v>bfd-enable</v>
      </c>
      <c r="H28" s="287" t="str">
        <f>IF(F28="","",'CIQ Input File'!G238)</f>
        <v>10.222.75.249</v>
      </c>
      <c r="I28" s="287" t="s">
        <v>727</v>
      </c>
    </row>
    <row r="29" spans="1:9" s="278" customFormat="1">
      <c r="A29" s="1"/>
      <c r="B29" s="107">
        <f>IF(F29="","",B28)</f>
        <v>400</v>
      </c>
      <c r="C29" s="107">
        <f>IF(A29="",IF(B29="","",INDEX('CIQ Input File'!$J$207:$J$256,MATCH(B29,'CIQ Input File'!$C$207:$C$256,0))),"")</f>
        <v>400</v>
      </c>
      <c r="D29" s="107">
        <f>IF(A29="base","",IF(B29="","",INDEX('CIQ Input File'!$C$81:$C$91,MATCH(B29,'CIQ Input File'!$D$81:$D$91,0))))</f>
        <v>1</v>
      </c>
      <c r="E29" s="107" t="str">
        <f>IF(F29="","",E27)</f>
        <v>10.255.51.254/32</v>
      </c>
      <c r="F29" s="107" t="str">
        <f>IF('CIQ Input File'!H238="","",IF('CIQ Input File'!$S$238="Y",'CIQ Input File'!H238,""))</f>
        <v>10.222.75.254</v>
      </c>
      <c r="G29" s="107" t="str">
        <f t="shared" si="0"/>
        <v>bfd-enable</v>
      </c>
      <c r="H29" s="287" t="str">
        <f>IF(F29="","",'CIQ Input File'!G239)</f>
        <v>10.222.76.25</v>
      </c>
      <c r="I29" s="287" t="s">
        <v>727</v>
      </c>
    </row>
    <row r="30" spans="1:9" s="278" customFormat="1">
      <c r="A30" s="1"/>
      <c r="B30" s="107">
        <f>IF(F30="","",B28)</f>
        <v>400</v>
      </c>
      <c r="C30" s="107">
        <f>IF(A30="",IF(B30="","",INDEX('CIQ Input File'!$J$207:$J$256,MATCH(B30,'CIQ Input File'!$C$207:$C$256,0))),"")</f>
        <v>400</v>
      </c>
      <c r="D30" s="107">
        <f>IF(A30="base","",IF(B30="","",INDEX('CIQ Input File'!$C$81:$C$91,MATCH(B30,'CIQ Input File'!$D$81:$D$91,0))))</f>
        <v>1</v>
      </c>
      <c r="E30" s="107" t="str">
        <f>IF(F30="","",E28)</f>
        <v>10.255.51.255/32</v>
      </c>
      <c r="F30" s="107" t="str">
        <f>IF('CIQ Input File'!H240="","",IF('CIQ Input File'!$S$238="Y",'CIQ Input File'!H240,""))</f>
        <v>10.222.76.62</v>
      </c>
      <c r="G30" s="107" t="str">
        <f t="shared" si="0"/>
        <v>bfd-enable</v>
      </c>
      <c r="H30" s="287" t="str">
        <f>IF(F30="","",'CIQ Input File'!G240)</f>
        <v>10.222.76.57</v>
      </c>
      <c r="I30" s="287" t="s">
        <v>727</v>
      </c>
    </row>
    <row r="31" spans="1:9" s="278" customFormat="1">
      <c r="A31" s="1"/>
      <c r="B31" s="107" t="str">
        <f>IF(F31="","",B32)</f>
        <v/>
      </c>
      <c r="C31" s="107" t="str">
        <f>IF(A31="",IF(B31="","",INDEX('CIQ Input File'!$J$207:$J$256,MATCH(B31,'CIQ Input File'!$C$207:$C$256,0))),"")</f>
        <v/>
      </c>
      <c r="D31" s="107" t="str">
        <f>IF(A31="base","",IF(B31="","",INDEX('CIQ Input File'!$C$81:$C$91,MATCH(B31,'CIQ Input File'!$D$81:$D$91,0))))</f>
        <v/>
      </c>
      <c r="E31" s="257" t="str">
        <f>IFERROR(IF(F31="","",IF(A31="Base",CONCATENATE(INDEX('CIQ Input File'!$F$273:$F$283,MATCH(A31,'CIQ Input File'!$C$273:$C$283,0)),"/32"),CONCATENATE(INDEX('CIQ Input File'!$F$273:$F$283,MATCH(B31,'CIQ Input File'!$C$273:$C$283,0)),"/32"))),"0.0.0.0/0")</f>
        <v/>
      </c>
      <c r="F31" s="107" t="str">
        <f>IF('CIQ Input File'!H242="","",IF('CIQ Input File'!$S$243="Y",'CIQ Input File'!H242,""))</f>
        <v/>
      </c>
      <c r="G31" s="107" t="str">
        <f t="shared" si="0"/>
        <v/>
      </c>
      <c r="H31" s="287" t="str">
        <f>IF(F31="","",'CIQ Input File'!G242)</f>
        <v/>
      </c>
      <c r="I31" s="287" t="s">
        <v>727</v>
      </c>
    </row>
    <row r="32" spans="1:9" s="278" customFormat="1">
      <c r="A32" s="1"/>
      <c r="B32" s="257" t="str">
        <f>IF(H32="","",IF(A32="Base","",INDEX('CIQ Input File'!$C$207:$C$256,MATCH(H32,'CIQ Input File'!$G$207:$G$256,0))))</f>
        <v/>
      </c>
      <c r="C32" s="107" t="str">
        <f>IF(A32="",IF(B32="","",INDEX('CIQ Input File'!$J$207:$J$256,MATCH(B32,'CIQ Input File'!$C$207:$C$256,0))),"")</f>
        <v/>
      </c>
      <c r="D32" s="107" t="str">
        <f>IF(A32="base","",IF(B32="","",INDEX('CIQ Input File'!$C$81:$C$91,MATCH(B32,'CIQ Input File'!$D$81:$D$91,0))))</f>
        <v/>
      </c>
      <c r="E32" s="107" t="str">
        <f>IFERROR(IF(F32="","",IF(A32="Base",CONCATENATE(INDEX('CIQ Input File'!$G$273:$G$283,MATCH(A32,'CIQ Input File'!$C$273:$C$283,0)),"/32"),CONCATENATE(INDEX('CIQ Input File'!$G$273:$G$283,MATCH(B32,'CIQ Input File'!$C$273:$C$283,0)),"/32"))),"0.0.0.0/0")</f>
        <v/>
      </c>
      <c r="F32" s="107" t="str">
        <f>IF('CIQ Input File'!H243="","",IF('CIQ Input File'!$S$243="Y",'CIQ Input File'!H243,""))</f>
        <v/>
      </c>
      <c r="G32" s="107" t="str">
        <f t="shared" si="0"/>
        <v/>
      </c>
      <c r="H32" s="287" t="str">
        <f>IF(F32="","",'CIQ Input File'!G243)</f>
        <v/>
      </c>
      <c r="I32" s="287" t="s">
        <v>727</v>
      </c>
    </row>
    <row r="33" spans="1:9" s="278" customFormat="1">
      <c r="A33" s="1"/>
      <c r="B33" s="107" t="str">
        <f>IF(F33="","",B32)</f>
        <v/>
      </c>
      <c r="C33" s="107" t="str">
        <f>IF(A33="",IF(B33="","",INDEX('CIQ Input File'!$J$207:$J$256,MATCH(B33,'CIQ Input File'!$C$207:$C$256,0))),"")</f>
        <v/>
      </c>
      <c r="D33" s="107" t="str">
        <f>IF(A33="base","",IF(B33="","",INDEX('CIQ Input File'!$C$81:$C$91,MATCH(B33,'CIQ Input File'!$D$81:$D$91,0))))</f>
        <v/>
      </c>
      <c r="E33" s="107" t="str">
        <f>IF(F33="","",E31)</f>
        <v/>
      </c>
      <c r="F33" s="107" t="str">
        <f>IF('CIQ Input File'!H244="","",IF('CIQ Input File'!$S$243="Y",'CIQ Input File'!H244,""))</f>
        <v/>
      </c>
      <c r="G33" s="107" t="str">
        <f t="shared" si="0"/>
        <v/>
      </c>
      <c r="H33" s="287" t="str">
        <f>IF(F33="","",'CIQ Input File'!G244)</f>
        <v/>
      </c>
      <c r="I33" s="287" t="s">
        <v>727</v>
      </c>
    </row>
    <row r="34" spans="1:9" s="278" customFormat="1">
      <c r="A34" s="1"/>
      <c r="B34" s="107" t="str">
        <f>IF(F34="","",B32)</f>
        <v/>
      </c>
      <c r="C34" s="107" t="str">
        <f>IF(A34="",IF(B34="","",INDEX('CIQ Input File'!$J$207:$J$256,MATCH(B34,'CIQ Input File'!$C$207:$C$256,0))),"")</f>
        <v/>
      </c>
      <c r="D34" s="107" t="str">
        <f>IF(A34="base","",IF(B34="","",INDEX('CIQ Input File'!$C$81:$C$91,MATCH(B34,'CIQ Input File'!$D$81:$D$91,0))))</f>
        <v/>
      </c>
      <c r="E34" s="107" t="str">
        <f>IF(F34="","",E32)</f>
        <v/>
      </c>
      <c r="F34" s="107" t="str">
        <f>IF('CIQ Input File'!H245="","",IF('CIQ Input File'!$S$243="Y",'CIQ Input File'!H245,""))</f>
        <v/>
      </c>
      <c r="G34" s="107" t="str">
        <f t="shared" si="0"/>
        <v/>
      </c>
      <c r="H34" s="287" t="str">
        <f>IF(F34="","",'CIQ Input File'!G245)</f>
        <v/>
      </c>
      <c r="I34" s="287" t="s">
        <v>727</v>
      </c>
    </row>
    <row r="35" spans="1:9" s="278" customFormat="1" ht="14" customHeight="1">
      <c r="A35" s="1"/>
      <c r="B35" s="107" t="str">
        <f>IF(F35="","",B36)</f>
        <v/>
      </c>
      <c r="C35" s="107" t="str">
        <f>IF(A35="",IF(B35="","",INDEX('CIQ Input File'!$J$207:$J$256,MATCH(B35,'CIQ Input File'!$C$207:$C$256,0))),"")</f>
        <v/>
      </c>
      <c r="D35" s="107" t="str">
        <f>IF(A35="base","",IF(B35="","",INDEX('CIQ Input File'!$C$81:$C$91,MATCH(B35,'CIQ Input File'!$D$81:$D$91,0))))</f>
        <v/>
      </c>
      <c r="E35" s="257" t="str">
        <f>IFERROR(IF(F35="","",IF(A35="Base",CONCATENATE(INDEX('CIQ Input File'!$F$273:$F$283,MATCH(A35,'CIQ Input File'!$C$273:$C$283,0)),"/32"),CONCATENATE(INDEX('CIQ Input File'!$F$273:$F$283,MATCH(B35,'CIQ Input File'!$C$273:$C$283,0)),"/32"))),"0.0.0.0/0")</f>
        <v/>
      </c>
      <c r="F35" s="107" t="str">
        <f>IF('CIQ Input File'!H247="","",IF('CIQ Input File'!$S$248="Y",'CIQ Input File'!H247,""))</f>
        <v/>
      </c>
      <c r="G35" s="107" t="str">
        <f t="shared" si="0"/>
        <v/>
      </c>
      <c r="H35" s="287" t="str">
        <f>IF(F35="","",'CIQ Input File'!G247)</f>
        <v/>
      </c>
      <c r="I35" s="287" t="s">
        <v>727</v>
      </c>
    </row>
    <row r="36" spans="1:9" s="278" customFormat="1" ht="14" customHeight="1">
      <c r="A36" s="1"/>
      <c r="B36" s="257" t="str">
        <f>IF(H36="","",IF(A36="Base","",INDEX('CIQ Input File'!$C$207:$C$256,MATCH(H36,'CIQ Input File'!$G$207:$G$256,0))))</f>
        <v/>
      </c>
      <c r="C36" s="107" t="str">
        <f>IF(A36="",IF(B36="","",INDEX('CIQ Input File'!$J$207:$J$256,MATCH(B36,'CIQ Input File'!$C$207:$C$256,0))),"")</f>
        <v/>
      </c>
      <c r="D36" s="107" t="str">
        <f>IF(A36="base","",IF(B36="","",INDEX('CIQ Input File'!$C$81:$C$91,MATCH(B36,'CIQ Input File'!$D$81:$D$91,0))))</f>
        <v/>
      </c>
      <c r="E36" s="107" t="str">
        <f>IFERROR(IF(F36="","",IF(A36="Base",CONCATENATE(INDEX('CIQ Input File'!$G$273:$G$283,MATCH(A36,'CIQ Input File'!$C$273:$C$283,0)),"/32"),CONCATENATE(INDEX('CIQ Input File'!$G$273:$G$283,MATCH(B36,'CIQ Input File'!$C$273:$C$283,0)),"/32"))),"0.0.0.0/0")</f>
        <v/>
      </c>
      <c r="F36" s="107" t="str">
        <f>IF('CIQ Input File'!H248="","",IF('CIQ Input File'!$S$248="Y",'CIQ Input File'!H248,""))</f>
        <v/>
      </c>
      <c r="G36" s="107" t="str">
        <f t="shared" si="0"/>
        <v/>
      </c>
      <c r="H36" s="287" t="str">
        <f>IF(F36="","",'CIQ Input File'!G248)</f>
        <v/>
      </c>
      <c r="I36" s="287" t="s">
        <v>727</v>
      </c>
    </row>
    <row r="37" spans="1:9" s="278" customFormat="1">
      <c r="A37" s="1"/>
      <c r="B37" s="107" t="str">
        <f>IF(F37="","",B36)</f>
        <v/>
      </c>
      <c r="C37" s="107" t="str">
        <f>IF(A37="",IF(B37="","",INDEX('CIQ Input File'!$J$207:$J$256,MATCH(B37,'CIQ Input File'!$C$207:$C$256,0))),"")</f>
        <v/>
      </c>
      <c r="D37" s="107" t="str">
        <f>IF(A37="base","",IF(B37="","",INDEX('CIQ Input File'!$C$81:$C$91,MATCH(B37,'CIQ Input File'!$D$81:$D$91,0))))</f>
        <v/>
      </c>
      <c r="E37" s="107" t="str">
        <f>IF(F37="","",E35)</f>
        <v/>
      </c>
      <c r="F37" s="107" t="str">
        <f>IF('CIQ Input File'!H249="","",IF('CIQ Input File'!$S$248="Y",'CIQ Input File'!H249,""))</f>
        <v/>
      </c>
      <c r="G37" s="107" t="str">
        <f t="shared" si="0"/>
        <v/>
      </c>
      <c r="H37" s="287" t="str">
        <f>IF(F37="","",'CIQ Input File'!G249)</f>
        <v/>
      </c>
      <c r="I37" s="287" t="s">
        <v>727</v>
      </c>
    </row>
    <row r="38" spans="1:9" s="278" customFormat="1">
      <c r="A38" s="1"/>
      <c r="B38" s="107" t="str">
        <f>IF(F38="","",B36)</f>
        <v/>
      </c>
      <c r="C38" s="107" t="str">
        <f>IF(A38="",IF(B38="","",INDEX('CIQ Input File'!$J$207:$J$256,MATCH(B38,'CIQ Input File'!$C$207:$C$256,0))),"")</f>
        <v/>
      </c>
      <c r="D38" s="107" t="str">
        <f>IF(A38="base","",IF(B38="","",INDEX('CIQ Input File'!$C$81:$C$91,MATCH(B38,'CIQ Input File'!$D$81:$D$91,0))))</f>
        <v/>
      </c>
      <c r="E38" s="107" t="str">
        <f>IF(F38="","",E36)</f>
        <v/>
      </c>
      <c r="F38" s="107" t="str">
        <f>IF('CIQ Input File'!H250="","",IF('CIQ Input File'!$S$248="Y",'CIQ Input File'!H250,""))</f>
        <v/>
      </c>
      <c r="G38" s="107" t="str">
        <f t="shared" si="0"/>
        <v/>
      </c>
      <c r="H38" s="287" t="str">
        <f>IF(F38="","",'CIQ Input File'!G250)</f>
        <v/>
      </c>
      <c r="I38" s="287" t="s">
        <v>727</v>
      </c>
    </row>
    <row r="39" spans="1:9" s="278" customFormat="1">
      <c r="A39" s="1"/>
      <c r="B39" s="107" t="str">
        <f>IF(F39="","",B40)</f>
        <v/>
      </c>
      <c r="C39" s="107" t="str">
        <f>IF(A39="",IF(B39="","",INDEX('CIQ Input File'!$J$207:$J$256,MATCH(B39,'CIQ Input File'!$C$207:$C$256,0))),"")</f>
        <v/>
      </c>
      <c r="D39" s="107" t="str">
        <f>IF(A39="base","",IF(B39="","",INDEX('CIQ Input File'!$C$81:$C$91,MATCH(B39,'CIQ Input File'!$D$81:$D$91,0))))</f>
        <v/>
      </c>
      <c r="E39" s="257" t="str">
        <f>IFERROR(IF(F39="","",IF(A39="Base",CONCATENATE(INDEX('CIQ Input File'!$F$273:$F$283,MATCH(A39,'CIQ Input File'!$C$273:$C$283,0)),"/32"),CONCATENATE(INDEX('CIQ Input File'!$F$273:$F$283,MATCH(B39,'CIQ Input File'!$C$273:$C$283,0)),"/32"))),"0.0.0.0/0")</f>
        <v/>
      </c>
      <c r="F39" s="107" t="str">
        <f>IF('CIQ Input File'!H252="","",IF('CIQ Input File'!$S$253="Y",'CIQ Input File'!H252,""))</f>
        <v/>
      </c>
      <c r="G39" s="107" t="str">
        <f t="shared" si="0"/>
        <v/>
      </c>
      <c r="H39" s="287" t="str">
        <f>IF(F39="","",'CIQ Input File'!G252)</f>
        <v/>
      </c>
      <c r="I39" s="287" t="s">
        <v>727</v>
      </c>
    </row>
    <row r="40" spans="1:9" s="278" customFormat="1">
      <c r="A40" s="1"/>
      <c r="B40" s="257" t="str">
        <f>IF(H40="","",IF(A40="Base","",INDEX('CIQ Input File'!$C$207:$C$256,MATCH(H40,'CIQ Input File'!$G$207:$G$256,0))))</f>
        <v/>
      </c>
      <c r="C40" s="107" t="str">
        <f>IF(A40="",IF(B40="","",INDEX('CIQ Input File'!$J$207:$J$256,MATCH(B40,'CIQ Input File'!$C$207:$C$256,0))),"")</f>
        <v/>
      </c>
      <c r="D40" s="107" t="str">
        <f>IF(A40="base","",IF(B40="","",INDEX('CIQ Input File'!$C$81:$C$91,MATCH(B40,'CIQ Input File'!$D$81:$D$91,0))))</f>
        <v/>
      </c>
      <c r="E40" s="107" t="str">
        <f>IFERROR(IF(F40="","",IF(A40="Base",CONCATENATE(INDEX('CIQ Input File'!$G$273:$G$283,MATCH(A40,'CIQ Input File'!$C$273:$C$283,0)),"/32"),CONCATENATE(INDEX('CIQ Input File'!$G$273:$G$283,MATCH(B40,'CIQ Input File'!$C$273:$C$283,0)),"/32"))),"0.0.0.0/0")</f>
        <v/>
      </c>
      <c r="F40" s="107" t="str">
        <f>IF('CIQ Input File'!H253="","",IF('CIQ Input File'!$S$253="Y",'CIQ Input File'!H253,""))</f>
        <v/>
      </c>
      <c r="G40" s="107" t="str">
        <f t="shared" si="0"/>
        <v/>
      </c>
      <c r="H40" s="287" t="str">
        <f>IF(F40="","",'CIQ Input File'!G253)</f>
        <v/>
      </c>
      <c r="I40" s="287" t="s">
        <v>727</v>
      </c>
    </row>
    <row r="41" spans="1:9" s="278" customFormat="1">
      <c r="A41" s="1"/>
      <c r="B41" s="107" t="str">
        <f>IF(F41="","",B40)</f>
        <v/>
      </c>
      <c r="C41" s="107" t="str">
        <f>IF(A41="",IF(B41="","",INDEX('CIQ Input File'!$J$207:$J$256,MATCH(B41,'CIQ Input File'!$C$207:$C$256,0))),"")</f>
        <v/>
      </c>
      <c r="D41" s="107" t="str">
        <f>IF(A41="base","",IF(B41="","",INDEX('CIQ Input File'!$C$81:$C$91,MATCH(B41,'CIQ Input File'!$D$81:$D$91,0))))</f>
        <v/>
      </c>
      <c r="E41" s="107" t="str">
        <f>IF(F41="","",E39)</f>
        <v/>
      </c>
      <c r="F41" s="107" t="str">
        <f>IF('CIQ Input File'!H254="","",IF('CIQ Input File'!$S$253="Y",'CIQ Input File'!H254,""))</f>
        <v/>
      </c>
      <c r="G41" s="107" t="str">
        <f t="shared" si="0"/>
        <v/>
      </c>
      <c r="H41" s="287" t="str">
        <f>IF(F41="","",'CIQ Input File'!G254)</f>
        <v/>
      </c>
      <c r="I41" s="287" t="s">
        <v>727</v>
      </c>
    </row>
    <row r="42" spans="1:9" s="278" customFormat="1">
      <c r="A42" s="1"/>
      <c r="B42" s="107" t="str">
        <f>IF(F42="","",B40)</f>
        <v/>
      </c>
      <c r="C42" s="107" t="str">
        <f>IF(A42="",IF(B42="","",INDEX('CIQ Input File'!$J$207:$J$256,MATCH(B42,'CIQ Input File'!$C$207:$C$256,0))),"")</f>
        <v/>
      </c>
      <c r="D42" s="107" t="str">
        <f>IF(A42="base","",IF(B42="","",INDEX('CIQ Input File'!$C$81:$C$91,MATCH(B42,'CIQ Input File'!$D$81:$D$91,0))))</f>
        <v/>
      </c>
      <c r="E42" s="107" t="str">
        <f>IF(F42="","",E40)</f>
        <v/>
      </c>
      <c r="F42" s="107" t="str">
        <f>IF('CIQ Input File'!H255="","",IF('CIQ Input File'!$S$253="Y",'CIQ Input File'!H255,""))</f>
        <v/>
      </c>
      <c r="G42" s="107" t="str">
        <f t="shared" si="0"/>
        <v/>
      </c>
      <c r="H42" s="287" t="str">
        <f>IF(F42="","",'CIQ Input File'!G255)</f>
        <v/>
      </c>
      <c r="I42" s="287" t="s">
        <v>727</v>
      </c>
    </row>
    <row r="44" spans="1:9">
      <c r="A44" s="107" t="str">
        <f>IF(F44="","",A45)</f>
        <v/>
      </c>
      <c r="B44" s="107" t="str">
        <f>IF(F44="","",B45)</f>
        <v/>
      </c>
      <c r="C44" s="107" t="str">
        <f>IF(A44="",IF(B44="","",INDEX('CIQ Input File'!$J$207:$J$256,MATCH(B44,'CIQ Input File'!$C$207:$C$256,0))),"")</f>
        <v/>
      </c>
      <c r="D44" s="107" t="str">
        <f>IF(A44="base","",IF(B44="","",INDEX('CIQ Input File'!$C$81:$C$91,MATCH(B44,'CIQ Input File'!$D$81:$D$91,0))))</f>
        <v/>
      </c>
      <c r="E44" s="257" t="str">
        <f>IFERROR(IF(F44="","",IF(A44="Base",CONCATENATE(INDEX('CIQ Input File'!$I$273:$I$283,MATCH(A44,'CIQ Input File'!$C$273:$C$283,0)),"/128"),CONCATENATE(INDEX('CIQ Input File'!$I$273:$I$283,MATCH(B44,'CIQ Input File'!$C$273:$C$283,0)),"/128"))),"::/0")</f>
        <v/>
      </c>
      <c r="F44" s="257" t="str">
        <f>IF('CIQ Input File'!M207="","",IF('CIQ Input File'!$T$208="Y",'CIQ Input File'!M207,""))</f>
        <v/>
      </c>
      <c r="G44" s="107" t="str">
        <f>IF(F44="","","bfd-enable")</f>
        <v/>
      </c>
      <c r="H44" s="287" t="str">
        <f>IF(F44="","",'CIQ Input File'!L207)</f>
        <v/>
      </c>
      <c r="I44" s="287" t="s">
        <v>728</v>
      </c>
    </row>
    <row r="45" spans="1:9">
      <c r="A45" s="107" t="str">
        <f>IF(F45="","",INDEX('CIQ Input File'!$C$207:$C$256,MATCH(F45,'CIQ Input File'!$M$207:$M$256,0)))</f>
        <v/>
      </c>
      <c r="B45" s="257" t="str">
        <f>IF(H45="","",IF(A45="Base","",INDEX('CIQ Input File'!$C$207:$C$256,MATCH(H45,'CIQ Input File'!$G$207:$G$256,0))))</f>
        <v/>
      </c>
      <c r="C45" s="107" t="str">
        <f>IF(A45="",IF(B45="","",INDEX('CIQ Input File'!$J$207:$J$256,MATCH(B45,'CIQ Input File'!$C$207:$C$256,0))),"")</f>
        <v/>
      </c>
      <c r="D45" s="107" t="str">
        <f>IF(A45="base","",IF(B45="","",INDEX('CIQ Input File'!$C$81:$C$91,MATCH(B45,'CIQ Input File'!$D$81:$D$91,0))))</f>
        <v/>
      </c>
      <c r="E45" s="107" t="str">
        <f>IFERROR(IF(F45="","",IF(A45="Base",CONCATENATE(INDEX('CIQ Input File'!$J$273:$J$283,MATCH(A45,'CIQ Input File'!$C$273:$C$283,0)),"/128"),CONCATENATE(INDEX('CIQ Input File'!$J$273:$J$283,MATCH(B45,'CIQ Input File'!$C$273:$C$283,0)),"/128"))),"::/0")</f>
        <v/>
      </c>
      <c r="F45" s="257" t="str">
        <f>IF('CIQ Input File'!M208="","",IF('CIQ Input File'!$T$208="Y",'CIQ Input File'!M208,""))</f>
        <v/>
      </c>
      <c r="G45" s="107" t="str">
        <f t="shared" ref="G45:G67" si="1">IF(F45="","","bfd-enable")</f>
        <v/>
      </c>
      <c r="H45" s="287" t="str">
        <f>IF(F45="","",'CIQ Input File'!L208)</f>
        <v/>
      </c>
      <c r="I45" s="287" t="s">
        <v>728</v>
      </c>
    </row>
    <row r="46" spans="1:9">
      <c r="A46" s="107" t="str">
        <f>IF(F46="","",A45)</f>
        <v/>
      </c>
      <c r="B46" s="107" t="str">
        <f>IF(F46="","",B45)</f>
        <v/>
      </c>
      <c r="C46" s="107" t="str">
        <f>IF(A46="",IF(B46="","",INDEX('CIQ Input File'!$J$207:$J$256,MATCH(B46,'CIQ Input File'!$C$207:$C$256,0))),"")</f>
        <v/>
      </c>
      <c r="D46" s="107" t="str">
        <f>IF(A46="base","",IF(B46="","",INDEX('CIQ Input File'!$C$81:$C$91,MATCH(B46,'CIQ Input File'!$D$81:$D$91,0))))</f>
        <v/>
      </c>
      <c r="E46" s="107" t="str">
        <f>IF(F46="","",E44)</f>
        <v/>
      </c>
      <c r="F46" s="257" t="str">
        <f>IF('CIQ Input File'!M209="","",IF('CIQ Input File'!$T$208="Y",'CIQ Input File'!M209,""))</f>
        <v/>
      </c>
      <c r="G46" s="107" t="str">
        <f t="shared" si="1"/>
        <v/>
      </c>
      <c r="H46" s="287" t="str">
        <f>IF(F46="","",'CIQ Input File'!L209)</f>
        <v/>
      </c>
      <c r="I46" s="287" t="s">
        <v>728</v>
      </c>
    </row>
    <row r="47" spans="1:9">
      <c r="A47" s="107" t="str">
        <f>IF(F47="","",A45)</f>
        <v/>
      </c>
      <c r="B47" s="107" t="str">
        <f>IF(F47="","",B45)</f>
        <v/>
      </c>
      <c r="C47" s="107" t="str">
        <f>IF(A47="",IF(B47="","",INDEX('CIQ Input File'!$J$207:$J$256,MATCH(B47,'CIQ Input File'!$C$207:$C$256,0))),"")</f>
        <v/>
      </c>
      <c r="D47" s="107" t="str">
        <f>IF(A47="base","",IF(B47="","",INDEX('CIQ Input File'!$C$81:$C$91,MATCH(B47,'CIQ Input File'!$D$81:$D$91,0))))</f>
        <v/>
      </c>
      <c r="E47" s="107" t="str">
        <f>IF(F47="","",E45)</f>
        <v/>
      </c>
      <c r="F47" s="257" t="str">
        <f>IF('CIQ Input File'!M210="","",IF('CIQ Input File'!$T$208="Y",'CIQ Input File'!M210,""))</f>
        <v/>
      </c>
      <c r="G47" s="107" t="str">
        <f t="shared" si="1"/>
        <v/>
      </c>
      <c r="H47" s="287" t="str">
        <f>IF(F47="","",'CIQ Input File'!L210)</f>
        <v/>
      </c>
      <c r="I47" s="287" t="s">
        <v>728</v>
      </c>
    </row>
    <row r="48" spans="1:9">
      <c r="A48" s="1"/>
      <c r="B48" s="107" t="str">
        <f>IF(F48="","",B49)</f>
        <v/>
      </c>
      <c r="C48" s="362" t="str">
        <f>IF(A48="",IF(B48="","",INDEX('CIQ Input File'!$J$207:$J$256,MATCH(B48,'CIQ Input File'!$C$207:$C$256,0))),"")</f>
        <v/>
      </c>
      <c r="D48" s="107" t="str">
        <f>IF(A48="base","",IF(B48="","",INDEX('CIQ Input File'!$C$81:$C$91,MATCH(B48,'CIQ Input File'!$D$81:$D$91,0))))</f>
        <v/>
      </c>
      <c r="E48" s="257" t="str">
        <f>IFERROR(IF(F48="","",IF(A48="Base",CONCATENATE(INDEX('CIQ Input File'!$I$273:$I$283,MATCH(A48,'CIQ Input File'!$C$273:$C$283,0)),"/128"),CONCATENATE(INDEX('CIQ Input File'!$I$273:$I$283,MATCH(B48,'CIQ Input File'!$C$273:$C$283,0)),"/128"))),"::/0")</f>
        <v/>
      </c>
      <c r="F48" s="107" t="str">
        <f>IF('CIQ Input File'!M212="","",IF('CIQ Input File'!$T$213="Y",'CIQ Input File'!M212,""))</f>
        <v/>
      </c>
      <c r="G48" s="107" t="str">
        <f t="shared" si="1"/>
        <v/>
      </c>
      <c r="H48" s="287" t="str">
        <f>IF(F48="","",'CIQ Input File'!L212)</f>
        <v/>
      </c>
      <c r="I48" s="287" t="s">
        <v>728</v>
      </c>
    </row>
    <row r="49" spans="1:9">
      <c r="A49" s="1"/>
      <c r="B49" s="257" t="str">
        <f>IF(H49="","",IF(A49="Base","",INDEX('CIQ Input File'!$C$207:$C$256,MATCH(H49,'CIQ Input File'!$L$207:$L$256,0))))</f>
        <v/>
      </c>
      <c r="C49" s="362" t="str">
        <f>IF(A49="",IF(B49="","",INDEX('CIQ Input File'!$J$207:$J$256,MATCH(B49,'CIQ Input File'!$C$207:$C$256,0))),"")</f>
        <v/>
      </c>
      <c r="D49" s="107" t="str">
        <f>IF(A49="base","",IF(B49="","",INDEX('CIQ Input File'!$C$81:$C$91,MATCH(B49,'CIQ Input File'!$D$81:$D$91,0))))</f>
        <v/>
      </c>
      <c r="E49" s="107" t="str">
        <f>IFERROR(IF(F49="","",IF(A49="Base",CONCATENATE(INDEX('CIQ Input File'!$J$273:$J$283,MATCH(A49,'CIQ Input File'!$C$273:$C$283,0)),"/128"),CONCATENATE(INDEX('CIQ Input File'!$J$273:$J$283,MATCH(B49,'CIQ Input File'!$C$273:$C$283,0)),"/128"))),"::/0")</f>
        <v/>
      </c>
      <c r="F49" s="107" t="str">
        <f>IF('CIQ Input File'!M213="","",IF('CIQ Input File'!$T$213="Y",'CIQ Input File'!M213,""))</f>
        <v/>
      </c>
      <c r="G49" s="107" t="str">
        <f t="shared" si="1"/>
        <v/>
      </c>
      <c r="H49" s="287" t="str">
        <f>IF(F49="","",'CIQ Input File'!L213)</f>
        <v/>
      </c>
      <c r="I49" s="287" t="s">
        <v>728</v>
      </c>
    </row>
    <row r="50" spans="1:9">
      <c r="A50" s="1"/>
      <c r="B50" s="107" t="str">
        <f>IF(F50="","",B49)</f>
        <v/>
      </c>
      <c r="C50" s="362" t="str">
        <f>IF(A50="",IF(B50="","",INDEX('CIQ Input File'!$J$207:$J$256,MATCH(B50,'CIQ Input File'!$C$207:$C$256,0))),"")</f>
        <v/>
      </c>
      <c r="D50" s="107" t="str">
        <f>IF(A50="base","",IF(B50="","",INDEX('CIQ Input File'!$C$81:$C$91,MATCH(B50,'CIQ Input File'!$D$81:$D$91,0))))</f>
        <v/>
      </c>
      <c r="E50" s="107" t="str">
        <f>IF(F50="","",E48)</f>
        <v/>
      </c>
      <c r="F50" s="107" t="str">
        <f>IF('CIQ Input File'!M214="","",IF('CIQ Input File'!$T$213="Y",'CIQ Input File'!M214,""))</f>
        <v/>
      </c>
      <c r="G50" s="107" t="str">
        <f t="shared" si="1"/>
        <v/>
      </c>
      <c r="H50" s="287" t="str">
        <f>IF(F50="","",'CIQ Input File'!L214)</f>
        <v/>
      </c>
      <c r="I50" s="287" t="s">
        <v>728</v>
      </c>
    </row>
    <row r="51" spans="1:9">
      <c r="A51" s="1"/>
      <c r="B51" s="107" t="str">
        <f>IF(F51="","",B49)</f>
        <v/>
      </c>
      <c r="C51" s="362" t="str">
        <f>IF(A51="",IF(B51="","",INDEX('CIQ Input File'!$J$207:$J$256,MATCH(B51,'CIQ Input File'!$C$207:$C$256,0))),"")</f>
        <v/>
      </c>
      <c r="D51" s="107" t="str">
        <f>IF(A51="base","",IF(B51="","",INDEX('CIQ Input File'!$C$81:$C$91,MATCH(B51,'CIQ Input File'!$D$81:$D$91,0))))</f>
        <v/>
      </c>
      <c r="E51" s="107" t="str">
        <f>IF(F51="","",E49)</f>
        <v/>
      </c>
      <c r="F51" s="107" t="str">
        <f>IF('CIQ Input File'!M215="","",IF('CIQ Input File'!$T$213="Y",'CIQ Input File'!M215,""))</f>
        <v/>
      </c>
      <c r="G51" s="107" t="str">
        <f t="shared" si="1"/>
        <v/>
      </c>
      <c r="H51" s="287" t="str">
        <f>IF(F51="","",'CIQ Input File'!L215)</f>
        <v/>
      </c>
      <c r="I51" s="287" t="s">
        <v>728</v>
      </c>
    </row>
    <row r="52" spans="1:9">
      <c r="A52" s="1"/>
      <c r="B52" s="107" t="str">
        <f>IF(F52="","",B53)</f>
        <v/>
      </c>
      <c r="C52" s="362" t="str">
        <f>IF(A52="",IF(B52="","",INDEX('CIQ Input File'!$J$207:$J$256,MATCH(B52,'CIQ Input File'!$C$207:$C$256,0))),"")</f>
        <v/>
      </c>
      <c r="D52" s="107" t="str">
        <f>IF(A52="base","",IF(B52="","",INDEX('CIQ Input File'!$C$81:$C$91,MATCH(B52,'CIQ Input File'!$D$81:$D$91,0))))</f>
        <v/>
      </c>
      <c r="E52" s="257" t="str">
        <f>IFERROR(IF(F52="","",IF(A52="Base",CONCATENATE(INDEX('CIQ Input File'!$I$273:$I$283,MATCH(A52,'CIQ Input File'!$C$273:$C$283,0)),"/128"),CONCATENATE(INDEX('CIQ Input File'!$I$273:$I$283,MATCH(B52,'CIQ Input File'!$C$273:$C$283,0)),"/128"))),"::/0")</f>
        <v/>
      </c>
      <c r="F52" s="107" t="str">
        <f>IF('CIQ Input File'!M217="","",IF('CIQ Input File'!$T$218="Y",'CIQ Input File'!M217,""))</f>
        <v/>
      </c>
      <c r="G52" s="107" t="str">
        <f t="shared" si="1"/>
        <v/>
      </c>
      <c r="H52" s="287" t="str">
        <f>IF(F52="","",'CIQ Input File'!L217)</f>
        <v/>
      </c>
      <c r="I52" s="287" t="s">
        <v>728</v>
      </c>
    </row>
    <row r="53" spans="1:9">
      <c r="A53" s="1"/>
      <c r="B53" s="257" t="str">
        <f>IF(H53="","",IF(A53="Base","",INDEX('CIQ Input File'!$C$207:$C$256,MATCH(H53,'CIQ Input File'!$L$207:$L$256,0))))</f>
        <v/>
      </c>
      <c r="C53" s="362" t="str">
        <f>IF(A53="",IF(B53="","",INDEX('CIQ Input File'!$J$207:$J$256,MATCH(B53,'CIQ Input File'!$C$207:$C$256,0))),"")</f>
        <v/>
      </c>
      <c r="D53" s="107" t="str">
        <f>IF(A53="base","",IF(B53="","",INDEX('CIQ Input File'!$C$81:$C$91,MATCH(B53,'CIQ Input File'!$D$81:$D$91,0))))</f>
        <v/>
      </c>
      <c r="E53" s="107" t="str">
        <f>IFERROR(IF(F53="","",IF(A53="Base",CONCATENATE(INDEX('CIQ Input File'!$J$273:$J$283,MATCH(A53,'CIQ Input File'!$C$273:$C$283,0)),"/128"),CONCATENATE(INDEX('CIQ Input File'!$J$273:$J$283,MATCH(B53,'CIQ Input File'!$C$273:$C$283,0)),"/128"))),"::/0")</f>
        <v/>
      </c>
      <c r="F53" s="107" t="str">
        <f>IF('CIQ Input File'!M218="","",IF('CIQ Input File'!$T$218="Y",'CIQ Input File'!M218,""))</f>
        <v/>
      </c>
      <c r="G53" s="107" t="str">
        <f t="shared" si="1"/>
        <v/>
      </c>
      <c r="H53" s="287" t="str">
        <f>IF(F53="","",'CIQ Input File'!L218)</f>
        <v/>
      </c>
      <c r="I53" s="287" t="s">
        <v>728</v>
      </c>
    </row>
    <row r="54" spans="1:9">
      <c r="A54" s="1"/>
      <c r="B54" s="107" t="str">
        <f>IF(F54="","",B53)</f>
        <v/>
      </c>
      <c r="C54" s="362" t="str">
        <f>IF(A54="",IF(B54="","",INDEX('CIQ Input File'!$J$207:$J$256,MATCH(B54,'CIQ Input File'!$C$207:$C$256,0))),"")</f>
        <v/>
      </c>
      <c r="D54" s="107" t="str">
        <f>IF(A54="base","",IF(B54="","",INDEX('CIQ Input File'!$C$81:$C$91,MATCH(B54,'CIQ Input File'!$D$81:$D$91,0))))</f>
        <v/>
      </c>
      <c r="E54" s="107" t="str">
        <f>IF(F54="","",E52)</f>
        <v/>
      </c>
      <c r="F54" s="107" t="str">
        <f>IF('CIQ Input File'!M219="","",IF('CIQ Input File'!$T$218="Y",'CIQ Input File'!M219,""))</f>
        <v/>
      </c>
      <c r="G54" s="107" t="str">
        <f t="shared" si="1"/>
        <v/>
      </c>
      <c r="H54" s="287" t="str">
        <f>IF(F54="","",'CIQ Input File'!L219)</f>
        <v/>
      </c>
      <c r="I54" s="287" t="s">
        <v>728</v>
      </c>
    </row>
    <row r="55" spans="1:9">
      <c r="A55" s="1"/>
      <c r="B55" s="107" t="str">
        <f>IF(F55="","",B53)</f>
        <v/>
      </c>
      <c r="C55" s="362" t="str">
        <f>IF(A55="",IF(B55="","",INDEX('CIQ Input File'!$J$207:$J$256,MATCH(B55,'CIQ Input File'!$C$207:$C$256,0))),"")</f>
        <v/>
      </c>
      <c r="D55" s="107" t="str">
        <f>IF(A55="base","",IF(B55="","",INDEX('CIQ Input File'!$C$81:$C$91,MATCH(B55,'CIQ Input File'!$D$81:$D$91,0))))</f>
        <v/>
      </c>
      <c r="E55" s="107" t="str">
        <f>IF(F55="","",E53)</f>
        <v/>
      </c>
      <c r="F55" s="107" t="str">
        <f>IF('CIQ Input File'!M220="","",IF('CIQ Input File'!$T$218="Y",'CIQ Input File'!M220,""))</f>
        <v/>
      </c>
      <c r="G55" s="107" t="str">
        <f t="shared" si="1"/>
        <v/>
      </c>
      <c r="H55" s="287" t="str">
        <f>IF(F55="","",'CIQ Input File'!L220)</f>
        <v/>
      </c>
      <c r="I55" s="287" t="s">
        <v>728</v>
      </c>
    </row>
    <row r="56" spans="1:9">
      <c r="A56" s="1"/>
      <c r="B56" s="107" t="str">
        <f>IF(F56="","",B57)</f>
        <v/>
      </c>
      <c r="C56" s="362" t="str">
        <f>IF(A56="",IF(B56="","",INDEX('CIQ Input File'!$J$207:$J$256,MATCH(B56,'CIQ Input File'!$C$207:$C$256,0))),"")</f>
        <v/>
      </c>
      <c r="D56" s="107" t="str">
        <f>IF(A56="base","",IF(B56="","",INDEX('CIQ Input File'!$C$81:$C$91,MATCH(B56,'CIQ Input File'!$D$81:$D$91,0))))</f>
        <v/>
      </c>
      <c r="E56" s="257" t="str">
        <f>IFERROR(IF(F56="","",IF(A56="Base",CONCATENATE(INDEX('CIQ Input File'!$I$273:$I$283,MATCH(A56,'CIQ Input File'!$C$273:$C$283,0)),"/128"),CONCATENATE(INDEX('CIQ Input File'!$I$273:$I$283,MATCH(B56,'CIQ Input File'!$C$273:$C$283,0)),"/128"))),"::/0")</f>
        <v/>
      </c>
      <c r="F56" s="107" t="str">
        <f>IF('CIQ Input File'!M222="","",IF('CIQ Input File'!$T$223="Y",'CIQ Input File'!M222,""))</f>
        <v/>
      </c>
      <c r="G56" s="107" t="str">
        <f t="shared" si="1"/>
        <v/>
      </c>
      <c r="H56" s="287" t="str">
        <f>IF(F56="","",'CIQ Input File'!L222)</f>
        <v/>
      </c>
      <c r="I56" s="287" t="s">
        <v>728</v>
      </c>
    </row>
    <row r="57" spans="1:9">
      <c r="A57" s="1"/>
      <c r="B57" s="257" t="str">
        <f>IF(H57="","",IF(A57="Base","",INDEX('CIQ Input File'!$C$207:$C$256,MATCH(H57,'CIQ Input File'!$L$207:$L$256,0))))</f>
        <v/>
      </c>
      <c r="C57" s="362" t="str">
        <f>IF(A57="",IF(B57="","",INDEX('CIQ Input File'!$J$207:$J$256,MATCH(B57,'CIQ Input File'!$C$207:$C$256,0))),"")</f>
        <v/>
      </c>
      <c r="D57" s="107" t="str">
        <f>IF(A57="base","",IF(B57="","",INDEX('CIQ Input File'!$C$81:$C$91,MATCH(B57,'CIQ Input File'!$D$81:$D$91,0))))</f>
        <v/>
      </c>
      <c r="E57" s="107" t="str">
        <f>IFERROR(IF(F57="","",IF(A57="Base",CONCATENATE(INDEX('CIQ Input File'!$J$273:$J$283,MATCH(A57,'CIQ Input File'!$C$273:$C$283,0)),"/128"),CONCATENATE(INDEX('CIQ Input File'!$J$273:$J$283,MATCH(B57,'CIQ Input File'!$C$273:$C$283,0)),"/128"))),"::/0")</f>
        <v/>
      </c>
      <c r="F57" s="107" t="str">
        <f>IF('CIQ Input File'!M223="","",IF('CIQ Input File'!$T$223="Y",'CIQ Input File'!M223,""))</f>
        <v/>
      </c>
      <c r="G57" s="107" t="str">
        <f t="shared" si="1"/>
        <v/>
      </c>
      <c r="H57" s="287" t="str">
        <f>IF(F57="","",'CIQ Input File'!L223)</f>
        <v/>
      </c>
      <c r="I57" s="287" t="s">
        <v>728</v>
      </c>
    </row>
    <row r="58" spans="1:9">
      <c r="A58" s="1"/>
      <c r="B58" s="107" t="str">
        <f>IF(F58="","",B57)</f>
        <v/>
      </c>
      <c r="C58" s="362" t="str">
        <f>IF(A58="",IF(B58="","",INDEX('CIQ Input File'!$J$207:$J$256,MATCH(B58,'CIQ Input File'!$C$207:$C$256,0))),"")</f>
        <v/>
      </c>
      <c r="D58" s="107" t="str">
        <f>IF(A58="base","",IF(B58="","",INDEX('CIQ Input File'!$C$81:$C$91,MATCH(B58,'CIQ Input File'!$D$81:$D$91,0))))</f>
        <v/>
      </c>
      <c r="E58" s="107" t="str">
        <f>IF(F58="","",E56)</f>
        <v/>
      </c>
      <c r="F58" s="107" t="str">
        <f>IF('CIQ Input File'!M224="","",IF('CIQ Input File'!$T$223="Y",'CIQ Input File'!M224,""))</f>
        <v/>
      </c>
      <c r="G58" s="107" t="str">
        <f t="shared" si="1"/>
        <v/>
      </c>
      <c r="H58" s="287" t="str">
        <f>IF(F58="","",'CIQ Input File'!L224)</f>
        <v/>
      </c>
      <c r="I58" s="287" t="s">
        <v>728</v>
      </c>
    </row>
    <row r="59" spans="1:9">
      <c r="A59" s="1"/>
      <c r="B59" s="107" t="str">
        <f>IF(F59="","",B57)</f>
        <v/>
      </c>
      <c r="C59" s="362" t="str">
        <f>IF(A59="",IF(B59="","",INDEX('CIQ Input File'!$J$207:$J$256,MATCH(B59,'CIQ Input File'!$C$207:$C$256,0))),"")</f>
        <v/>
      </c>
      <c r="D59" s="107" t="str">
        <f>IF(A59="base","",IF(B59="","",INDEX('CIQ Input File'!$C$81:$C$91,MATCH(B59,'CIQ Input File'!$D$81:$D$91,0))))</f>
        <v/>
      </c>
      <c r="E59" s="107" t="str">
        <f>IF(F59="","",E57)</f>
        <v/>
      </c>
      <c r="F59" s="107" t="str">
        <f>IF('CIQ Input File'!M225="","",IF('CIQ Input File'!$T$223="Y",'CIQ Input File'!M225,""))</f>
        <v/>
      </c>
      <c r="G59" s="107" t="str">
        <f t="shared" si="1"/>
        <v/>
      </c>
      <c r="H59" s="287" t="str">
        <f>IF(F59="","",'CIQ Input File'!L225)</f>
        <v/>
      </c>
      <c r="I59" s="287" t="s">
        <v>728</v>
      </c>
    </row>
    <row r="60" spans="1:9">
      <c r="A60" s="1"/>
      <c r="B60" s="107" t="str">
        <f>IF(F60="","",B61)</f>
        <v/>
      </c>
      <c r="C60" s="362" t="str">
        <f>IF(A60="",IF(B60="","",INDEX('CIQ Input File'!$J$207:$J$256,MATCH(B60,'CIQ Input File'!$C$207:$C$256,0))),"")</f>
        <v/>
      </c>
      <c r="D60" s="107" t="str">
        <f>IF(A60="base","",IF(B60="","",INDEX('CIQ Input File'!$C$81:$C$91,MATCH(B60,'CIQ Input File'!$D$81:$D$91,0))))</f>
        <v/>
      </c>
      <c r="E60" s="257" t="str">
        <f>IFERROR(IF(F60="","",IF(A60="Base",CONCATENATE(INDEX('CIQ Input File'!$I$273:$I$283,MATCH(A60,'CIQ Input File'!$C$273:$C$283,0)),"/128"),CONCATENATE(INDEX('CIQ Input File'!$I$273:$I$283,MATCH(B60,'CIQ Input File'!$C$273:$C$283,0)),"/128"))),"::/0")</f>
        <v/>
      </c>
      <c r="F60" s="107" t="str">
        <f>IF('CIQ Input File'!M227="","",IF('CIQ Input File'!$T$228="Y",'CIQ Input File'!M227,""))</f>
        <v/>
      </c>
      <c r="G60" s="107" t="str">
        <f t="shared" si="1"/>
        <v/>
      </c>
      <c r="H60" s="287" t="str">
        <f>IF(F60="","",'CIQ Input File'!L227)</f>
        <v/>
      </c>
      <c r="I60" s="287" t="s">
        <v>728</v>
      </c>
    </row>
    <row r="61" spans="1:9">
      <c r="A61" s="1"/>
      <c r="B61" s="257" t="str">
        <f>IF(H61="","",IF(A61="Base","",INDEX('CIQ Input File'!$C$207:$C$256,MATCH(H61,'CIQ Input File'!$L$207:$L$256,0))))</f>
        <v/>
      </c>
      <c r="C61" s="362" t="str">
        <f>IF(A61="",IF(B61="","",INDEX('CIQ Input File'!$J$207:$J$256,MATCH(B61,'CIQ Input File'!$C$207:$C$256,0))),"")</f>
        <v/>
      </c>
      <c r="D61" s="107" t="str">
        <f>IF(A61="base","",IF(B61="","",INDEX('CIQ Input File'!$C$81:$C$91,MATCH(B61,'CIQ Input File'!$D$81:$D$91,0))))</f>
        <v/>
      </c>
      <c r="E61" s="107" t="str">
        <f>IFERROR(IF(F61="","",IF(A61="Base",CONCATENATE(INDEX('CIQ Input File'!$J$273:$J$283,MATCH(A61,'CIQ Input File'!$C$273:$C$283,0)),"/128"),CONCATENATE(INDEX('CIQ Input File'!$J$273:$J$283,MATCH(B61,'CIQ Input File'!$C$273:$C$283,0)),"/128"))),"0::/0")</f>
        <v/>
      </c>
      <c r="F61" s="107" t="str">
        <f>IF('CIQ Input File'!M228="","",IF('CIQ Input File'!$T$228="Y",'CIQ Input File'!M228,""))</f>
        <v/>
      </c>
      <c r="G61" s="107" t="str">
        <f t="shared" si="1"/>
        <v/>
      </c>
      <c r="H61" s="287" t="str">
        <f>IF(F61="","",'CIQ Input File'!L228)</f>
        <v/>
      </c>
      <c r="I61" s="287" t="s">
        <v>728</v>
      </c>
    </row>
    <row r="62" spans="1:9">
      <c r="A62" s="1"/>
      <c r="B62" s="107" t="str">
        <f>IF(F62="","",B61)</f>
        <v/>
      </c>
      <c r="C62" s="362" t="str">
        <f>IF(A62="",IF(B62="","",INDEX('CIQ Input File'!$J$207:$J$256,MATCH(B62,'CIQ Input File'!$C$207:$C$256,0))),"")</f>
        <v/>
      </c>
      <c r="D62" s="107" t="str">
        <f>IF(A62="base","",IF(B62="","",INDEX('CIQ Input File'!$C$81:$C$91,MATCH(B62,'CIQ Input File'!$D$81:$D$91,0))))</f>
        <v/>
      </c>
      <c r="E62" s="107" t="str">
        <f>IF(F62="","",E60)</f>
        <v/>
      </c>
      <c r="F62" s="107" t="str">
        <f>IF('CIQ Input File'!M229="","",IF('CIQ Input File'!$T$228="Y",'CIQ Input File'!M229,""))</f>
        <v/>
      </c>
      <c r="G62" s="107" t="str">
        <f t="shared" si="1"/>
        <v/>
      </c>
      <c r="H62" s="287" t="str">
        <f>IF(F62="","",'CIQ Input File'!L229)</f>
        <v/>
      </c>
      <c r="I62" s="287" t="s">
        <v>728</v>
      </c>
    </row>
    <row r="63" spans="1:9">
      <c r="A63" s="1"/>
      <c r="B63" s="107" t="str">
        <f>IF(F63="","",B61)</f>
        <v/>
      </c>
      <c r="C63" s="362" t="str">
        <f>IF(A63="",IF(B63="","",INDEX('CIQ Input File'!$J$207:$J$256,MATCH(B63,'CIQ Input File'!$C$207:$C$256,0))),"")</f>
        <v/>
      </c>
      <c r="D63" s="107" t="str">
        <f>IF(A63="base","",IF(B63="","",INDEX('CIQ Input File'!$C$81:$C$91,MATCH(B63,'CIQ Input File'!$D$81:$D$91,0))))</f>
        <v/>
      </c>
      <c r="E63" s="107" t="str">
        <f>IF(F63="","",E61)</f>
        <v/>
      </c>
      <c r="F63" s="107" t="str">
        <f>IF('CIQ Input File'!M230="","",IF('CIQ Input File'!$T$228="Y",'CIQ Input File'!M230,""))</f>
        <v/>
      </c>
      <c r="G63" s="107" t="str">
        <f t="shared" si="1"/>
        <v/>
      </c>
      <c r="H63" s="287" t="str">
        <f>IF(F63="","",'CIQ Input File'!L230)</f>
        <v/>
      </c>
      <c r="I63" s="287" t="s">
        <v>728</v>
      </c>
    </row>
    <row r="64" spans="1:9">
      <c r="A64" s="1"/>
      <c r="B64" s="107" t="str">
        <f>IF(F64="","",B65)</f>
        <v/>
      </c>
      <c r="C64" s="362" t="str">
        <f>IF(A64="",IF(B64="","",INDEX('CIQ Input File'!$J$207:$J$256,MATCH(B64,'CIQ Input File'!$C$207:$C$256,0))),"")</f>
        <v/>
      </c>
      <c r="D64" s="107" t="str">
        <f>IF(A64="base","",IF(B64="","",INDEX('CIQ Input File'!$C$81:$C$91,MATCH(B64,'CIQ Input File'!$D$81:$D$91,0))))</f>
        <v/>
      </c>
      <c r="E64" s="257" t="str">
        <f>IFERROR(IF(F64="","",IF(A64="Base",CONCATENATE(INDEX('CIQ Input File'!$I$273:$I$283,MATCH(A64,'CIQ Input File'!$C$273:$C$283,0)),"/128"),CONCATENATE(INDEX('CIQ Input File'!$I$273:$I$283,MATCH(B64,'CIQ Input File'!$C$273:$C$283,0)),"/128"))),"::/0")</f>
        <v/>
      </c>
      <c r="F64" s="107" t="str">
        <f>IF('CIQ Input File'!M232="","",IF('CIQ Input File'!$T$233="Y",'CIQ Input File'!M232,""))</f>
        <v/>
      </c>
      <c r="G64" s="107" t="str">
        <f t="shared" si="1"/>
        <v/>
      </c>
      <c r="H64" s="287" t="str">
        <f>IF(F64="","",'CIQ Input File'!L232)</f>
        <v/>
      </c>
      <c r="I64" s="287" t="s">
        <v>728</v>
      </c>
    </row>
    <row r="65" spans="1:9">
      <c r="A65" s="1"/>
      <c r="B65" s="257" t="str">
        <f>IF(H65="","",IF(A65="Base","",INDEX('CIQ Input File'!$C$207:$C$256,MATCH(H65,'CIQ Input File'!$L$207:$L$256,0))))</f>
        <v/>
      </c>
      <c r="C65" s="362" t="str">
        <f>IF(A65="",IF(B65="","",INDEX('CIQ Input File'!$J$207:$J$256,MATCH(B65,'CIQ Input File'!$C$207:$C$256,0))),"")</f>
        <v/>
      </c>
      <c r="D65" s="107" t="str">
        <f>IF(A65="base","",IF(B65="","",INDEX('CIQ Input File'!$C$81:$C$91,MATCH(B65,'CIQ Input File'!$D$81:$D$91,0))))</f>
        <v/>
      </c>
      <c r="E65" s="107" t="str">
        <f>IFERROR(IF(F65="","",IF(A65="Base",CONCATENATE(INDEX('CIQ Input File'!$J$273:$J$283,MATCH(A65,'CIQ Input File'!$C$273:$C$283,0)),"/128"),CONCATENATE(INDEX('CIQ Input File'!$J$273:$J$283,MATCH(B65,'CIQ Input File'!$C$273:$C$283,0)),"/128"))),"::/0")</f>
        <v/>
      </c>
      <c r="F65" s="107" t="str">
        <f>IF('CIQ Input File'!M233="","",IF('CIQ Input File'!$T$233="Y",'CIQ Input File'!M233,""))</f>
        <v/>
      </c>
      <c r="G65" s="107" t="str">
        <f t="shared" si="1"/>
        <v/>
      </c>
      <c r="H65" s="287" t="str">
        <f>IF(F65="","",'CIQ Input File'!L233)</f>
        <v/>
      </c>
      <c r="I65" s="287" t="s">
        <v>728</v>
      </c>
    </row>
    <row r="66" spans="1:9">
      <c r="A66" s="1"/>
      <c r="B66" s="107" t="str">
        <f>IF(F66="","",B65)</f>
        <v/>
      </c>
      <c r="C66" s="362" t="str">
        <f>IF(A66="",IF(B66="","",INDEX('CIQ Input File'!$J$207:$J$256,MATCH(B66,'CIQ Input File'!$C$207:$C$256,0))),"")</f>
        <v/>
      </c>
      <c r="D66" s="107" t="str">
        <f>IF(A66="base","",IF(B66="","",INDEX('CIQ Input File'!$C$81:$C$91,MATCH(B66,'CIQ Input File'!$D$81:$D$91,0))))</f>
        <v/>
      </c>
      <c r="E66" s="107" t="str">
        <f>IF(F66="","",E64)</f>
        <v/>
      </c>
      <c r="F66" s="107" t="str">
        <f>IF('CIQ Input File'!M234="","",IF('CIQ Input File'!$T$233="Y",'CIQ Input File'!M234,""))</f>
        <v/>
      </c>
      <c r="G66" s="107" t="str">
        <f t="shared" si="1"/>
        <v/>
      </c>
      <c r="H66" s="287" t="str">
        <f>IF(F66="","",'CIQ Input File'!L234)</f>
        <v/>
      </c>
      <c r="I66" s="287" t="s">
        <v>728</v>
      </c>
    </row>
    <row r="67" spans="1:9">
      <c r="A67" s="1"/>
      <c r="B67" s="107" t="str">
        <f>IF(F67="","",B65)</f>
        <v/>
      </c>
      <c r="C67" s="362" t="str">
        <f>IF(A67="",IF(B67="","",INDEX('CIQ Input File'!$J$207:$J$256,MATCH(B67,'CIQ Input File'!$C$207:$C$256,0))),"")</f>
        <v/>
      </c>
      <c r="D67" s="107" t="str">
        <f>IF(A67="base","",IF(B67="","",INDEX('CIQ Input File'!$C$81:$C$91,MATCH(B67,'CIQ Input File'!$D$81:$D$91,0))))</f>
        <v/>
      </c>
      <c r="E67" s="107" t="str">
        <f>IF(F67="","",E65)</f>
        <v/>
      </c>
      <c r="F67" s="107" t="str">
        <f>IF('CIQ Input File'!M235="","",IF('CIQ Input File'!$T$233="Y",'CIQ Input File'!M235,""))</f>
        <v/>
      </c>
      <c r="G67" s="107" t="str">
        <f t="shared" si="1"/>
        <v/>
      </c>
      <c r="H67" s="287" t="str">
        <f>IF(F67="","",'CIQ Input File'!L235)</f>
        <v/>
      </c>
      <c r="I67" s="287" t="s">
        <v>728</v>
      </c>
    </row>
    <row r="68" spans="1:9">
      <c r="A68" s="1"/>
      <c r="B68" s="107" t="str">
        <f>IF(F68="","",B69)</f>
        <v/>
      </c>
      <c r="C68" s="362" t="str">
        <f>IF(A68="",IF(B68="","",INDEX('CIQ Input File'!$J$207:$J$256,MATCH(B68,'CIQ Input File'!$C$207:$C$256,0))),"")</f>
        <v/>
      </c>
      <c r="D68" s="107" t="str">
        <f>IF(A68="base","",IF(B68="","",INDEX('CIQ Input File'!$C$81:$C$91,MATCH(B68,'CIQ Input File'!$D$81:$D$91,0))))</f>
        <v/>
      </c>
      <c r="E68" s="257" t="str">
        <f>IFERROR(IF(F68="","",IF(A68="Base",CONCATENATE(INDEX('CIQ Input File'!$I$273:$I$283,MATCH(A68,'CIQ Input File'!$C$273:$C$283,0)),"/128"),CONCATENATE(INDEX('CIQ Input File'!$I$273:$I$283,MATCH(B68,'CIQ Input File'!$C$273:$C$283,0)),"/128"))),"::/0")</f>
        <v/>
      </c>
      <c r="F68" s="107" t="str">
        <f>IF('CIQ Input File'!M237="","",IF('CIQ Input File'!$T$238="Y",'CIQ Input File'!M237,""))</f>
        <v/>
      </c>
      <c r="G68" s="107" t="str">
        <f>IF(F68="","","bfd-enable")</f>
        <v/>
      </c>
      <c r="H68" s="287" t="str">
        <f>IF(F68="","",'CIQ Input File'!L237)</f>
        <v/>
      </c>
      <c r="I68" s="287" t="s">
        <v>728</v>
      </c>
    </row>
    <row r="69" spans="1:9">
      <c r="A69" s="1"/>
      <c r="B69" s="257" t="str">
        <f>IF(H69="","",IF(A69="Base","",INDEX('CIQ Input File'!$C$207:$C$256,MATCH(H69,'CIQ Input File'!$L$207:$L$256,0))))</f>
        <v/>
      </c>
      <c r="C69" s="362" t="str">
        <f>IF(A69="",IF(B69="","",INDEX('CIQ Input File'!$J$207:$J$256,MATCH(B69,'CIQ Input File'!$C$207:$C$256,0))),"")</f>
        <v/>
      </c>
      <c r="D69" s="107" t="str">
        <f>IF(A69="base","",IF(B69="","",INDEX('CIQ Input File'!$C$81:$C$91,MATCH(B69,'CIQ Input File'!$D$81:$D$91,0))))</f>
        <v/>
      </c>
      <c r="E69" s="107" t="str">
        <f>IFERROR(IF(F69="","",IF(A69="Base",CONCATENATE(INDEX('CIQ Input File'!$J$273:$J$283,MATCH(A69,'CIQ Input File'!$C$273:$C$283,0)),"/128"),CONCATENATE(INDEX('CIQ Input File'!$J$273:$J$283,MATCH(B69,'CIQ Input File'!$C$273:$C$283,0)),"/128"))),"::/0")</f>
        <v/>
      </c>
      <c r="F69" s="107" t="str">
        <f>IF('CIQ Input File'!M238="","",IF('CIQ Input File'!$T$238="Y",'CIQ Input File'!M238,""))</f>
        <v/>
      </c>
      <c r="G69" s="107" t="str">
        <f t="shared" ref="G69:G83" si="2">IF(F69="","","bfd-enable")</f>
        <v/>
      </c>
      <c r="H69" s="287" t="str">
        <f>IF(F69="","",'CIQ Input File'!L238)</f>
        <v/>
      </c>
      <c r="I69" s="287" t="s">
        <v>728</v>
      </c>
    </row>
    <row r="70" spans="1:9">
      <c r="A70" s="1"/>
      <c r="B70" s="107" t="str">
        <f>IF(F70="","",B69)</f>
        <v/>
      </c>
      <c r="C70" s="362" t="str">
        <f>IF(A70="",IF(B70="","",INDEX('CIQ Input File'!$J$207:$J$256,MATCH(B70,'CIQ Input File'!$C$207:$C$256,0))),"")</f>
        <v/>
      </c>
      <c r="D70" s="107" t="str">
        <f>IF(A70="base","",IF(B70="","",INDEX('CIQ Input File'!$C$81:$C$91,MATCH(B70,'CIQ Input File'!$D$81:$D$91,0))))</f>
        <v/>
      </c>
      <c r="E70" s="107" t="str">
        <f>IF(F70="","",E68)</f>
        <v/>
      </c>
      <c r="F70" s="107" t="str">
        <f>IF('CIQ Input File'!M239="","",IF('CIQ Input File'!$T$238="Y",'CIQ Input File'!M239,""))</f>
        <v/>
      </c>
      <c r="G70" s="107" t="str">
        <f t="shared" si="2"/>
        <v/>
      </c>
      <c r="H70" s="287" t="str">
        <f>IF(F70="","",'CIQ Input File'!L239)</f>
        <v/>
      </c>
      <c r="I70" s="287" t="s">
        <v>728</v>
      </c>
    </row>
    <row r="71" spans="1:9">
      <c r="A71" s="1"/>
      <c r="B71" s="107" t="str">
        <f>IF(F71="","",B69)</f>
        <v/>
      </c>
      <c r="C71" s="362" t="str">
        <f>IF(A71="",IF(B71="","",INDEX('CIQ Input File'!$J$207:$J$256,MATCH(B71,'CIQ Input File'!$C$207:$C$256,0))),"")</f>
        <v/>
      </c>
      <c r="D71" s="107" t="str">
        <f>IF(A71="base","",IF(B71="","",INDEX('CIQ Input File'!$C$81:$C$91,MATCH(B71,'CIQ Input File'!$D$81:$D$91,0))))</f>
        <v/>
      </c>
      <c r="E71" s="107" t="str">
        <f>IF(F71="","",E69)</f>
        <v/>
      </c>
      <c r="F71" s="107" t="str">
        <f>IF('CIQ Input File'!M240="","",IF('CIQ Input File'!$T$238="Y",'CIQ Input File'!M240,""))</f>
        <v/>
      </c>
      <c r="G71" s="107" t="str">
        <f t="shared" si="2"/>
        <v/>
      </c>
      <c r="H71" s="287" t="str">
        <f>IF(F71="","",'CIQ Input File'!L240)</f>
        <v/>
      </c>
      <c r="I71" s="287" t="s">
        <v>728</v>
      </c>
    </row>
    <row r="72" spans="1:9">
      <c r="A72" s="1"/>
      <c r="B72" s="107" t="str">
        <f>IF(F72="","",B73)</f>
        <v/>
      </c>
      <c r="C72" s="362" t="str">
        <f>IF(A72="",IF(B72="","",INDEX('CIQ Input File'!$J$207:$J$256,MATCH(B72,'CIQ Input File'!$C$207:$C$256,0))),"")</f>
        <v/>
      </c>
      <c r="D72" s="107" t="str">
        <f>IF(A72="base","",IF(B72="","",INDEX('CIQ Input File'!$C$81:$C$91,MATCH(B72,'CIQ Input File'!$D$81:$D$91,0))))</f>
        <v/>
      </c>
      <c r="E72" s="257" t="str">
        <f>IFERROR(IF(F72="","",IF(A72="Base",CONCATENATE(INDEX('CIQ Input File'!$I$273:$I$283,MATCH(A72,'CIQ Input File'!$C$273:$C$283,0)),"/128"),CONCATENATE(INDEX('CIQ Input File'!$I$273:$I$283,MATCH(B72,'CIQ Input File'!$C$273:$C$283,0)),"/128"))),"::/0")</f>
        <v/>
      </c>
      <c r="F72" s="107" t="str">
        <f>IF('CIQ Input File'!M242="","",IF('CIQ Input File'!$T$243="Y",'CIQ Input File'!M242,""))</f>
        <v/>
      </c>
      <c r="G72" s="107" t="str">
        <f t="shared" si="2"/>
        <v/>
      </c>
      <c r="H72" s="287" t="str">
        <f>IF(F72="","",'CIQ Input File'!L242)</f>
        <v/>
      </c>
      <c r="I72" s="287" t="s">
        <v>728</v>
      </c>
    </row>
    <row r="73" spans="1:9">
      <c r="A73" s="1"/>
      <c r="B73" s="257" t="str">
        <f>IF(H73="","",IF(A73="Base","",INDEX('CIQ Input File'!$C$207:$C$256,MATCH(H73,'CIQ Input File'!$L$207:$L$256,0))))</f>
        <v/>
      </c>
      <c r="C73" s="362" t="str">
        <f>IF(A73="",IF(B73="","",INDEX('CIQ Input File'!$J$207:$J$256,MATCH(B73,'CIQ Input File'!$C$207:$C$256,0))),"")</f>
        <v/>
      </c>
      <c r="D73" s="107" t="str">
        <f>IF(A73="base","",IF(B73="","",INDEX('CIQ Input File'!$C$81:$C$91,MATCH(B73,'CIQ Input File'!$D$81:$D$91,0))))</f>
        <v/>
      </c>
      <c r="E73" s="107" t="str">
        <f>IFERROR(IF(F73="","",IF(A73="Base",CONCATENATE(INDEX('CIQ Input File'!$J$273:$J$283,MATCH(A73,'CIQ Input File'!$C$273:$C$283,0)),"/128"),CONCATENATE(INDEX('CIQ Input File'!$J$273:$J$283,MATCH(B73,'CIQ Input File'!$C$273:$C$283,0)),"/128"))),"::/0")</f>
        <v/>
      </c>
      <c r="F73" s="107" t="str">
        <f>IF('CIQ Input File'!M243="","",IF('CIQ Input File'!$T$243="Y",'CIQ Input File'!M243,""))</f>
        <v/>
      </c>
      <c r="G73" s="107" t="str">
        <f t="shared" si="2"/>
        <v/>
      </c>
      <c r="H73" s="287" t="str">
        <f>IF(F73="","",'CIQ Input File'!L243)</f>
        <v/>
      </c>
      <c r="I73" s="287" t="s">
        <v>728</v>
      </c>
    </row>
    <row r="74" spans="1:9">
      <c r="A74" s="1"/>
      <c r="B74" s="107" t="str">
        <f>IF(F74="","",B73)</f>
        <v/>
      </c>
      <c r="C74" s="362" t="str">
        <f>IF(A74="",IF(B74="","",INDEX('CIQ Input File'!$J$207:$J$256,MATCH(B74,'CIQ Input File'!$C$207:$C$256,0))),"")</f>
        <v/>
      </c>
      <c r="D74" s="107" t="str">
        <f>IF(A74="base","",IF(B74="","",INDEX('CIQ Input File'!$C$81:$C$91,MATCH(B74,'CIQ Input File'!$D$81:$D$91,0))))</f>
        <v/>
      </c>
      <c r="E74" s="107" t="str">
        <f>IF(F74="","",E72)</f>
        <v/>
      </c>
      <c r="F74" s="107" t="str">
        <f>IF('CIQ Input File'!M244="","",IF('CIQ Input File'!$T$243="Y",'CIQ Input File'!M244,""))</f>
        <v/>
      </c>
      <c r="G74" s="107" t="str">
        <f t="shared" si="2"/>
        <v/>
      </c>
      <c r="H74" s="287" t="str">
        <f>IF(F74="","",'CIQ Input File'!L244)</f>
        <v/>
      </c>
      <c r="I74" s="287" t="s">
        <v>728</v>
      </c>
    </row>
    <row r="75" spans="1:9">
      <c r="A75" s="1"/>
      <c r="B75" s="107" t="str">
        <f>IF(F75="","",B73)</f>
        <v/>
      </c>
      <c r="C75" s="362" t="str">
        <f>IF(A75="",IF(B75="","",INDEX('CIQ Input File'!$J$207:$J$256,MATCH(B75,'CIQ Input File'!$C$207:$C$256,0))),"")</f>
        <v/>
      </c>
      <c r="D75" s="107" t="str">
        <f>IF(A75="base","",IF(B75="","",INDEX('CIQ Input File'!$C$81:$C$91,MATCH(B75,'CIQ Input File'!$D$81:$D$91,0))))</f>
        <v/>
      </c>
      <c r="E75" s="107" t="str">
        <f>IF(F75="","",E73)</f>
        <v/>
      </c>
      <c r="F75" s="107" t="str">
        <f>IF('CIQ Input File'!M245="","",IF('CIQ Input File'!$T$243="Y",'CIQ Input File'!M245,""))</f>
        <v/>
      </c>
      <c r="G75" s="107" t="str">
        <f t="shared" si="2"/>
        <v/>
      </c>
      <c r="H75" s="287" t="str">
        <f>IF(F75="","",'CIQ Input File'!L245)</f>
        <v/>
      </c>
      <c r="I75" s="287" t="s">
        <v>728</v>
      </c>
    </row>
    <row r="76" spans="1:9">
      <c r="A76" s="1"/>
      <c r="B76" s="107" t="str">
        <f>IF(F76="","",B77)</f>
        <v/>
      </c>
      <c r="C76" s="362" t="str">
        <f>IF(A76="",IF(B76="","",INDEX('CIQ Input File'!$J$207:$J$256,MATCH(B76,'CIQ Input File'!$C$207:$C$256,0))),"")</f>
        <v/>
      </c>
      <c r="D76" s="107" t="str">
        <f>IF(A76="base","",IF(B76="","",INDEX('CIQ Input File'!$C$81:$C$91,MATCH(B76,'CIQ Input File'!$D$81:$D$91,0))))</f>
        <v/>
      </c>
      <c r="E76" s="257" t="str">
        <f>IFERROR(IF(F76="","",IF(A76="Base",CONCATENATE(INDEX('CIQ Input File'!$I$273:$I$283,MATCH(A76,'CIQ Input File'!$C$273:$C$283,0)),"/128"),CONCATENATE(INDEX('CIQ Input File'!$I$273:$I$283,MATCH(B76,'CIQ Input File'!$C$273:$C$283,0)),"/128"))),"::/0")</f>
        <v/>
      </c>
      <c r="F76" s="107" t="str">
        <f>IF('CIQ Input File'!M247="","",IF('CIQ Input File'!$T$248="Y",'CIQ Input File'!M247,""))</f>
        <v/>
      </c>
      <c r="G76" s="107" t="str">
        <f t="shared" si="2"/>
        <v/>
      </c>
      <c r="H76" s="287" t="str">
        <f>IF(F76="","",'CIQ Input File'!L247)</f>
        <v/>
      </c>
      <c r="I76" s="287" t="s">
        <v>728</v>
      </c>
    </row>
    <row r="77" spans="1:9">
      <c r="A77" s="1"/>
      <c r="B77" s="257" t="str">
        <f>IF(H77="","",IF(A77="Base","",INDEX('CIQ Input File'!$C$207:$C$256,MATCH(H77,'CIQ Input File'!$L$207:$L$256,0))))</f>
        <v/>
      </c>
      <c r="C77" s="362" t="str">
        <f>IF(A77="",IF(B77="","",INDEX('CIQ Input File'!$J$207:$J$256,MATCH(B77,'CIQ Input File'!$C$207:$C$256,0))),"")</f>
        <v/>
      </c>
      <c r="D77" s="107" t="str">
        <f>IF(A77="base","",IF(B77="","",INDEX('CIQ Input File'!$C$81:$C$91,MATCH(B77,'CIQ Input File'!$D$81:$D$91,0))))</f>
        <v/>
      </c>
      <c r="E77" s="107" t="str">
        <f>IFERROR(IF(F77="","",IF(A77="Base",CONCATENATE(INDEX('CIQ Input File'!$J$273:$J$283,MATCH(A77,'CIQ Input File'!$C$273:$C$283,0)),"/128"),CONCATENATE(INDEX('CIQ Input File'!$J$273:$J$283,MATCH(B77,'CIQ Input File'!$C$273:$C$283,0)),"/128"))),"::/0")</f>
        <v/>
      </c>
      <c r="F77" s="107" t="str">
        <f>IF('CIQ Input File'!M248="","",IF('CIQ Input File'!$T$248="Y",'CIQ Input File'!M248,""))</f>
        <v/>
      </c>
      <c r="G77" s="107" t="str">
        <f t="shared" si="2"/>
        <v/>
      </c>
      <c r="H77" s="287" t="str">
        <f>IF(F77="","",'CIQ Input File'!L248)</f>
        <v/>
      </c>
      <c r="I77" s="287" t="s">
        <v>728</v>
      </c>
    </row>
    <row r="78" spans="1:9">
      <c r="A78" s="1"/>
      <c r="B78" s="107" t="str">
        <f>IF(F78="","",B77)</f>
        <v/>
      </c>
      <c r="C78" s="362" t="str">
        <f>IF(A78="",IF(B78="","",INDEX('CIQ Input File'!$J$207:$J$256,MATCH(B78,'CIQ Input File'!$C$207:$C$256,0))),"")</f>
        <v/>
      </c>
      <c r="D78" s="107" t="str">
        <f>IF(A78="base","",IF(B78="","",INDEX('CIQ Input File'!$C$81:$C$91,MATCH(B78,'CIQ Input File'!$D$81:$D$91,0))))</f>
        <v/>
      </c>
      <c r="E78" s="107" t="str">
        <f>IF(F78="","",E76)</f>
        <v/>
      </c>
      <c r="F78" s="107" t="str">
        <f>IF('CIQ Input File'!M249="","",IF('CIQ Input File'!$T$248="Y",'CIQ Input File'!M249,""))</f>
        <v/>
      </c>
      <c r="G78" s="107" t="str">
        <f t="shared" si="2"/>
        <v/>
      </c>
      <c r="H78" s="287" t="str">
        <f>IF(F78="","",'CIQ Input File'!L249)</f>
        <v/>
      </c>
      <c r="I78" s="287" t="s">
        <v>728</v>
      </c>
    </row>
    <row r="79" spans="1:9">
      <c r="A79" s="1"/>
      <c r="B79" s="107" t="str">
        <f>IF(F79="","",B77)</f>
        <v/>
      </c>
      <c r="C79" s="362" t="str">
        <f>IF(A79="",IF(B79="","",INDEX('CIQ Input File'!$J$207:$J$256,MATCH(B79,'CIQ Input File'!$C$207:$C$256,0))),"")</f>
        <v/>
      </c>
      <c r="D79" s="107" t="str">
        <f>IF(A79="base","",IF(B79="","",INDEX('CIQ Input File'!$C$81:$C$91,MATCH(B79,'CIQ Input File'!$D$81:$D$91,0))))</f>
        <v/>
      </c>
      <c r="E79" s="107" t="str">
        <f>IF(F79="","",E77)</f>
        <v/>
      </c>
      <c r="F79" s="107" t="str">
        <f>IF('CIQ Input File'!M250="","",IF('CIQ Input File'!$T$248="Y",'CIQ Input File'!M250,""))</f>
        <v/>
      </c>
      <c r="G79" s="107" t="str">
        <f t="shared" si="2"/>
        <v/>
      </c>
      <c r="H79" s="287" t="str">
        <f>IF(F79="","",'CIQ Input File'!L250)</f>
        <v/>
      </c>
      <c r="I79" s="287" t="s">
        <v>728</v>
      </c>
    </row>
    <row r="80" spans="1:9">
      <c r="A80" s="1"/>
      <c r="B80" s="107" t="str">
        <f>IF(F80="","",B81)</f>
        <v/>
      </c>
      <c r="C80" s="362" t="str">
        <f>IF(A80="",IF(B80="","",INDEX('CIQ Input File'!$J$207:$J$256,MATCH(B80,'CIQ Input File'!$C$207:$C$256,0))),"")</f>
        <v/>
      </c>
      <c r="D80" s="107" t="str">
        <f>IF(A80="base","",IF(B80="","",INDEX('CIQ Input File'!$C$81:$C$91,MATCH(B80,'CIQ Input File'!$D$81:$D$91,0))))</f>
        <v/>
      </c>
      <c r="E80" s="257" t="str">
        <f>IFERROR(IF(F80="","",IF(A80="Base",CONCATENATE(INDEX('CIQ Input File'!$I$273:$I$283,MATCH(A80,'CIQ Input File'!$C$273:$C$283,0)),"/128"),CONCATENATE(INDEX('CIQ Input File'!$I$273:$I$283,MATCH(B80,'CIQ Input File'!$C$273:$C$283,0)),"/128"))),"::/0")</f>
        <v/>
      </c>
      <c r="F80" s="107" t="str">
        <f>IF('CIQ Input File'!M252="","",IF('CIQ Input File'!$T$253="Y",'CIQ Input File'!M252,""))</f>
        <v/>
      </c>
      <c r="G80" s="107" t="str">
        <f t="shared" si="2"/>
        <v/>
      </c>
      <c r="H80" s="287" t="str">
        <f>IF(F80="","",'CIQ Input File'!L252)</f>
        <v/>
      </c>
      <c r="I80" s="287" t="s">
        <v>728</v>
      </c>
    </row>
    <row r="81" spans="1:9">
      <c r="A81" s="1"/>
      <c r="B81" s="257" t="str">
        <f>IF(H81="","",IF(A81="Base","",INDEX('CIQ Input File'!$C$207:$C$256,MATCH(H81,'CIQ Input File'!$L$207:$L$256,0))))</f>
        <v/>
      </c>
      <c r="C81" s="362" t="str">
        <f>IF(A81="",IF(B81="","",INDEX('CIQ Input File'!$J$207:$J$256,MATCH(B81,'CIQ Input File'!$C$207:$C$256,0))),"")</f>
        <v/>
      </c>
      <c r="D81" s="107" t="str">
        <f>IF(A81="base","",IF(B81="","",INDEX('CIQ Input File'!$C$81:$C$91,MATCH(B81,'CIQ Input File'!$D$81:$D$91,0))))</f>
        <v/>
      </c>
      <c r="E81" s="107" t="str">
        <f>IFERROR(IF(F81="","",IF(A81="Base",CONCATENATE(INDEX('CIQ Input File'!$J$273:$J$283,MATCH(A81,'CIQ Input File'!$C$273:$C$283,0)),"/128"),CONCATENATE(INDEX('CIQ Input File'!$J$273:$J$283,MATCH(B81,'CIQ Input File'!$C$273:$C$283,0)),"/128"))),"::/0")</f>
        <v/>
      </c>
      <c r="F81" s="107" t="str">
        <f>IF('CIQ Input File'!M253="","",IF('CIQ Input File'!$T$253="Y",'CIQ Input File'!M253,""))</f>
        <v/>
      </c>
      <c r="G81" s="107" t="str">
        <f t="shared" si="2"/>
        <v/>
      </c>
      <c r="H81" s="287" t="str">
        <f>IF(F81="","",'CIQ Input File'!L253)</f>
        <v/>
      </c>
      <c r="I81" s="287" t="s">
        <v>728</v>
      </c>
    </row>
    <row r="82" spans="1:9">
      <c r="A82" s="1"/>
      <c r="B82" s="107" t="str">
        <f>IF(F82="","",B81)</f>
        <v/>
      </c>
      <c r="C82" s="362" t="str">
        <f>IF(A82="",IF(B82="","",INDEX('CIQ Input File'!$J$207:$J$256,MATCH(B82,'CIQ Input File'!$C$207:$C$256,0))),"")</f>
        <v/>
      </c>
      <c r="D82" s="107" t="str">
        <f>IF(A82="base","",IF(B82="","",INDEX('CIQ Input File'!$C$81:$C$91,MATCH(B82,'CIQ Input File'!$D$81:$D$91,0))))</f>
        <v/>
      </c>
      <c r="E82" s="107" t="str">
        <f>IF(F82="","",E80)</f>
        <v/>
      </c>
      <c r="F82" s="107" t="str">
        <f>IF('CIQ Input File'!M254="","",IF('CIQ Input File'!$T$253="Y",'CIQ Input File'!M254,""))</f>
        <v/>
      </c>
      <c r="G82" s="107" t="str">
        <f t="shared" si="2"/>
        <v/>
      </c>
      <c r="H82" s="287" t="str">
        <f>IF(F82="","",'CIQ Input File'!L254)</f>
        <v/>
      </c>
      <c r="I82" s="287" t="s">
        <v>728</v>
      </c>
    </row>
    <row r="83" spans="1:9">
      <c r="A83" s="1"/>
      <c r="B83" s="107" t="str">
        <f>IF(F83="","",B81)</f>
        <v/>
      </c>
      <c r="C83" s="362" t="str">
        <f>IF(A83="",IF(B83="","",INDEX('CIQ Input File'!$J$207:$J$256,MATCH(B83,'CIQ Input File'!$C$207:$C$256,0))),"")</f>
        <v/>
      </c>
      <c r="D83" s="107" t="str">
        <f>IF(A83="base","",IF(B83="","",INDEX('CIQ Input File'!$C$81:$C$91,MATCH(B83,'CIQ Input File'!$D$81:$D$91,0))))</f>
        <v/>
      </c>
      <c r="E83" s="107" t="str">
        <f>IF(F83="","",E81)</f>
        <v/>
      </c>
      <c r="F83" s="107" t="str">
        <f>IF('CIQ Input File'!M255="","",IF('CIQ Input File'!$T$253="Y",'CIQ Input File'!M255,""))</f>
        <v/>
      </c>
      <c r="G83" s="107" t="str">
        <f t="shared" si="2"/>
        <v/>
      </c>
      <c r="H83" s="287" t="str">
        <f>IF(F83="","",'CIQ Input File'!L255)</f>
        <v/>
      </c>
      <c r="I83" s="287" t="s">
        <v>728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AC01-456C-400D-B0C9-B0E5A30CA936}">
  <sheetPr>
    <tabColor rgb="FF92D050"/>
  </sheetPr>
  <dimension ref="A2:B27"/>
  <sheetViews>
    <sheetView workbookViewId="0"/>
  </sheetViews>
  <sheetFormatPr defaultRowHeight="14.5"/>
  <cols>
    <col min="1" max="1" width="43.36328125" style="81" customWidth="1"/>
    <col min="2" max="2" width="41.90625" style="81" customWidth="1"/>
    <col min="3" max="3" width="31.36328125" style="81" customWidth="1"/>
    <col min="4" max="16384" width="8.7265625" style="81"/>
  </cols>
  <sheetData>
    <row r="2" spans="1:2">
      <c r="A2" s="33" t="s">
        <v>608</v>
      </c>
      <c r="B2" s="33" t="s">
        <v>698</v>
      </c>
    </row>
    <row r="3" spans="1:2">
      <c r="A3" s="106" t="str">
        <f>IF('CIQ Input File'!H289="","",IF('CIQ Input File'!P289="",CONCATENATE("VPRN",'CIQ Input File'!C289,"_",'CIQ Input File'!L289,"_group",'CIQ Input File'!M289),'CIQ Input File'!P289))</f>
        <v/>
      </c>
      <c r="B3" s="107" t="str">
        <f>IF(A3="","",IF('CIQ Input File'!Q289="",IF('CIQ Input File'!L289="Active",CONCATENATE("target:1:",'CIQ Input File'!C289),CONCATENATE("target:1:1",'CIQ Input File'!C289)),'CIQ Input File'!Q289))</f>
        <v/>
      </c>
    </row>
    <row r="4" spans="1:2">
      <c r="A4" s="106" t="str">
        <f>IF('CIQ Input File'!H290="","",IF('CIQ Input File'!P290="",CONCATENATE("VPRN",'CIQ Input File'!C290,"_",'CIQ Input File'!L290,"_group",'CIQ Input File'!M290),'CIQ Input File'!P290))</f>
        <v/>
      </c>
      <c r="B4" s="107" t="str">
        <f>IF(A4="","",IF('CIQ Input File'!Q290="",IF('CIQ Input File'!L290="Active",CONCATENATE("target:1:",'CIQ Input File'!C290),CONCATENATE("target:1:1",'CIQ Input File'!C290)),'CIQ Input File'!Q290))</f>
        <v/>
      </c>
    </row>
    <row r="5" spans="1:2">
      <c r="A5" s="106" t="str">
        <f>IF('CIQ Input File'!H291="","",IF('CIQ Input File'!P291="",CONCATENATE("VPRN",'CIQ Input File'!C291,"_",'CIQ Input File'!L291,"_group",'CIQ Input File'!M291),'CIQ Input File'!P291))</f>
        <v/>
      </c>
      <c r="B5" s="107" t="str">
        <f>IF(A5="","",IF('CIQ Input File'!Q291="",IF('CIQ Input File'!L291="Active",CONCATENATE("target:1:",'CIQ Input File'!C291),CONCATENATE("target:1:1",'CIQ Input File'!C291)),'CIQ Input File'!Q291))</f>
        <v/>
      </c>
    </row>
    <row r="6" spans="1:2">
      <c r="A6" s="106" t="str">
        <f>IF('CIQ Input File'!H292="","",IF('CIQ Input File'!P292="",CONCATENATE("VPRN",'CIQ Input File'!C292,"_",'CIQ Input File'!L292,"_group",'CIQ Input File'!M292),'CIQ Input File'!P292))</f>
        <v/>
      </c>
      <c r="B6" s="107" t="str">
        <f>IF(A6="","",IF('CIQ Input File'!Q292="",IF('CIQ Input File'!L292="Active",CONCATENATE("target:1:",'CIQ Input File'!C292),CONCATENATE("target:1:1",'CIQ Input File'!C292)),'CIQ Input File'!Q292))</f>
        <v/>
      </c>
    </row>
    <row r="7" spans="1:2">
      <c r="A7" s="106" t="str">
        <f>IF('CIQ Input File'!H293="","",IF('CIQ Input File'!P293="",CONCATENATE("VPRN",'CIQ Input File'!C293,"_",'CIQ Input File'!L293,"_group",'CIQ Input File'!M293),'CIQ Input File'!P293))</f>
        <v/>
      </c>
      <c r="B7" s="107" t="str">
        <f>IF(A7="","",IF('CIQ Input File'!Q293="",IF('CIQ Input File'!L293="Active",CONCATENATE("target:1:",'CIQ Input File'!C293),CONCATENATE("target:1:1",'CIQ Input File'!C293)),'CIQ Input File'!Q293))</f>
        <v/>
      </c>
    </row>
    <row r="8" spans="1:2">
      <c r="A8" s="106" t="str">
        <f>IF('CIQ Input File'!H294="","",IF('CIQ Input File'!P294="",CONCATENATE("VPRN",'CIQ Input File'!C294,"_",'CIQ Input File'!L294,"_group",'CIQ Input File'!M294),'CIQ Input File'!P294))</f>
        <v/>
      </c>
      <c r="B8" s="107" t="str">
        <f>IF(A8="","",IF('CIQ Input File'!Q294="",IF('CIQ Input File'!L294="Active",CONCATENATE("target:1:",'CIQ Input File'!C294),CONCATENATE("target:1:1",'CIQ Input File'!C294)),'CIQ Input File'!Q294))</f>
        <v/>
      </c>
    </row>
    <row r="9" spans="1:2">
      <c r="A9" s="106" t="str">
        <f>IF('CIQ Input File'!H295="","",IF('CIQ Input File'!P295="",CONCATENATE("VPRN",'CIQ Input File'!C295,"_",'CIQ Input File'!L295,"_group",'CIQ Input File'!M295),'CIQ Input File'!P295))</f>
        <v/>
      </c>
      <c r="B9" s="107" t="str">
        <f>IF(A9="","",IF('CIQ Input File'!Q295="",IF('CIQ Input File'!L295="Active",CONCATENATE("target:1:",'CIQ Input File'!C295),CONCATENATE("target:1:1",'CIQ Input File'!C295)),'CIQ Input File'!Q295))</f>
        <v/>
      </c>
    </row>
    <row r="10" spans="1:2">
      <c r="A10" s="106" t="str">
        <f>IF('CIQ Input File'!H296="","",IF('CIQ Input File'!P296="",CONCATENATE("VPRN",'CIQ Input File'!C296,"_",'CIQ Input File'!L296,"_group",'CIQ Input File'!M296),'CIQ Input File'!P296))</f>
        <v/>
      </c>
      <c r="B10" s="107" t="str">
        <f>IF(A10="","",IF('CIQ Input File'!Q296="",IF('CIQ Input File'!L296="Active",CONCATENATE("target:1:",'CIQ Input File'!C296),CONCATENATE("target:1:1",'CIQ Input File'!C296)),'CIQ Input File'!Q296))</f>
        <v/>
      </c>
    </row>
    <row r="11" spans="1:2">
      <c r="A11" s="106" t="str">
        <f>IF('CIQ Input File'!H297="","",IF('CIQ Input File'!P297="",CONCATENATE("VPRN",'CIQ Input File'!C297,"_",'CIQ Input File'!L297,"_group",'CIQ Input File'!M297),'CIQ Input File'!P297))</f>
        <v/>
      </c>
      <c r="B11" s="107" t="str">
        <f>IF(A11="","",IF('CIQ Input File'!Q297="",IF('CIQ Input File'!L297="Active",CONCATENATE("target:1:",'CIQ Input File'!C297),CONCATENATE("target:1:1",'CIQ Input File'!C297)),'CIQ Input File'!Q297))</f>
        <v/>
      </c>
    </row>
    <row r="12" spans="1:2">
      <c r="A12" s="106" t="str">
        <f>IF('CIQ Input File'!H298="","",IF('CIQ Input File'!P298="",CONCATENATE("VPRN",'CIQ Input File'!C298,"_",'CIQ Input File'!L298,"_group",'CIQ Input File'!M298),'CIQ Input File'!P298))</f>
        <v/>
      </c>
      <c r="B12" s="107" t="str">
        <f>IF(A12="","",IF('CIQ Input File'!Q298="",IF('CIQ Input File'!L298="Active",CONCATENATE("target:1:",'CIQ Input File'!C298),CONCATENATE("target:1:1",'CIQ Input File'!C298)),'CIQ Input File'!Q298))</f>
        <v/>
      </c>
    </row>
    <row r="13" spans="1:2">
      <c r="A13" s="106" t="str">
        <f>IF('CIQ Input File'!H299="","",IF('CIQ Input File'!P299="",CONCATENATE("VPRN",'CIQ Input File'!C299,"_",'CIQ Input File'!L299,"_group",'CIQ Input File'!M299),'CIQ Input File'!P299))</f>
        <v/>
      </c>
      <c r="B13" s="107" t="str">
        <f>IF(A13="","",IF('CIQ Input File'!Q299="",IF('CIQ Input File'!L299="Active",CONCATENATE("target:1:",'CIQ Input File'!C299),CONCATENATE("target:1:1",'CIQ Input File'!C299)),'CIQ Input File'!Q299))</f>
        <v/>
      </c>
    </row>
    <row r="14" spans="1:2">
      <c r="A14" s="106" t="str">
        <f>IF('CIQ Input File'!H300="","",IF('CIQ Input File'!P300="",CONCATENATE("VPRN",'CIQ Input File'!C300,"_",'CIQ Input File'!L300,"_group",'CIQ Input File'!M300),'CIQ Input File'!P300))</f>
        <v/>
      </c>
      <c r="B14" s="107" t="str">
        <f>IF(A14="","",IF('CIQ Input File'!Q300="",IF('CIQ Input File'!L300="Active",CONCATENATE("target:1:",'CIQ Input File'!C300),CONCATENATE("target:1:1",'CIQ Input File'!C300)),'CIQ Input File'!Q300))</f>
        <v/>
      </c>
    </row>
    <row r="16" spans="1:2">
      <c r="A16" s="402" t="str">
        <f>IF('CIQ Input File'!T289="","",'CIQ Input File'!T289)</f>
        <v/>
      </c>
      <c r="B16" s="107" t="str">
        <f>IF('CIQ Input File'!U289="","",'CIQ Input File'!U289)</f>
        <v/>
      </c>
    </row>
    <row r="17" spans="1:2">
      <c r="A17" s="402" t="str">
        <f>IF('CIQ Input File'!T290="","",'CIQ Input File'!T290)</f>
        <v/>
      </c>
      <c r="B17" s="107" t="str">
        <f>IF('CIQ Input File'!U290="","",'CIQ Input File'!U290)</f>
        <v/>
      </c>
    </row>
    <row r="18" spans="1:2">
      <c r="A18" s="402" t="str">
        <f>IF('CIQ Input File'!T291="","",'CIQ Input File'!T291)</f>
        <v/>
      </c>
      <c r="B18" s="107" t="str">
        <f>IF('CIQ Input File'!U291="","",'CIQ Input File'!U291)</f>
        <v/>
      </c>
    </row>
    <row r="19" spans="1:2">
      <c r="A19" s="402" t="str">
        <f>IF('CIQ Input File'!T292="","",'CIQ Input File'!T292)</f>
        <v/>
      </c>
      <c r="B19" s="107" t="str">
        <f>IF('CIQ Input File'!U292="","",'CIQ Input File'!U292)</f>
        <v/>
      </c>
    </row>
    <row r="20" spans="1:2">
      <c r="A20" s="402" t="str">
        <f>IF('CIQ Input File'!T293="","",'CIQ Input File'!T293)</f>
        <v/>
      </c>
      <c r="B20" s="107" t="str">
        <f>IF('CIQ Input File'!U293="","",'CIQ Input File'!U293)</f>
        <v/>
      </c>
    </row>
    <row r="21" spans="1:2">
      <c r="A21" s="402" t="str">
        <f>IF('CIQ Input File'!T294="","",'CIQ Input File'!T294)</f>
        <v/>
      </c>
      <c r="B21" s="107" t="str">
        <f>IF('CIQ Input File'!U294="","",'CIQ Input File'!U294)</f>
        <v/>
      </c>
    </row>
    <row r="22" spans="1:2">
      <c r="A22" s="402" t="str">
        <f>IF('CIQ Input File'!T295="","",'CIQ Input File'!T295)</f>
        <v/>
      </c>
      <c r="B22" s="107" t="str">
        <f>IF('CIQ Input File'!U295="","",'CIQ Input File'!U295)</f>
        <v/>
      </c>
    </row>
    <row r="23" spans="1:2">
      <c r="A23" s="402" t="str">
        <f>IF('CIQ Input File'!T296="","",'CIQ Input File'!T296)</f>
        <v/>
      </c>
      <c r="B23" s="107" t="str">
        <f>IF('CIQ Input File'!U296="","",'CIQ Input File'!U296)</f>
        <v/>
      </c>
    </row>
    <row r="24" spans="1:2">
      <c r="A24" s="402" t="str">
        <f>IF('CIQ Input File'!T297="","",'CIQ Input File'!T297)</f>
        <v/>
      </c>
      <c r="B24" s="107" t="str">
        <f>IF('CIQ Input File'!U297="","",'CIQ Input File'!U297)</f>
        <v/>
      </c>
    </row>
    <row r="25" spans="1:2">
      <c r="A25" s="402" t="str">
        <f>IF('CIQ Input File'!T298="","",'CIQ Input File'!T298)</f>
        <v/>
      </c>
      <c r="B25" s="107" t="str">
        <f>IF('CIQ Input File'!U298="","",'CIQ Input File'!U298)</f>
        <v/>
      </c>
    </row>
    <row r="26" spans="1:2">
      <c r="A26" s="402" t="str">
        <f>IF('CIQ Input File'!T299="","",'CIQ Input File'!T299)</f>
        <v/>
      </c>
      <c r="B26" s="107" t="str">
        <f>IF('CIQ Input File'!U299="","",'CIQ Input File'!U299)</f>
        <v/>
      </c>
    </row>
    <row r="27" spans="1:2">
      <c r="A27" s="402" t="str">
        <f>IF('CIQ Input File'!T300="","",'CIQ Input File'!T300)</f>
        <v/>
      </c>
      <c r="B27" s="107" t="str">
        <f>IF('CIQ Input File'!U300="","",'CIQ Input File'!U300)</f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29A7-5016-408D-9FD4-7173A945D3F4}">
  <sheetPr>
    <tabColor theme="0" tint="-0.499984740745262"/>
  </sheetPr>
  <dimension ref="A1:A43"/>
  <sheetViews>
    <sheetView topLeftCell="A30" workbookViewId="0">
      <selection activeCell="A26" sqref="A26"/>
    </sheetView>
  </sheetViews>
  <sheetFormatPr defaultRowHeight="14.5"/>
  <sheetData>
    <row r="1" spans="1:1">
      <c r="A1" s="890"/>
    </row>
    <row r="2" spans="1:1">
      <c r="A2" s="890" t="s">
        <v>1419</v>
      </c>
    </row>
    <row r="3" spans="1:1">
      <c r="A3" s="890" t="s">
        <v>1419</v>
      </c>
    </row>
    <row r="4" spans="1:1">
      <c r="A4" s="890" t="s">
        <v>1420</v>
      </c>
    </row>
    <row r="5" spans="1:1">
      <c r="A5" s="890" t="s">
        <v>1421</v>
      </c>
    </row>
    <row r="6" spans="1:1">
      <c r="A6" s="890" t="s">
        <v>1422</v>
      </c>
    </row>
    <row r="7" spans="1:1">
      <c r="A7" s="890" t="s">
        <v>1423</v>
      </c>
    </row>
    <row r="8" spans="1:1">
      <c r="A8" s="890" t="s">
        <v>1424</v>
      </c>
    </row>
    <row r="9" spans="1:1">
      <c r="A9" s="890" t="s">
        <v>1425</v>
      </c>
    </row>
    <row r="10" spans="1:1">
      <c r="A10" s="890" t="s">
        <v>1426</v>
      </c>
    </row>
    <row r="11" spans="1:1">
      <c r="A11" s="890" t="s">
        <v>1427</v>
      </c>
    </row>
    <row r="12" spans="1:1">
      <c r="A12" s="890" t="s">
        <v>1428</v>
      </c>
    </row>
    <row r="13" spans="1:1">
      <c r="A13" s="890" t="s">
        <v>1429</v>
      </c>
    </row>
    <row r="14" spans="1:1">
      <c r="A14" s="890" t="s">
        <v>1430</v>
      </c>
    </row>
    <row r="15" spans="1:1">
      <c r="A15" s="890" t="s">
        <v>1431</v>
      </c>
    </row>
    <row r="16" spans="1:1">
      <c r="A16" s="890" t="s">
        <v>1432</v>
      </c>
    </row>
    <row r="17" spans="1:1">
      <c r="A17" s="890" t="s">
        <v>1433</v>
      </c>
    </row>
    <row r="18" spans="1:1">
      <c r="A18" s="890" t="s">
        <v>1434</v>
      </c>
    </row>
    <row r="19" spans="1:1">
      <c r="A19" s="890" t="s">
        <v>1435</v>
      </c>
    </row>
    <row r="20" spans="1:1">
      <c r="A20" s="890" t="s">
        <v>1436</v>
      </c>
    </row>
    <row r="21" spans="1:1">
      <c r="A21" s="890" t="s">
        <v>1437</v>
      </c>
    </row>
    <row r="22" spans="1:1">
      <c r="A22" s="890" t="s">
        <v>1492</v>
      </c>
    </row>
    <row r="23" spans="1:1">
      <c r="A23" s="890" t="s">
        <v>1438</v>
      </c>
    </row>
    <row r="24" spans="1:1">
      <c r="A24" s="890" t="s">
        <v>1439</v>
      </c>
    </row>
    <row r="25" spans="1:1">
      <c r="A25" s="890" t="s">
        <v>1440</v>
      </c>
    </row>
    <row r="26" spans="1:1">
      <c r="A26" s="890" t="s">
        <v>1441</v>
      </c>
    </row>
    <row r="27" spans="1:1">
      <c r="A27" s="890" t="s">
        <v>1442</v>
      </c>
    </row>
    <row r="28" spans="1:1">
      <c r="A28" s="890" t="s">
        <v>1443</v>
      </c>
    </row>
    <row r="29" spans="1:1">
      <c r="A29" s="890" t="s">
        <v>1444</v>
      </c>
    </row>
    <row r="30" spans="1:1">
      <c r="A30" s="890" t="s">
        <v>1445</v>
      </c>
    </row>
    <row r="31" spans="1:1">
      <c r="A31" s="890" t="s">
        <v>1446</v>
      </c>
    </row>
    <row r="32" spans="1:1">
      <c r="A32" s="890" t="s">
        <v>1447</v>
      </c>
    </row>
    <row r="33" spans="1:1">
      <c r="A33" s="890" t="s">
        <v>1448</v>
      </c>
    </row>
    <row r="34" spans="1:1">
      <c r="A34" s="890" t="s">
        <v>1449</v>
      </c>
    </row>
    <row r="35" spans="1:1">
      <c r="A35" s="890" t="s">
        <v>1450</v>
      </c>
    </row>
    <row r="36" spans="1:1">
      <c r="A36" s="890" t="s">
        <v>1451</v>
      </c>
    </row>
    <row r="37" spans="1:1">
      <c r="A37" s="890" t="s">
        <v>1452</v>
      </c>
    </row>
    <row r="38" spans="1:1">
      <c r="A38" s="890" t="s">
        <v>1453</v>
      </c>
    </row>
    <row r="39" spans="1:1">
      <c r="A39" s="890" t="s">
        <v>1454</v>
      </c>
    </row>
    <row r="40" spans="1:1">
      <c r="A40" s="890" t="s">
        <v>1455</v>
      </c>
    </row>
    <row r="41" spans="1:1">
      <c r="A41" s="890" t="s">
        <v>1456</v>
      </c>
    </row>
    <row r="42" spans="1:1">
      <c r="A42" s="890" t="s">
        <v>1457</v>
      </c>
    </row>
    <row r="43" spans="1:1">
      <c r="A43" s="890" t="s">
        <v>1458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8E48-4F4E-4691-8A43-F591A6A21F1F}">
  <sheetPr>
    <tabColor rgb="FF92D050"/>
  </sheetPr>
  <dimension ref="A2:D20"/>
  <sheetViews>
    <sheetView workbookViewId="0">
      <selection activeCell="A3" sqref="A3"/>
    </sheetView>
  </sheetViews>
  <sheetFormatPr defaultRowHeight="14.5"/>
  <cols>
    <col min="1" max="1" width="20.6328125" style="82" customWidth="1"/>
    <col min="2" max="2" width="16.36328125" style="82" customWidth="1"/>
    <col min="3" max="3" width="18.7265625" style="82" customWidth="1"/>
    <col min="4" max="16384" width="8.7265625" style="82"/>
  </cols>
  <sheetData>
    <row r="2" spans="1:4">
      <c r="A2" s="74" t="s">
        <v>557</v>
      </c>
    </row>
    <row r="3" spans="1:4">
      <c r="A3" s="105" t="s">
        <v>557</v>
      </c>
    </row>
    <row r="4" spans="1:4">
      <c r="A4" s="949"/>
      <c r="B4" s="949"/>
      <c r="C4" s="949"/>
      <c r="D4" s="949"/>
    </row>
    <row r="5" spans="1:4">
      <c r="A5" s="950"/>
      <c r="B5" s="950"/>
      <c r="C5" s="950"/>
      <c r="D5" s="950"/>
    </row>
    <row r="6" spans="1:4">
      <c r="A6" s="950"/>
      <c r="B6" s="950"/>
      <c r="C6" s="950"/>
      <c r="D6" s="950"/>
    </row>
    <row r="7" spans="1:4">
      <c r="A7" s="950"/>
      <c r="B7" s="950"/>
      <c r="C7" s="950"/>
      <c r="D7" s="950"/>
    </row>
    <row r="8" spans="1:4">
      <c r="A8" s="950"/>
      <c r="B8" s="950"/>
      <c r="C8" s="950"/>
      <c r="D8" s="950"/>
    </row>
    <row r="9" spans="1:4">
      <c r="A9" s="950"/>
      <c r="B9" s="950"/>
      <c r="C9" s="950"/>
      <c r="D9" s="950"/>
    </row>
    <row r="10" spans="1:4">
      <c r="A10" s="950"/>
      <c r="B10" s="950"/>
      <c r="C10" s="950"/>
      <c r="D10" s="950"/>
    </row>
    <row r="11" spans="1:4">
      <c r="A11" s="950"/>
      <c r="B11" s="950"/>
      <c r="C11" s="950"/>
      <c r="D11" s="950"/>
    </row>
    <row r="12" spans="1:4">
      <c r="A12" s="950"/>
      <c r="B12" s="950"/>
      <c r="C12" s="950"/>
      <c r="D12" s="950"/>
    </row>
    <row r="13" spans="1:4">
      <c r="A13" s="950"/>
      <c r="B13" s="950"/>
      <c r="C13" s="950"/>
      <c r="D13" s="950"/>
    </row>
    <row r="14" spans="1:4">
      <c r="A14" s="950"/>
      <c r="B14" s="950"/>
      <c r="C14" s="950"/>
      <c r="D14" s="950"/>
    </row>
    <row r="15" spans="1:4">
      <c r="A15" s="950"/>
      <c r="B15" s="950"/>
      <c r="C15" s="950"/>
      <c r="D15" s="950"/>
    </row>
    <row r="16" spans="1:4">
      <c r="A16" s="950"/>
      <c r="B16" s="950"/>
      <c r="C16" s="950"/>
      <c r="D16" s="950"/>
    </row>
    <row r="17" spans="1:4">
      <c r="A17" s="950"/>
      <c r="B17" s="950"/>
      <c r="C17" s="950"/>
      <c r="D17" s="950"/>
    </row>
    <row r="18" spans="1:4">
      <c r="A18" s="950"/>
      <c r="B18" s="950"/>
      <c r="C18" s="950"/>
      <c r="D18" s="950"/>
    </row>
    <row r="19" spans="1:4">
      <c r="A19" s="950"/>
      <c r="B19" s="950"/>
      <c r="C19" s="950"/>
      <c r="D19" s="950"/>
    </row>
    <row r="20" spans="1:4">
      <c r="A20" s="950"/>
      <c r="B20" s="950"/>
      <c r="C20" s="950"/>
      <c r="D20" s="950"/>
    </row>
  </sheetData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72F-8755-428B-BF76-F46ED6DAE76D}">
  <sheetPr>
    <tabColor theme="0" tint="-0.499984740745262"/>
  </sheetPr>
  <dimension ref="A2:G3"/>
  <sheetViews>
    <sheetView workbookViewId="0">
      <selection activeCell="L39" sqref="L39"/>
    </sheetView>
  </sheetViews>
  <sheetFormatPr defaultRowHeight="14.5"/>
  <cols>
    <col min="1" max="1" width="6.26953125" style="59" bestFit="1" customWidth="1"/>
    <col min="2" max="2" width="9.54296875" style="59" bestFit="1" customWidth="1"/>
    <col min="3" max="3" width="8.6328125" style="59" bestFit="1" customWidth="1"/>
    <col min="4" max="4" width="6.453125" style="59" bestFit="1" customWidth="1"/>
    <col min="5" max="5" width="20.08984375" style="59" bestFit="1" customWidth="1"/>
    <col min="6" max="6" width="12.54296875" style="59" bestFit="1" customWidth="1"/>
    <col min="7" max="7" width="9.90625" style="59" bestFit="1" customWidth="1"/>
    <col min="8" max="16384" width="8.7265625" style="59"/>
  </cols>
  <sheetData>
    <row r="2" spans="1:7">
      <c r="A2" s="33" t="s">
        <v>51</v>
      </c>
      <c r="B2" s="33" t="s">
        <v>50</v>
      </c>
      <c r="C2" s="33" t="s">
        <v>52</v>
      </c>
      <c r="D2" s="33" t="s">
        <v>641</v>
      </c>
      <c r="E2" s="33" t="s">
        <v>57</v>
      </c>
      <c r="F2" s="33" t="s">
        <v>642</v>
      </c>
      <c r="G2" s="33" t="s">
        <v>65</v>
      </c>
    </row>
    <row r="3" spans="1:7">
      <c r="A3" s="60"/>
      <c r="B3" s="60"/>
      <c r="C3" s="60"/>
      <c r="D3" s="60"/>
      <c r="E3" s="60"/>
      <c r="F3" s="60"/>
      <c r="G3" s="60"/>
    </row>
  </sheetData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5FDB-8292-4005-AF60-BF0C893AF16E}">
  <sheetPr>
    <tabColor rgb="FF92D050"/>
  </sheetPr>
  <dimension ref="A2:H8"/>
  <sheetViews>
    <sheetView workbookViewId="0">
      <selection activeCell="A3" sqref="A3"/>
    </sheetView>
  </sheetViews>
  <sheetFormatPr defaultRowHeight="14.5"/>
  <cols>
    <col min="1" max="1" width="29.1796875" customWidth="1"/>
    <col min="2" max="2" width="17.36328125" customWidth="1"/>
    <col min="3" max="3" width="17.6328125" customWidth="1"/>
    <col min="4" max="4" width="6.81640625" bestFit="1" customWidth="1"/>
    <col min="5" max="5" width="15.36328125" bestFit="1" customWidth="1"/>
    <col min="6" max="6" width="23.7265625" customWidth="1"/>
    <col min="7" max="7" width="17.54296875" bestFit="1" customWidth="1"/>
    <col min="8" max="8" width="18.7265625" customWidth="1"/>
  </cols>
  <sheetData>
    <row r="2" spans="1:8">
      <c r="A2" s="2" t="s">
        <v>360</v>
      </c>
      <c r="B2" s="2" t="s">
        <v>361</v>
      </c>
      <c r="C2" s="2" t="s">
        <v>362</v>
      </c>
      <c r="D2" s="2" t="s">
        <v>363</v>
      </c>
      <c r="E2" s="2" t="s">
        <v>364</v>
      </c>
      <c r="F2" s="2" t="s">
        <v>365</v>
      </c>
      <c r="G2" s="2" t="s">
        <v>366</v>
      </c>
      <c r="H2" s="2" t="s">
        <v>1007</v>
      </c>
    </row>
    <row r="3" spans="1:8">
      <c r="A3" s="107" t="str">
        <f>IF('CIQ Input File'!L511="","",'CIQ Input File'!L511)</f>
        <v>Diameter-Profile-SWm</v>
      </c>
      <c r="B3" s="1"/>
      <c r="C3" s="472"/>
      <c r="D3" s="472"/>
      <c r="E3" s="472"/>
      <c r="F3" s="472"/>
      <c r="G3" s="1"/>
      <c r="H3" s="473"/>
    </row>
    <row r="4" spans="1:8" s="93" customFormat="1">
      <c r="A4" s="107" t="str">
        <f>IF('CIQ Input File'!L512="","",'CIQ Input File'!L512)</f>
        <v/>
      </c>
      <c r="B4" s="1"/>
      <c r="C4" s="472" t="str">
        <f>IF(A4="","","900")</f>
        <v/>
      </c>
      <c r="D4" s="472" t="str">
        <f>IF(A4="","","46")</f>
        <v/>
      </c>
      <c r="E4" s="472" t="str">
        <f>IF(A4="","","2")</f>
        <v/>
      </c>
      <c r="F4" s="472" t="str">
        <f>IF(A4="","","15")</f>
        <v/>
      </c>
      <c r="G4" s="1"/>
      <c r="H4" s="473" t="str">
        <f>IF(A4="","","5")</f>
        <v/>
      </c>
    </row>
    <row r="5" spans="1:8">
      <c r="A5" s="107" t="str">
        <f>IF('CIQ Input File'!L513="","",'CIQ Input File'!L513)</f>
        <v/>
      </c>
      <c r="B5" s="1"/>
      <c r="C5" s="472" t="str">
        <f>IF(A5="","","900")</f>
        <v/>
      </c>
      <c r="D5" s="472" t="str">
        <f>IF(A5="","","46")</f>
        <v/>
      </c>
      <c r="E5" s="472" t="str">
        <f>IF(A5="","","2")</f>
        <v/>
      </c>
      <c r="F5" s="472" t="str">
        <f>IF(A5="","","15")</f>
        <v/>
      </c>
      <c r="G5" s="1"/>
      <c r="H5" s="473" t="str">
        <f>IF(A5="","","5")</f>
        <v/>
      </c>
    </row>
    <row r="6" spans="1:8">
      <c r="A6" s="107" t="str">
        <f>IF('CIQ Input File'!L514="","",'CIQ Input File'!L514)</f>
        <v/>
      </c>
      <c r="B6" s="1"/>
      <c r="C6" s="472" t="str">
        <f>IF(A6="","","900")</f>
        <v/>
      </c>
      <c r="D6" s="472" t="str">
        <f>IF(A6="","","46")</f>
        <v/>
      </c>
      <c r="E6" s="472" t="str">
        <f>IF(A6="","","2")</f>
        <v/>
      </c>
      <c r="F6" s="472" t="str">
        <f>IF(A6="","","15")</f>
        <v/>
      </c>
      <c r="G6" s="1"/>
      <c r="H6" s="473" t="str">
        <f>IF(A6="","","5")</f>
        <v/>
      </c>
    </row>
    <row r="7" spans="1:8">
      <c r="A7" s="107" t="str">
        <f>IF('CIQ Input File'!L515="","",'CIQ Input File'!L515)</f>
        <v/>
      </c>
      <c r="B7" s="1"/>
      <c r="C7" s="472" t="str">
        <f>IF(A7="","","900")</f>
        <v/>
      </c>
      <c r="D7" s="472" t="str">
        <f>IF(A7="","","46")</f>
        <v/>
      </c>
      <c r="E7" s="472" t="str">
        <f>IF(A7="","","2")</f>
        <v/>
      </c>
      <c r="F7" s="472" t="str">
        <f>IF(A7="","","15")</f>
        <v/>
      </c>
      <c r="G7" s="1"/>
      <c r="H7" s="473" t="str">
        <f>IF(A7="","","5")</f>
        <v/>
      </c>
    </row>
    <row r="8" spans="1:8">
      <c r="A8" s="107" t="str">
        <f>IF('CIQ Input File'!L516="","",'CIQ Input File'!L516)</f>
        <v/>
      </c>
      <c r="B8" s="1"/>
      <c r="C8" s="472" t="str">
        <f>IF(A8="","","900")</f>
        <v/>
      </c>
      <c r="D8" s="472" t="str">
        <f>IF(A8="","","46")</f>
        <v/>
      </c>
      <c r="E8" s="472" t="str">
        <f>IF(A8="","","2")</f>
        <v/>
      </c>
      <c r="F8" s="472" t="str">
        <f>IF(A8="","","15")</f>
        <v/>
      </c>
      <c r="G8" s="1"/>
      <c r="H8" s="473" t="str">
        <f>IF(A8="","","5")</f>
        <v/>
      </c>
    </row>
  </sheetData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E7FA-312A-4F51-9AD8-8C6C73B80D99}">
  <sheetPr>
    <tabColor rgb="FF92D050"/>
  </sheetPr>
  <dimension ref="A2:P30"/>
  <sheetViews>
    <sheetView topLeftCell="F1" zoomScale="82" zoomScaleNormal="82" workbookViewId="0">
      <selection activeCell="O3" sqref="O3"/>
    </sheetView>
  </sheetViews>
  <sheetFormatPr defaultRowHeight="14.5"/>
  <cols>
    <col min="1" max="1" width="27.81640625" customWidth="1"/>
    <col min="2" max="2" width="14.36328125" bestFit="1" customWidth="1"/>
    <col min="3" max="3" width="38.90625" customWidth="1"/>
    <col min="4" max="4" width="32.1796875" customWidth="1"/>
    <col min="5" max="5" width="17.54296875" bestFit="1" customWidth="1"/>
    <col min="6" max="6" width="12.453125" customWidth="1"/>
    <col min="7" max="7" width="16.7265625" customWidth="1"/>
    <col min="8" max="8" width="18.26953125" customWidth="1"/>
    <col min="9" max="9" width="29.7265625" bestFit="1" customWidth="1"/>
    <col min="10" max="10" width="8.6328125" bestFit="1" customWidth="1"/>
    <col min="11" max="11" width="18.453125" bestFit="1" customWidth="1"/>
    <col min="12" max="12" width="20.54296875" bestFit="1" customWidth="1"/>
    <col min="13" max="13" width="46.26953125" customWidth="1"/>
    <col min="14" max="14" width="46.26953125" style="117" customWidth="1"/>
    <col min="15" max="15" width="9.453125" customWidth="1"/>
    <col min="16" max="16" width="18.6328125" customWidth="1"/>
  </cols>
  <sheetData>
    <row r="2" spans="1:16">
      <c r="A2" s="18" t="s">
        <v>367</v>
      </c>
      <c r="B2" s="18" t="s">
        <v>368</v>
      </c>
      <c r="C2" s="18" t="s">
        <v>369</v>
      </c>
      <c r="D2" s="18" t="s">
        <v>370</v>
      </c>
      <c r="E2" s="18" t="s">
        <v>371</v>
      </c>
      <c r="F2" s="18" t="s">
        <v>84</v>
      </c>
      <c r="G2" s="18" t="s">
        <v>57</v>
      </c>
      <c r="H2" s="18" t="s">
        <v>378</v>
      </c>
      <c r="I2" s="18" t="s">
        <v>372</v>
      </c>
      <c r="J2" s="18" t="s">
        <v>373</v>
      </c>
      <c r="K2" s="18" t="s">
        <v>374</v>
      </c>
      <c r="L2" s="18" t="s">
        <v>375</v>
      </c>
      <c r="M2" s="18" t="s">
        <v>376</v>
      </c>
      <c r="N2" s="18" t="s">
        <v>720</v>
      </c>
      <c r="O2" s="18" t="s">
        <v>85</v>
      </c>
      <c r="P2" s="13" t="s">
        <v>379</v>
      </c>
    </row>
    <row r="3" spans="1:16">
      <c r="A3" s="257" t="str">
        <f>IF('CIQ Input File'!C511="","",'CIQ Input File'!C511)</f>
        <v>DRA-1</v>
      </c>
      <c r="B3" s="257" t="str">
        <f>IF('CIQ Input File'!D511="","",'CIQ Input File'!D511)</f>
        <v>swm</v>
      </c>
      <c r="C3" s="257" t="str">
        <f>IF('CIQ Input File'!E511="","",'CIQ Input File'!E511)</f>
        <v>ims.mnc340.mcc313.3gppnetwork.org</v>
      </c>
      <c r="D3" s="257" t="str">
        <f>IF('CIQ Input File'!L511="","",'CIQ Input File'!L511)</f>
        <v>Diameter-Profile-SWm</v>
      </c>
      <c r="E3" s="100"/>
      <c r="F3" s="257" t="str">
        <f>IF(B3="","",CONCATENATE("vprn",INDEX('CIQ Input File'!$E$96:$E$128,MATCH(B3,'CIQ Input File'!$D$96:$D$128,0))))</f>
        <v>vprn100</v>
      </c>
      <c r="G3" s="257" t="str">
        <f>IF(B3="","",INDEX('CIQ Input File'!$C$96:$C$128,MATCH(B3,'CIQ Input File'!$D$96:$D$128,0)))</f>
        <v>SWm-loopback-1</v>
      </c>
      <c r="H3" s="257" t="str">
        <f>IF(A3="","",IF(INDEX('CIQ Input File'!$M$511:$M$517,MATCH(A3,'CIQ Input File'!$C$511:$C$517,0))="Y","load-balance",""))</f>
        <v/>
      </c>
      <c r="I3" s="1"/>
      <c r="J3" s="257" t="str">
        <f>IF('CIQ Input File'!K511="","",'CIQ Input File'!K511)</f>
        <v/>
      </c>
      <c r="K3" s="1"/>
      <c r="L3" s="108"/>
      <c r="M3" s="257" t="str">
        <f>IF('CIQ Input File'!F511="","",'CIQ Input File'!F511)</f>
        <v xml:space="preserve">10.236.21.184	</v>
      </c>
      <c r="N3" s="100"/>
      <c r="O3" s="257" t="str">
        <f>IF('CIQ Input File'!H511="","",'CIQ Input File'!H511)</f>
        <v/>
      </c>
      <c r="P3" s="19"/>
    </row>
    <row r="4" spans="1:16" s="130" customFormat="1">
      <c r="A4" s="257" t="str">
        <f>IF('CIQ Input File'!C512="","",'CIQ Input File'!C512)</f>
        <v/>
      </c>
      <c r="B4" s="257" t="str">
        <f>IF('CIQ Input File'!D512="","",'CIQ Input File'!D512)</f>
        <v/>
      </c>
      <c r="C4" s="257" t="str">
        <f>IF('CIQ Input File'!E512="","",'CIQ Input File'!E512)</f>
        <v/>
      </c>
      <c r="D4" s="257" t="str">
        <f>IF('CIQ Input File'!L512="","",'CIQ Input File'!L512)</f>
        <v/>
      </c>
      <c r="E4" s="100"/>
      <c r="F4" s="257" t="str">
        <f>IF(B4="","",CONCATENATE("vprn",INDEX('CIQ Input File'!$E$96:$E$128,MATCH(B4,'CIQ Input File'!$D$96:$D$128,0))))</f>
        <v/>
      </c>
      <c r="G4" s="257" t="str">
        <f>IF(B4="","",INDEX('CIQ Input File'!$C$96:$C$128,MATCH(B4,'CIQ Input File'!$D$96:$D$128,0)))</f>
        <v/>
      </c>
      <c r="H4" s="257" t="str">
        <f>IF(A4="","",IF(INDEX('CIQ Input File'!$M$511:$M$517,MATCH(A4,'CIQ Input File'!$C$511:$C$517,0))="Y","load-balance",""))</f>
        <v/>
      </c>
      <c r="I4" s="1"/>
      <c r="J4" s="257" t="str">
        <f>IF('CIQ Input File'!K512="","",'CIQ Input File'!K512)</f>
        <v/>
      </c>
      <c r="K4" s="1"/>
      <c r="L4" s="108"/>
      <c r="M4" s="257" t="str">
        <f>IF('CIQ Input File'!F512="","",'CIQ Input File'!F512)</f>
        <v/>
      </c>
      <c r="N4" s="100"/>
      <c r="O4" s="257" t="str">
        <f>IF('CIQ Input File'!H512="","",'CIQ Input File'!H512)</f>
        <v/>
      </c>
      <c r="P4" s="129"/>
    </row>
    <row r="5" spans="1:16">
      <c r="A5" s="257" t="str">
        <f>IF('CIQ Input File'!C513="","",'CIQ Input File'!C513)</f>
        <v/>
      </c>
      <c r="B5" s="257" t="str">
        <f>IF('CIQ Input File'!D513="","",'CIQ Input File'!D513)</f>
        <v/>
      </c>
      <c r="C5" s="257" t="str">
        <f>IF('CIQ Input File'!E513="","",'CIQ Input File'!E513)</f>
        <v/>
      </c>
      <c r="D5" s="257" t="str">
        <f>IF('CIQ Input File'!L513="","",'CIQ Input File'!L513)</f>
        <v/>
      </c>
      <c r="E5" s="1"/>
      <c r="F5" s="257" t="str">
        <f>IF(B5="","",CONCATENATE("vprn",INDEX('CIQ Input File'!$E$96:$E$128,MATCH(B5,'CIQ Input File'!$D$96:$D$128,0))))</f>
        <v/>
      </c>
      <c r="G5" s="257" t="str">
        <f>IF(B5="","",INDEX('CIQ Input File'!$C$96:$C$128,MATCH(B5,'CIQ Input File'!$D$96:$D$128,0)))</f>
        <v/>
      </c>
      <c r="H5" s="257" t="str">
        <f>IF(A5="","",IF(INDEX('CIQ Input File'!$M$511:$M$517,MATCH(A5,'CIQ Input File'!$C$511:$C$517,0))="Y","load-balance",""))</f>
        <v/>
      </c>
      <c r="I5" s="1"/>
      <c r="J5" s="257" t="str">
        <f>IF('CIQ Input File'!K513="","",'CIQ Input File'!K513)</f>
        <v/>
      </c>
      <c r="K5" s="1"/>
      <c r="L5" s="1"/>
      <c r="M5" s="257" t="str">
        <f>IF('CIQ Input File'!F513="","",'CIQ Input File'!F513)</f>
        <v/>
      </c>
      <c r="N5" s="100"/>
      <c r="O5" s="257" t="str">
        <f>IF('CIQ Input File'!H513="","",'CIQ Input File'!H513)</f>
        <v/>
      </c>
      <c r="P5" s="111"/>
    </row>
    <row r="6" spans="1:16" s="130" customFormat="1">
      <c r="A6" s="257" t="str">
        <f>IF('CIQ Input File'!C514="","",'CIQ Input File'!C514)</f>
        <v/>
      </c>
      <c r="B6" s="257" t="str">
        <f>IF('CIQ Input File'!D514="","",'CIQ Input File'!D514)</f>
        <v/>
      </c>
      <c r="C6" s="257" t="str">
        <f>IF('CIQ Input File'!E514="","",'CIQ Input File'!E514)</f>
        <v/>
      </c>
      <c r="D6" s="257" t="str">
        <f>IF('CIQ Input File'!L514="","",'CIQ Input File'!L514)</f>
        <v/>
      </c>
      <c r="E6" s="1"/>
      <c r="F6" s="257" t="str">
        <f>IF(B6="","",CONCATENATE("vprn",INDEX('CIQ Input File'!$E$96:$E$128,MATCH(B6,'CIQ Input File'!$D$96:$D$128,0))))</f>
        <v/>
      </c>
      <c r="G6" s="257" t="str">
        <f>IF(B6="","",INDEX('CIQ Input File'!$C$96:$C$128,MATCH(B6,'CIQ Input File'!$D$96:$D$128,0)))</f>
        <v/>
      </c>
      <c r="H6" s="257" t="str">
        <f>IF(A6="","",IF(INDEX('CIQ Input File'!$M$511:$M$517,MATCH(A6,'CIQ Input File'!$C$511:$C$517,0))="Y","load-balance",""))</f>
        <v/>
      </c>
      <c r="I6" s="1"/>
      <c r="J6" s="257" t="str">
        <f>IF('CIQ Input File'!K514="","",'CIQ Input File'!K514)</f>
        <v/>
      </c>
      <c r="K6" s="1"/>
      <c r="L6" s="1"/>
      <c r="M6" s="257" t="str">
        <f>IF('CIQ Input File'!F514="","",'CIQ Input File'!F514)</f>
        <v/>
      </c>
      <c r="N6" s="100"/>
      <c r="O6" s="257" t="str">
        <f>IF('CIQ Input File'!H514="","",'CIQ Input File'!H514)</f>
        <v/>
      </c>
      <c r="P6" s="129"/>
    </row>
    <row r="7" spans="1:16" s="102" customFormat="1">
      <c r="A7" s="257" t="str">
        <f>IF('CIQ Input File'!C515="","",'CIQ Input File'!C515)</f>
        <v/>
      </c>
      <c r="B7" s="257" t="str">
        <f>IF('CIQ Input File'!D515="","",'CIQ Input File'!D515)</f>
        <v/>
      </c>
      <c r="C7" s="257" t="str">
        <f>IF('CIQ Input File'!E515="","",'CIQ Input File'!E515)</f>
        <v/>
      </c>
      <c r="D7" s="257" t="str">
        <f>IF('CIQ Input File'!L515="","",'CIQ Input File'!L515)</f>
        <v/>
      </c>
      <c r="E7" s="100"/>
      <c r="F7" s="257" t="str">
        <f>IF(B7="","",CONCATENATE("vprn",INDEX('CIQ Input File'!$E$96:$E$128,MATCH(B7,'CIQ Input File'!$D$96:$D$128,0))))</f>
        <v/>
      </c>
      <c r="G7" s="257" t="str">
        <f>IF(B7="","",INDEX('CIQ Input File'!$C$96:$C$128,MATCH(B7,'CIQ Input File'!$D$96:$D$128,0)))</f>
        <v/>
      </c>
      <c r="H7" s="257" t="str">
        <f>IF(A7="","",IF(INDEX('CIQ Input File'!$M$511:$M$517,MATCH(A7,'CIQ Input File'!$C$511:$C$517,0))="Y","load-balance",""))</f>
        <v/>
      </c>
      <c r="I7" s="100"/>
      <c r="J7" s="257" t="str">
        <f>IF('CIQ Input File'!K515="","",'CIQ Input File'!K515)</f>
        <v/>
      </c>
      <c r="K7" s="100"/>
      <c r="L7" s="100"/>
      <c r="M7" s="257" t="str">
        <f>IF('CIQ Input File'!F515="","",'CIQ Input File'!F515)</f>
        <v/>
      </c>
      <c r="N7" s="100"/>
      <c r="O7" s="257" t="str">
        <f>IF('CIQ Input File'!H515="","",'CIQ Input File'!H515)</f>
        <v/>
      </c>
      <c r="P7" s="115"/>
    </row>
    <row r="8" spans="1:16">
      <c r="A8" s="257" t="str">
        <f>IF('CIQ Input File'!C516="","",'CIQ Input File'!C516)</f>
        <v/>
      </c>
      <c r="B8" s="257" t="str">
        <f>IF('CIQ Input File'!D516="","",'CIQ Input File'!D516)</f>
        <v/>
      </c>
      <c r="C8" s="257" t="str">
        <f>IF('CIQ Input File'!E516="","",'CIQ Input File'!E516)</f>
        <v/>
      </c>
      <c r="D8" s="257" t="str">
        <f>IF('CIQ Input File'!L516="","",'CIQ Input File'!L516)</f>
        <v/>
      </c>
      <c r="E8" s="100"/>
      <c r="F8" s="257" t="str">
        <f>IF(B8="","",CONCATENATE("vprn",INDEX('CIQ Input File'!$E$96:$E$128,MATCH(B8,'CIQ Input File'!$D$96:$D$128,0))))</f>
        <v/>
      </c>
      <c r="G8" s="257" t="str">
        <f>IF(B8="","",INDEX('CIQ Input File'!$C$96:$C$128,MATCH(B8,'CIQ Input File'!$D$96:$D$128,0)))</f>
        <v/>
      </c>
      <c r="H8" s="257" t="str">
        <f>IF(A8="","",IF(INDEX('CIQ Input File'!$M$511:$M$517,MATCH(A8,'CIQ Input File'!$C$511:$C$517,0))="Y","load-balance",""))</f>
        <v/>
      </c>
      <c r="I8" s="1"/>
      <c r="J8" s="257" t="str">
        <f>IF('CIQ Input File'!K516="","",'CIQ Input File'!K516)</f>
        <v/>
      </c>
      <c r="K8" s="100"/>
      <c r="L8" s="1"/>
      <c r="M8" s="257" t="str">
        <f>IF('CIQ Input File'!F516="","",'CIQ Input File'!F516)</f>
        <v/>
      </c>
      <c r="N8" s="1"/>
      <c r="O8" s="257" t="str">
        <f>IF('CIQ Input File'!H516="","",'CIQ Input File'!H516)</f>
        <v/>
      </c>
      <c r="P8" s="115"/>
    </row>
    <row r="9" spans="1:16" s="278" customFormat="1">
      <c r="A9" s="257" t="str">
        <f>IF('CIQ Input File'!C517="","",'CIQ Input File'!C517)</f>
        <v/>
      </c>
      <c r="B9" s="257" t="str">
        <f>IF('CIQ Input File'!D517="","",'CIQ Input File'!D517)</f>
        <v/>
      </c>
      <c r="C9" s="257" t="str">
        <f>IF('CIQ Input File'!E517="","",'CIQ Input File'!E517)</f>
        <v/>
      </c>
      <c r="D9" s="257" t="str">
        <f>IF('CIQ Input File'!L517="","",'CIQ Input File'!L517)</f>
        <v/>
      </c>
      <c r="E9" s="100"/>
      <c r="F9" s="257" t="str">
        <f>IF(B9="","",CONCATENATE("vprn",INDEX('CIQ Input File'!$E$96:$E$128,MATCH(B9,'CIQ Input File'!$D$96:$D$128,0))))</f>
        <v/>
      </c>
      <c r="G9" s="257" t="str">
        <f>IF(B9="","",INDEX('CIQ Input File'!$C$96:$C$128,MATCH(B9,'CIQ Input File'!$D$96:$D$128,0)))</f>
        <v/>
      </c>
      <c r="H9" s="257" t="str">
        <f>IF(A9="","",IF(INDEX('CIQ Input File'!$M$511:$M$517,MATCH(A9,'CIQ Input File'!$C$511:$C$517,0))="Y","load-balance",""))</f>
        <v/>
      </c>
      <c r="I9" s="1"/>
      <c r="J9" s="257" t="str">
        <f>IF('CIQ Input File'!K517="","",'CIQ Input File'!K517)</f>
        <v/>
      </c>
      <c r="K9" s="100"/>
      <c r="L9" s="1"/>
      <c r="M9" s="257" t="str">
        <f>IF('CIQ Input File'!F517="","",'CIQ Input File'!F517)</f>
        <v/>
      </c>
      <c r="N9" s="1"/>
      <c r="O9" s="257" t="str">
        <f>IF('CIQ Input File'!H517="","",'CIQ Input File'!H517)</f>
        <v/>
      </c>
      <c r="P9" s="115"/>
    </row>
    <row r="10" spans="1:16">
      <c r="A10" s="1"/>
      <c r="B10" s="1"/>
      <c r="C10" s="1"/>
      <c r="D10" s="1"/>
      <c r="E10" s="1"/>
      <c r="F10" s="1"/>
      <c r="G10" s="1"/>
      <c r="H10" s="100"/>
      <c r="I10" s="1"/>
      <c r="J10" s="1"/>
      <c r="K10" s="1"/>
      <c r="L10" s="1"/>
      <c r="M10" s="1"/>
      <c r="N10" s="1"/>
      <c r="O10" s="5"/>
      <c r="P10" s="127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27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27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27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27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27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27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27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27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27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27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27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27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27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27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27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27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27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27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27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8968-617F-4D97-8548-977CC2D65D87}">
  <sheetPr>
    <tabColor theme="0" tint="-0.499984740745262"/>
  </sheetPr>
  <dimension ref="A2:E10"/>
  <sheetViews>
    <sheetView workbookViewId="0">
      <selection activeCell="B3" sqref="B3"/>
    </sheetView>
  </sheetViews>
  <sheetFormatPr defaultRowHeight="14.5"/>
  <cols>
    <col min="1" max="1" width="26.54296875" customWidth="1"/>
    <col min="2" max="2" width="9.81640625" bestFit="1" customWidth="1"/>
    <col min="3" max="4" width="24.54296875" bestFit="1" customWidth="1"/>
    <col min="5" max="5" width="6.81640625" bestFit="1" customWidth="1"/>
  </cols>
  <sheetData>
    <row r="2" spans="1:5">
      <c r="A2" s="2" t="s">
        <v>380</v>
      </c>
      <c r="B2" s="2" t="s">
        <v>381</v>
      </c>
      <c r="C2" s="2" t="s">
        <v>382</v>
      </c>
      <c r="D2" s="2" t="s">
        <v>383</v>
      </c>
      <c r="E2" s="2" t="s">
        <v>384</v>
      </c>
    </row>
    <row r="3" spans="1:5">
      <c r="A3" s="97"/>
      <c r="B3" s="97"/>
      <c r="C3" s="97"/>
      <c r="D3" s="97"/>
      <c r="E3" s="97"/>
    </row>
    <row r="4" spans="1:5">
      <c r="A4" s="97"/>
      <c r="B4" s="97"/>
      <c r="C4" s="97"/>
      <c r="D4" s="97"/>
      <c r="E4" s="97"/>
    </row>
    <row r="5" spans="1:5">
      <c r="A5" s="97"/>
      <c r="B5" s="97"/>
      <c r="C5" s="97"/>
      <c r="D5" s="97"/>
      <c r="E5" s="97"/>
    </row>
    <row r="6" spans="1:5">
      <c r="A6" s="97"/>
      <c r="B6" s="97"/>
      <c r="C6" s="97"/>
      <c r="D6" s="97"/>
      <c r="E6" s="97"/>
    </row>
    <row r="7" spans="1:5">
      <c r="A7" s="97"/>
      <c r="B7" s="97"/>
      <c r="C7" s="97"/>
      <c r="D7" s="97"/>
      <c r="E7" s="97"/>
    </row>
    <row r="8" spans="1:5">
      <c r="A8" s="97"/>
      <c r="B8" s="97"/>
      <c r="C8" s="97"/>
      <c r="D8" s="97"/>
      <c r="E8" s="97"/>
    </row>
    <row r="9" spans="1:5">
      <c r="A9" s="97"/>
      <c r="B9" s="97"/>
      <c r="C9" s="97"/>
      <c r="D9" s="97"/>
      <c r="E9" s="97"/>
    </row>
    <row r="10" spans="1:5">
      <c r="A10" s="97"/>
      <c r="B10" s="97"/>
      <c r="C10" s="97"/>
      <c r="D10" s="97"/>
      <c r="E10" s="97"/>
    </row>
  </sheetData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F50-B76A-4C07-9302-9BF8BCAC4F8C}">
  <sheetPr>
    <tabColor theme="0" tint="-0.499984740745262"/>
  </sheetPr>
  <dimension ref="A2:G3"/>
  <sheetViews>
    <sheetView workbookViewId="0">
      <selection activeCell="E19" sqref="E19"/>
    </sheetView>
  </sheetViews>
  <sheetFormatPr defaultRowHeight="14.5"/>
  <cols>
    <col min="1" max="1" width="8.6328125" bestFit="1" customWidth="1"/>
    <col min="3" max="3" width="16" bestFit="1" customWidth="1"/>
    <col min="4" max="4" width="14.1796875" bestFit="1" customWidth="1"/>
    <col min="5" max="5" width="16.54296875" bestFit="1" customWidth="1"/>
    <col min="6" max="6" width="14.7265625" bestFit="1" customWidth="1"/>
    <col min="7" max="7" width="12.1796875" bestFit="1" customWidth="1"/>
  </cols>
  <sheetData>
    <row r="2" spans="1:7">
      <c r="A2" s="2" t="s">
        <v>385</v>
      </c>
      <c r="B2" s="2" t="s">
        <v>386</v>
      </c>
      <c r="C2" s="2" t="s">
        <v>387</v>
      </c>
      <c r="D2" s="2" t="s">
        <v>388</v>
      </c>
      <c r="E2" s="2" t="s">
        <v>389</v>
      </c>
      <c r="F2" s="2" t="s">
        <v>390</v>
      </c>
      <c r="G2" s="2" t="s">
        <v>391</v>
      </c>
    </row>
    <row r="3" spans="1:7">
      <c r="A3" s="1"/>
      <c r="B3" s="1"/>
      <c r="C3" s="1"/>
      <c r="D3" s="1"/>
      <c r="E3" s="1"/>
      <c r="F3" s="1"/>
      <c r="G3" s="1"/>
    </row>
  </sheetData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35-B64B-4817-B9B1-D240146D5106}">
  <sheetPr>
    <tabColor theme="0" tint="-0.499984740745262"/>
  </sheetPr>
  <dimension ref="A1:O11"/>
  <sheetViews>
    <sheetView workbookViewId="0">
      <selection activeCell="G20" sqref="G20"/>
    </sheetView>
  </sheetViews>
  <sheetFormatPr defaultRowHeight="14.5"/>
  <cols>
    <col min="1" max="1" width="20.6328125" bestFit="1" customWidth="1"/>
    <col min="2" max="2" width="10.26953125" bestFit="1" customWidth="1"/>
    <col min="3" max="3" width="7.6328125" bestFit="1" customWidth="1"/>
    <col min="4" max="4" width="15.1796875" bestFit="1" customWidth="1"/>
    <col min="5" max="5" width="11.36328125" bestFit="1" customWidth="1"/>
    <col min="6" max="6" width="20.453125" bestFit="1" customWidth="1"/>
    <col min="7" max="7" width="18.453125" bestFit="1" customWidth="1"/>
    <col min="8" max="8" width="20.54296875" bestFit="1" customWidth="1"/>
    <col min="9" max="9" width="13.54296875" bestFit="1" customWidth="1"/>
    <col min="10" max="10" width="6.81640625" bestFit="1" customWidth="1"/>
    <col min="11" max="11" width="14.1796875" bestFit="1" customWidth="1"/>
    <col min="12" max="12" width="14.7265625" bestFit="1" customWidth="1"/>
    <col min="13" max="13" width="11.7265625" bestFit="1" customWidth="1"/>
    <col min="14" max="14" width="19.1796875" bestFit="1" customWidth="1"/>
    <col min="15" max="15" width="42.45312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149" t="s">
        <v>396</v>
      </c>
      <c r="J1" s="1149"/>
      <c r="K1" s="1149"/>
      <c r="L1" s="1149"/>
      <c r="M1" s="1149"/>
      <c r="N1" s="1149"/>
      <c r="O1" s="1"/>
    </row>
    <row r="2" spans="1:15">
      <c r="A2" s="2" t="s">
        <v>392</v>
      </c>
      <c r="B2" s="2" t="s">
        <v>393</v>
      </c>
      <c r="C2" s="2" t="s">
        <v>84</v>
      </c>
      <c r="D2" s="2" t="s">
        <v>57</v>
      </c>
      <c r="E2" s="2" t="s">
        <v>394</v>
      </c>
      <c r="F2" s="2" t="s">
        <v>401</v>
      </c>
      <c r="G2" s="2" t="s">
        <v>402</v>
      </c>
      <c r="H2" s="2" t="s">
        <v>395</v>
      </c>
      <c r="I2" s="2" t="s">
        <v>341</v>
      </c>
      <c r="J2" s="2" t="s">
        <v>384</v>
      </c>
      <c r="K2" s="2" t="s">
        <v>403</v>
      </c>
      <c r="L2" s="2" t="s">
        <v>397</v>
      </c>
      <c r="M2" s="2" t="s">
        <v>404</v>
      </c>
      <c r="N2" s="2" t="s">
        <v>398</v>
      </c>
      <c r="O2" s="2" t="s">
        <v>399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mergeCells count="1">
    <mergeCell ref="I1:N1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8048-2EDD-4991-9E32-6752FDF832BF}">
  <sheetPr>
    <tabColor theme="0" tint="-0.499984740745262"/>
  </sheetPr>
  <dimension ref="A2:AX44"/>
  <sheetViews>
    <sheetView showGridLines="0" workbookViewId="0">
      <selection activeCell="F35" sqref="F35"/>
    </sheetView>
  </sheetViews>
  <sheetFormatPr defaultRowHeight="14.5"/>
  <cols>
    <col min="1" max="1" width="11.6328125" style="63" bestFit="1" customWidth="1"/>
    <col min="2" max="3" width="35.90625" bestFit="1" customWidth="1"/>
    <col min="4" max="4" width="23.90625" bestFit="1" customWidth="1"/>
    <col min="5" max="5" width="24.1796875" bestFit="1" customWidth="1"/>
    <col min="6" max="6" width="22.08984375" style="12" bestFit="1" customWidth="1"/>
    <col min="7" max="7" width="35.90625" style="12" bestFit="1" customWidth="1"/>
    <col min="8" max="8" width="23.6328125" style="12" bestFit="1" customWidth="1"/>
    <col min="9" max="9" width="23.7265625" style="12" bestFit="1" customWidth="1"/>
    <col min="10" max="10" width="24.6328125" style="12" bestFit="1" customWidth="1"/>
    <col min="11" max="11" width="17.1796875" style="12" bestFit="1" customWidth="1"/>
    <col min="12" max="12" width="31.36328125" style="12" bestFit="1" customWidth="1"/>
    <col min="13" max="13" width="25.7265625" style="12" bestFit="1" customWidth="1"/>
    <col min="14" max="14" width="32.453125" style="12" bestFit="1" customWidth="1"/>
    <col min="15" max="15" width="27.81640625" style="12" bestFit="1" customWidth="1"/>
    <col min="16" max="16" width="27.90625" style="12" bestFit="1" customWidth="1"/>
    <col min="17" max="17" width="27.7265625" style="12" bestFit="1" customWidth="1"/>
    <col min="18" max="18" width="23.6328125" style="12" bestFit="1" customWidth="1"/>
    <col min="19" max="19" width="11.7265625" style="12" bestFit="1" customWidth="1"/>
    <col min="20" max="20" width="25.81640625" style="12" bestFit="1" customWidth="1"/>
    <col min="21" max="21" width="21.90625" style="12" bestFit="1" customWidth="1"/>
    <col min="22" max="22" width="27.81640625" style="12" bestFit="1" customWidth="1"/>
    <col min="23" max="24" width="8.81640625" style="12" bestFit="1" customWidth="1"/>
    <col min="25" max="25" width="32.453125" style="12" bestFit="1" customWidth="1"/>
    <col min="26" max="26" width="22.08984375" style="12" bestFit="1" customWidth="1"/>
    <col min="27" max="27" width="23.7265625" style="12" bestFit="1" customWidth="1"/>
    <col min="28" max="28" width="27.90625" style="12" bestFit="1" customWidth="1"/>
    <col min="29" max="29" width="24.6328125" style="12" bestFit="1" customWidth="1"/>
    <col min="30" max="30" width="35.90625" style="12" bestFit="1" customWidth="1"/>
    <col min="31" max="31" width="23.6328125" style="12" bestFit="1" customWidth="1"/>
    <col min="32" max="32" width="17.1796875" style="12" bestFit="1" customWidth="1"/>
    <col min="33" max="33" width="25.7265625" style="12" bestFit="1" customWidth="1"/>
    <col min="34" max="34" width="23.6328125" style="12" bestFit="1" customWidth="1"/>
    <col min="35" max="35" width="27.81640625" style="12" bestFit="1" customWidth="1"/>
    <col min="36" max="36" width="27.7265625" style="12" bestFit="1" customWidth="1"/>
    <col min="37" max="37" width="19.7265625" style="12" bestFit="1" customWidth="1"/>
    <col min="38" max="38" width="11.7265625" style="12" bestFit="1" customWidth="1"/>
    <col min="39" max="39" width="21.81640625" style="12" bestFit="1" customWidth="1"/>
    <col min="40" max="40" width="19.36328125" style="12" bestFit="1" customWidth="1"/>
    <col min="41" max="41" width="18" style="12" bestFit="1" customWidth="1"/>
    <col min="42" max="42" width="21.90625" style="12" bestFit="1" customWidth="1"/>
    <col min="43" max="43" width="17.453125" style="12" bestFit="1" customWidth="1"/>
    <col min="44" max="44" width="22.26953125" style="12" bestFit="1" customWidth="1"/>
    <col min="45" max="45" width="24.1796875" style="12" bestFit="1" customWidth="1"/>
    <col min="46" max="46" width="8.453125" style="12" customWidth="1"/>
    <col min="47" max="50" width="8.7265625" style="12"/>
  </cols>
  <sheetData>
    <row r="2" spans="1:50">
      <c r="A2" s="18" t="s">
        <v>392</v>
      </c>
      <c r="B2" s="18" t="s">
        <v>646</v>
      </c>
      <c r="C2" s="2" t="s">
        <v>643</v>
      </c>
      <c r="D2" s="2" t="s">
        <v>644</v>
      </c>
      <c r="E2" s="2" t="s">
        <v>645</v>
      </c>
      <c r="Y2" s="1176"/>
      <c r="Z2" s="1176"/>
      <c r="AA2" s="1176"/>
      <c r="AB2" s="1176"/>
      <c r="AC2" s="1176"/>
      <c r="AD2" s="1176"/>
      <c r="AE2" s="1176"/>
      <c r="AF2" s="1176"/>
      <c r="AG2" s="1176"/>
      <c r="AH2" s="1176"/>
      <c r="AI2" s="1176"/>
      <c r="AJ2" s="1176"/>
      <c r="AK2" s="1176"/>
      <c r="AL2" s="1176"/>
      <c r="AM2" s="1176"/>
      <c r="AN2" s="1176"/>
      <c r="AO2" s="1176"/>
      <c r="AP2" s="1176"/>
      <c r="AQ2" s="1177"/>
      <c r="AR2" s="1177"/>
    </row>
    <row r="3" spans="1:50" s="59" customFormat="1">
      <c r="A3" s="1"/>
      <c r="B3" s="1"/>
      <c r="C3" s="1"/>
      <c r="D3" s="1"/>
      <c r="E3" s="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0" s="59" customFormat="1">
      <c r="A4" s="1"/>
      <c r="B4" s="1"/>
      <c r="C4" s="1"/>
      <c r="D4" s="1"/>
      <c r="E4" s="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0" s="59" customFormat="1">
      <c r="A5" s="1"/>
      <c r="B5" s="1"/>
      <c r="C5" s="1"/>
      <c r="D5" s="1"/>
      <c r="E5" s="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0">
      <c r="A6" s="1"/>
      <c r="B6" s="1"/>
      <c r="C6" s="1"/>
      <c r="D6" s="1"/>
      <c r="E6" s="1"/>
    </row>
    <row r="7" spans="1:50">
      <c r="A7" s="1"/>
      <c r="B7" s="1"/>
      <c r="C7" s="1"/>
      <c r="D7" s="1"/>
      <c r="E7" s="1"/>
    </row>
    <row r="8" spans="1:50">
      <c r="A8" s="1"/>
      <c r="B8" s="1"/>
      <c r="C8" s="1"/>
      <c r="D8" s="1"/>
      <c r="E8" s="1"/>
    </row>
    <row r="9" spans="1:50">
      <c r="A9" s="1"/>
      <c r="B9" s="1"/>
      <c r="C9" s="1"/>
      <c r="D9" s="1"/>
      <c r="E9" s="1"/>
    </row>
    <row r="10" spans="1:50">
      <c r="A10" s="1"/>
      <c r="B10" s="1"/>
      <c r="C10" s="1"/>
      <c r="D10" s="1"/>
      <c r="E10" s="1"/>
    </row>
    <row r="11" spans="1:50">
      <c r="A11" s="1"/>
      <c r="B11" s="1"/>
      <c r="C11" s="1"/>
      <c r="D11" s="1"/>
      <c r="E11" s="1"/>
    </row>
    <row r="12" spans="1:50">
      <c r="A12" s="1"/>
      <c r="B12" s="1"/>
      <c r="C12" s="1"/>
      <c r="D12" s="1"/>
      <c r="E12" s="1"/>
    </row>
    <row r="13" spans="1:50">
      <c r="A13" s="1"/>
      <c r="B13" s="1"/>
      <c r="C13" s="1"/>
      <c r="D13" s="1"/>
      <c r="E13" s="1"/>
    </row>
    <row r="14" spans="1:50">
      <c r="A14" s="1"/>
      <c r="B14" s="1"/>
      <c r="C14" s="1"/>
      <c r="D14" s="1"/>
      <c r="E14" s="1"/>
    </row>
    <row r="15" spans="1:50">
      <c r="A15" s="1"/>
      <c r="B15" s="1"/>
      <c r="C15" s="1"/>
      <c r="D15" s="1"/>
      <c r="E15" s="1"/>
    </row>
    <row r="16" spans="1:50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</sheetData>
  <mergeCells count="2">
    <mergeCell ref="Y2:AP2"/>
    <mergeCell ref="AQ2:AR2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CF8-3AFA-4F31-B65B-1D1F88E3F471}">
  <sheetPr>
    <tabColor rgb="FF92D050"/>
  </sheetPr>
  <dimension ref="A2:D3"/>
  <sheetViews>
    <sheetView workbookViewId="0">
      <selection activeCell="C3" sqref="C3"/>
    </sheetView>
  </sheetViews>
  <sheetFormatPr defaultRowHeight="14.5"/>
  <cols>
    <col min="1" max="1" width="19.453125" customWidth="1"/>
    <col min="4" max="4" width="18" bestFit="1" customWidth="1"/>
  </cols>
  <sheetData>
    <row r="2" spans="1:4">
      <c r="A2" s="2" t="s">
        <v>86</v>
      </c>
      <c r="B2" s="2" t="s">
        <v>88</v>
      </c>
      <c r="C2" s="2" t="s">
        <v>87</v>
      </c>
      <c r="D2" s="2" t="s">
        <v>153</v>
      </c>
    </row>
    <row r="3" spans="1:4">
      <c r="A3" s="258" t="str">
        <f>IF('CIQ Input File'!C26="PLMN Name",'CIQ Input File'!G26,"")</f>
        <v>DISH-home</v>
      </c>
      <c r="B3" s="258">
        <f>IF('CIQ Input File'!C24="MCC",'CIQ Input File'!G24,"")</f>
        <v>313</v>
      </c>
      <c r="C3" s="300">
        <f>IF('CIQ Input File'!C25="MNC",'CIQ Input File'!G25,"")</f>
        <v>340</v>
      </c>
      <c r="D3" s="7"/>
    </row>
  </sheetData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325D-2AF7-4D32-9460-371B229B6DA1}">
  <sheetPr>
    <tabColor rgb="FF92D050"/>
  </sheetPr>
  <dimension ref="A1:J3"/>
  <sheetViews>
    <sheetView workbookViewId="0"/>
  </sheetViews>
  <sheetFormatPr defaultRowHeight="14.5"/>
  <cols>
    <col min="1" max="1" width="9.7265625" style="83" bestFit="1" customWidth="1"/>
    <col min="2" max="16384" width="8.7265625" style="83"/>
  </cols>
  <sheetData>
    <row r="1" spans="1:10">
      <c r="B1" s="1178" t="s">
        <v>699</v>
      </c>
      <c r="C1" s="1178"/>
      <c r="D1" s="1178"/>
      <c r="E1" s="1178"/>
      <c r="F1" s="1178"/>
      <c r="G1" s="1178"/>
      <c r="H1" s="1178"/>
      <c r="I1" s="1178"/>
      <c r="J1" s="1178"/>
    </row>
    <row r="2" spans="1:10">
      <c r="A2" s="6" t="s">
        <v>609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</row>
    <row r="3" spans="1:10">
      <c r="A3" s="444" t="str">
        <f>IF('CIQ Input File'!D735="","",'CIQ Input File'!D735)</f>
        <v>ims-qci-list</v>
      </c>
      <c r="B3" s="444">
        <f>IF('CIQ Input File'!D736="","",'CIQ Input File'!D736)</f>
        <v>1</v>
      </c>
      <c r="C3" s="444">
        <f>IF('CIQ Input File'!D737="","",'CIQ Input File'!D737)</f>
        <v>2</v>
      </c>
      <c r="D3" s="444">
        <f>IF('CIQ Input File'!D738="","",'CIQ Input File'!D738)</f>
        <v>3</v>
      </c>
      <c r="E3" s="444">
        <f>IF('CIQ Input File'!D739="","",'CIQ Input File'!D739)</f>
        <v>4</v>
      </c>
      <c r="F3" s="444">
        <f>IF('CIQ Input File'!D740="","",'CIQ Input File'!D740)</f>
        <v>5</v>
      </c>
      <c r="G3" s="444">
        <f>IF('CIQ Input File'!D741="","",'CIQ Input File'!D741)</f>
        <v>6</v>
      </c>
      <c r="H3" s="444">
        <f>IF('CIQ Input File'!D742="","",'CIQ Input File'!D742)</f>
        <v>7</v>
      </c>
      <c r="I3" s="444">
        <f>IF('CIQ Input File'!D743="","",'CIQ Input File'!D743)</f>
        <v>8</v>
      </c>
      <c r="J3" s="444">
        <f>IF('CIQ Input File'!D744="","",'CIQ Input File'!D744)</f>
        <v>9</v>
      </c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89D1-E92E-4075-B1F8-09F441F5146E}">
  <sheetPr>
    <tabColor theme="0" tint="-0.499984740745262"/>
  </sheetPr>
  <dimension ref="A2:B5"/>
  <sheetViews>
    <sheetView workbookViewId="0">
      <selection activeCell="B30" sqref="B30"/>
    </sheetView>
  </sheetViews>
  <sheetFormatPr defaultRowHeight="14.5"/>
  <cols>
    <col min="1" max="1" width="15.6328125" customWidth="1"/>
    <col min="2" max="2" width="18.36328125" bestFit="1" customWidth="1"/>
  </cols>
  <sheetData>
    <row r="2" spans="1:2">
      <c r="A2" s="2" t="s">
        <v>325</v>
      </c>
      <c r="B2" s="2" t="s">
        <v>326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1291-BEA5-4300-BA77-29A416ECCA69}">
  <sheetPr>
    <tabColor rgb="FF92D050"/>
  </sheetPr>
  <dimension ref="A2:D8"/>
  <sheetViews>
    <sheetView workbookViewId="0">
      <selection activeCell="C3" sqref="C3"/>
    </sheetView>
  </sheetViews>
  <sheetFormatPr defaultRowHeight="14.5"/>
  <cols>
    <col min="1" max="1" width="20.81640625" customWidth="1"/>
    <col min="2" max="2" width="20" customWidth="1"/>
    <col min="3" max="3" width="15.26953125" customWidth="1"/>
  </cols>
  <sheetData>
    <row r="2" spans="1:4">
      <c r="A2" s="2" t="s">
        <v>686</v>
      </c>
      <c r="B2" s="2" t="s">
        <v>684</v>
      </c>
      <c r="C2" s="2" t="s">
        <v>685</v>
      </c>
      <c r="D2" s="2"/>
    </row>
    <row r="3" spans="1:4">
      <c r="A3" s="105" t="s">
        <v>1658</v>
      </c>
      <c r="B3" s="106" t="str">
        <f>'CIQ Input File'!F34</f>
        <v>10.222.3.14</v>
      </c>
      <c r="C3" s="106">
        <f>'CIQ Input File'!F35</f>
        <v>0</v>
      </c>
      <c r="D3" s="79"/>
    </row>
    <row r="4" spans="1:4" s="93" customFormat="1">
      <c r="A4" s="20"/>
      <c r="B4" s="120"/>
      <c r="C4" s="120"/>
      <c r="D4" s="94"/>
    </row>
    <row r="6" spans="1:4">
      <c r="B6" s="119"/>
      <c r="C6" s="119"/>
    </row>
    <row r="7" spans="1:4">
      <c r="A7" s="119"/>
      <c r="B7" s="119"/>
      <c r="C7" s="119"/>
    </row>
    <row r="8" spans="1:4">
      <c r="A8" s="119"/>
      <c r="B8" s="119"/>
      <c r="C8" s="119"/>
    </row>
  </sheetData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7273-9B03-44B3-BD8B-95428EEC43A2}">
  <sheetPr>
    <tabColor rgb="FF92D050"/>
  </sheetPr>
  <dimension ref="A2:D37"/>
  <sheetViews>
    <sheetView workbookViewId="0">
      <selection activeCell="A5" sqref="A5"/>
    </sheetView>
  </sheetViews>
  <sheetFormatPr defaultRowHeight="14.5"/>
  <cols>
    <col min="1" max="1" width="30.1796875" bestFit="1" customWidth="1"/>
    <col min="2" max="2" width="13.54296875" bestFit="1" customWidth="1"/>
    <col min="3" max="3" width="6.6328125" customWidth="1"/>
    <col min="4" max="4" width="6.90625" bestFit="1" customWidth="1"/>
  </cols>
  <sheetData>
    <row r="2" spans="1:4">
      <c r="A2" s="2" t="s">
        <v>406</v>
      </c>
      <c r="B2" s="2" t="s">
        <v>341</v>
      </c>
      <c r="C2" s="2" t="s">
        <v>85</v>
      </c>
      <c r="D2" s="2" t="s">
        <v>156</v>
      </c>
    </row>
    <row r="3" spans="1:4">
      <c r="A3" s="362" t="str">
        <f>IF('CIQ Input File'!C319="","",'CIQ Input File'!D319)</f>
        <v/>
      </c>
      <c r="B3" s="107" t="str">
        <f>IF(A3="","",INDEX('CIQ Input File'!$G$319:$G$328,MATCH(A3,'CIQ Input File'!$D$319:$D$328,0)))</f>
        <v/>
      </c>
      <c r="C3" s="107" t="str">
        <f>IF(A3="","",INDEX('CIQ Input File'!$H$319:$H$328,MATCH(B3,'CIQ Input File'!$G$319:$G$328,0)))</f>
        <v/>
      </c>
      <c r="D3" s="1"/>
    </row>
    <row r="4" spans="1:4">
      <c r="A4" s="362" t="str">
        <f>IF('CIQ Input File'!C320="","",'CIQ Input File'!D320)</f>
        <v/>
      </c>
      <c r="B4" s="107" t="str">
        <f>IF(A4="","",INDEX('CIQ Input File'!$G$319:$G$328,MATCH(A4,'CIQ Input File'!$D$319:$D$328,0)))</f>
        <v/>
      </c>
      <c r="C4" s="107" t="str">
        <f>IF(A4="","",INDEX('CIQ Input File'!$H$319:$H$328,MATCH(B4,'CIQ Input File'!$G$319:$G$328,0)))</f>
        <v/>
      </c>
      <c r="D4" s="1"/>
    </row>
    <row r="5" spans="1:4">
      <c r="A5" s="362" t="str">
        <f>IF('CIQ Input File'!C321="","",'CIQ Input File'!D321)</f>
        <v/>
      </c>
      <c r="B5" s="107" t="str">
        <f>IF(A5="","",INDEX('CIQ Input File'!$G$319:$G$328,MATCH(A5,'CIQ Input File'!$D$319:$D$328,0)))</f>
        <v/>
      </c>
      <c r="C5" s="107" t="str">
        <f>IF(A5="","",INDEX('CIQ Input File'!$H$319:$H$328,MATCH(B5,'CIQ Input File'!$G$319:$G$328,0)))</f>
        <v/>
      </c>
      <c r="D5" s="1"/>
    </row>
    <row r="6" spans="1:4">
      <c r="A6" s="362" t="str">
        <f>IF('CIQ Input File'!C322="","",'CIQ Input File'!D322)</f>
        <v/>
      </c>
      <c r="B6" s="107" t="str">
        <f>IF(A6="","",INDEX('CIQ Input File'!$G$319:$G$328,MATCH(A6,'CIQ Input File'!$D$319:$D$328,0)))</f>
        <v/>
      </c>
      <c r="C6" s="107" t="str">
        <f>IF(A6="","",INDEX('CIQ Input File'!$H$319:$H$328,MATCH(B6,'CIQ Input File'!$G$319:$G$328,0)))</f>
        <v/>
      </c>
      <c r="D6" s="1"/>
    </row>
    <row r="7" spans="1:4">
      <c r="A7" s="362" t="str">
        <f>IF('CIQ Input File'!C323="","",'CIQ Input File'!D323)</f>
        <v/>
      </c>
      <c r="B7" s="107" t="str">
        <f>IF(A7="","",INDEX('CIQ Input File'!$G$319:$G$328,MATCH(A7,'CIQ Input File'!$D$319:$D$328,0)))</f>
        <v/>
      </c>
      <c r="C7" s="107" t="str">
        <f>IF(A7="","",INDEX('CIQ Input File'!$H$319:$H$328,MATCH(B7,'CIQ Input File'!$G$319:$G$328,0)))</f>
        <v/>
      </c>
      <c r="D7" s="1"/>
    </row>
    <row r="8" spans="1:4">
      <c r="A8" s="362" t="str">
        <f>IF('CIQ Input File'!C324="","",'CIQ Input File'!D324)</f>
        <v/>
      </c>
      <c r="B8" s="107" t="str">
        <f>IF(A8="","",INDEX('CIQ Input File'!$G$319:$G$328,MATCH(A8,'CIQ Input File'!$D$319:$D$328,0)))</f>
        <v/>
      </c>
      <c r="C8" s="107" t="str">
        <f>IF(A8="","",INDEX('CIQ Input File'!$H$319:$H$328,MATCH(B8,'CIQ Input File'!$G$319:$G$328,0)))</f>
        <v/>
      </c>
      <c r="D8" s="1"/>
    </row>
    <row r="9" spans="1:4">
      <c r="A9" s="362" t="str">
        <f>IF('CIQ Input File'!C325="","",'CIQ Input File'!D325)</f>
        <v/>
      </c>
      <c r="B9" s="107" t="str">
        <f>IF(A9="","",INDEX('CIQ Input File'!$G$319:$G$328,MATCH(A9,'CIQ Input File'!$D$319:$D$328,0)))</f>
        <v/>
      </c>
      <c r="C9" s="107" t="str">
        <f>IF(A9="","",INDEX('CIQ Input File'!$H$319:$H$328,MATCH(B9,'CIQ Input File'!$G$319:$G$328,0)))</f>
        <v/>
      </c>
      <c r="D9" s="1"/>
    </row>
    <row r="10" spans="1:4">
      <c r="A10" s="362" t="str">
        <f>IF('CIQ Input File'!C326="","",'CIQ Input File'!D326)</f>
        <v/>
      </c>
      <c r="B10" s="107" t="str">
        <f>IF(A10="","",INDEX('CIQ Input File'!$G$319:$G$328,MATCH(A10,'CIQ Input File'!$D$319:$D$328,0)))</f>
        <v/>
      </c>
      <c r="C10" s="107" t="str">
        <f>IF(A10="","",INDEX('CIQ Input File'!$H$319:$H$328,MATCH(B10,'CIQ Input File'!$G$319:$G$328,0)))</f>
        <v/>
      </c>
      <c r="D10" s="1"/>
    </row>
    <row r="11" spans="1:4">
      <c r="A11" s="362" t="str">
        <f>IF('CIQ Input File'!C327="","",'CIQ Input File'!D327)</f>
        <v/>
      </c>
      <c r="B11" s="107" t="str">
        <f>IF(A11="","",INDEX('CIQ Input File'!$G$319:$G$328,MATCH(A11,'CIQ Input File'!$D$319:$D$328,0)))</f>
        <v/>
      </c>
      <c r="C11" s="107" t="str">
        <f>IF(A11="","",INDEX('CIQ Input File'!$H$319:$H$328,MATCH(B11,'CIQ Input File'!$G$319:$G$328,0)))</f>
        <v/>
      </c>
      <c r="D11" s="1"/>
    </row>
    <row r="12" spans="1:4">
      <c r="A12" s="362" t="str">
        <f>IF('CIQ Input File'!C328="","",'CIQ Input File'!D328)</f>
        <v/>
      </c>
      <c r="B12" s="107" t="str">
        <f>IF(A12="","",INDEX('CIQ Input File'!$G$319:$G$328,MATCH(A12,'CIQ Input File'!$D$319:$D$328,0)))</f>
        <v/>
      </c>
      <c r="C12" s="107" t="str">
        <f>IF(A12="","",INDEX('CIQ Input File'!$H$319:$H$328,MATCH(B12,'CIQ Input File'!$G$319:$G$328,0)))</f>
        <v/>
      </c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</sheetData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6EB5-D4F0-40B7-8148-853D1198AF89}">
  <sheetPr>
    <tabColor rgb="FF92D050"/>
  </sheetPr>
  <dimension ref="A2:D10"/>
  <sheetViews>
    <sheetView workbookViewId="0"/>
  </sheetViews>
  <sheetFormatPr defaultRowHeight="14.5"/>
  <cols>
    <col min="1" max="1" width="16.26953125" customWidth="1"/>
    <col min="2" max="2" width="17" customWidth="1"/>
  </cols>
  <sheetData>
    <row r="2" spans="1:4">
      <c r="A2" s="2" t="s">
        <v>407</v>
      </c>
      <c r="B2" s="2" t="s">
        <v>408</v>
      </c>
    </row>
    <row r="3" spans="1:4">
      <c r="A3" s="1" t="s">
        <v>407</v>
      </c>
      <c r="B3" s="1" t="s">
        <v>953</v>
      </c>
      <c r="C3" t="s">
        <v>954</v>
      </c>
      <c r="D3" t="s">
        <v>730</v>
      </c>
    </row>
    <row r="9" spans="1:4">
      <c r="C9" s="30"/>
      <c r="D9" s="30"/>
    </row>
    <row r="10" spans="1:4">
      <c r="C10" s="30"/>
      <c r="D10" s="30"/>
    </row>
  </sheetData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6ACE-BAAD-4D1A-8B5F-7148743BCD2E}">
  <sheetPr>
    <tabColor rgb="FF92D050"/>
  </sheetPr>
  <dimension ref="A2:E10"/>
  <sheetViews>
    <sheetView workbookViewId="0"/>
  </sheetViews>
  <sheetFormatPr defaultRowHeight="14.5"/>
  <cols>
    <col min="1" max="1" width="14.453125" customWidth="1"/>
    <col min="2" max="2" width="14.453125" style="475" customWidth="1"/>
    <col min="5" max="5" width="23.08984375" customWidth="1"/>
  </cols>
  <sheetData>
    <row r="2" spans="1:5">
      <c r="A2" s="6" t="s">
        <v>409</v>
      </c>
      <c r="B2" s="6" t="s">
        <v>1046</v>
      </c>
      <c r="C2" s="6" t="s">
        <v>410</v>
      </c>
      <c r="D2" s="6" t="s">
        <v>955</v>
      </c>
      <c r="E2" s="6" t="s">
        <v>953</v>
      </c>
    </row>
    <row r="3" spans="1:5">
      <c r="A3" s="478" t="str">
        <f>IF('CIQ Input File'!D372="","",'CIQ Input File'!D372)</f>
        <v/>
      </c>
      <c r="B3" s="478" t="str">
        <f>IF('CIQ Input File'!E372="","",'CIQ Input File'!E372)</f>
        <v/>
      </c>
      <c r="C3" s="478" t="str">
        <f>IF('CIQ Input File'!F372="","",'CIQ Input File'!F372)</f>
        <v/>
      </c>
      <c r="D3" s="478" t="str">
        <f>IF('CIQ Input File'!G372="","",'CIQ Input File'!G372)</f>
        <v/>
      </c>
      <c r="E3" s="478" t="str">
        <f t="shared" ref="E3:E8" si="0">IF(A3="","","sliceInstanceList")</f>
        <v/>
      </c>
    </row>
    <row r="4" spans="1:5">
      <c r="A4" s="478" t="str">
        <f>IF('CIQ Input File'!D373="","",'CIQ Input File'!D373)</f>
        <v/>
      </c>
      <c r="B4" s="478" t="str">
        <f>IF('CIQ Input File'!E373="","",'CIQ Input File'!E373)</f>
        <v/>
      </c>
      <c r="C4" s="478" t="str">
        <f>IF('CIQ Input File'!F373="","",'CIQ Input File'!F373)</f>
        <v/>
      </c>
      <c r="D4" s="478" t="str">
        <f>IF('CIQ Input File'!G373="","",'CIQ Input File'!G373)</f>
        <v/>
      </c>
      <c r="E4" s="107" t="str">
        <f t="shared" si="0"/>
        <v/>
      </c>
    </row>
    <row r="5" spans="1:5">
      <c r="A5" s="478" t="str">
        <f>IF('CIQ Input File'!D374="","",'CIQ Input File'!D374)</f>
        <v/>
      </c>
      <c r="B5" s="478" t="str">
        <f>IF('CIQ Input File'!E374="","",'CIQ Input File'!E374)</f>
        <v/>
      </c>
      <c r="C5" s="478" t="str">
        <f>IF('CIQ Input File'!F374="","",'CIQ Input File'!F374)</f>
        <v/>
      </c>
      <c r="D5" s="478" t="str">
        <f>IF('CIQ Input File'!G374="","",'CIQ Input File'!G374)</f>
        <v/>
      </c>
      <c r="E5" s="107" t="str">
        <f t="shared" si="0"/>
        <v/>
      </c>
    </row>
    <row r="6" spans="1:5">
      <c r="A6" s="478" t="str">
        <f>IF('CIQ Input File'!D375="","",'CIQ Input File'!D375)</f>
        <v/>
      </c>
      <c r="B6" s="478" t="str">
        <f>IF('CIQ Input File'!E375="","",'CIQ Input File'!E375)</f>
        <v/>
      </c>
      <c r="C6" s="478" t="str">
        <f>IF('CIQ Input File'!F375="","",'CIQ Input File'!F375)</f>
        <v/>
      </c>
      <c r="D6" s="478" t="str">
        <f>IF('CIQ Input File'!G375="","",'CIQ Input File'!G375)</f>
        <v/>
      </c>
      <c r="E6" s="107" t="str">
        <f t="shared" si="0"/>
        <v/>
      </c>
    </row>
    <row r="7" spans="1:5">
      <c r="A7" s="478" t="str">
        <f>IF('CIQ Input File'!D376="","",'CIQ Input File'!D376)</f>
        <v/>
      </c>
      <c r="B7" s="478" t="str">
        <f>IF('CIQ Input File'!E376="","",'CIQ Input File'!E376)</f>
        <v/>
      </c>
      <c r="C7" s="478" t="str">
        <f>IF('CIQ Input File'!F376="","",'CIQ Input File'!F376)</f>
        <v/>
      </c>
      <c r="D7" s="478" t="str">
        <f>IF('CIQ Input File'!G376="","",'CIQ Input File'!G376)</f>
        <v/>
      </c>
      <c r="E7" s="107" t="str">
        <f t="shared" si="0"/>
        <v/>
      </c>
    </row>
    <row r="8" spans="1:5">
      <c r="A8" s="478" t="str">
        <f>IF('CIQ Input File'!D377="","",'CIQ Input File'!D377)</f>
        <v/>
      </c>
      <c r="B8" s="478" t="str">
        <f>IF('CIQ Input File'!E377="","",'CIQ Input File'!E377)</f>
        <v/>
      </c>
      <c r="C8" s="478" t="str">
        <f>IF('CIQ Input File'!F377="","",'CIQ Input File'!F377)</f>
        <v/>
      </c>
      <c r="D8" s="478" t="str">
        <f>IF('CIQ Input File'!G377="","",'CIQ Input File'!G377)</f>
        <v/>
      </c>
      <c r="E8" s="107" t="str">
        <f t="shared" si="0"/>
        <v/>
      </c>
    </row>
    <row r="10" spans="1:5">
      <c r="A10" s="73"/>
      <c r="B10" s="73"/>
      <c r="C10" s="73"/>
      <c r="D10" s="73"/>
      <c r="E10" s="7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C3F6-F736-479A-857E-FB3C64A5EDC2}">
  <sheetPr>
    <tabColor rgb="FF92D050"/>
  </sheetPr>
  <dimension ref="A2:E33"/>
  <sheetViews>
    <sheetView workbookViewId="0">
      <selection activeCell="S35" sqref="S35"/>
    </sheetView>
  </sheetViews>
  <sheetFormatPr defaultRowHeight="14.5"/>
  <cols>
    <col min="1" max="1" width="17.81640625" style="68" bestFit="1" customWidth="1"/>
    <col min="2" max="2" width="8.453125" style="68" customWidth="1"/>
    <col min="3" max="3" width="19.7265625" style="68" bestFit="1" customWidth="1"/>
    <col min="4" max="4" width="9.26953125" style="68" bestFit="1" customWidth="1"/>
    <col min="5" max="5" width="38" style="68" bestFit="1" customWidth="1"/>
    <col min="6" max="16384" width="8.7265625" style="68"/>
  </cols>
  <sheetData>
    <row r="2" spans="1:5">
      <c r="A2" s="6" t="s">
        <v>411</v>
      </c>
      <c r="B2" s="6" t="s">
        <v>651</v>
      </c>
      <c r="C2" s="6" t="s">
        <v>652</v>
      </c>
      <c r="D2" s="6" t="s">
        <v>653</v>
      </c>
      <c r="E2" s="6" t="s">
        <v>654</v>
      </c>
    </row>
    <row r="3" spans="1:5">
      <c r="A3" s="402" t="str">
        <f>IF('CIQ Input File'!C319="","",'CIQ Input File'!E319)</f>
        <v/>
      </c>
      <c r="B3" s="402" t="str">
        <f>IF(A3="","","1")</f>
        <v/>
      </c>
      <c r="C3" s="402" t="str">
        <f>IF('CIQ Input File'!C319="","",'CIQ Input File'!D319)</f>
        <v/>
      </c>
      <c r="D3" s="402" t="str">
        <f>IF('CIQ Input File'!I319="","",'CIQ Input File'!I319)</f>
        <v/>
      </c>
      <c r="E3" s="402" t="str">
        <f>IF('CIQ Input File'!C319="","",'CIQ Input File'!F319)</f>
        <v/>
      </c>
    </row>
    <row r="4" spans="1:5">
      <c r="A4" s="402" t="str">
        <f>IF('CIQ Input File'!C320="","",'CIQ Input File'!E320)</f>
        <v/>
      </c>
      <c r="B4" s="402" t="str">
        <f t="shared" ref="B4:B10" si="0">IF(A4="","","1")</f>
        <v/>
      </c>
      <c r="C4" s="402" t="str">
        <f>IF('CIQ Input File'!C320="","",'CIQ Input File'!D320)</f>
        <v/>
      </c>
      <c r="D4" s="402" t="str">
        <f>IF('CIQ Input File'!I320="","",'CIQ Input File'!I320)</f>
        <v/>
      </c>
      <c r="E4" s="402" t="str">
        <f>IF('CIQ Input File'!C320="","",'CIQ Input File'!F320)</f>
        <v/>
      </c>
    </row>
    <row r="5" spans="1:5">
      <c r="A5" s="402" t="str">
        <f>IF('CIQ Input File'!C321="","",'CIQ Input File'!E321)</f>
        <v/>
      </c>
      <c r="B5" s="402" t="str">
        <f t="shared" si="0"/>
        <v/>
      </c>
      <c r="C5" s="402" t="str">
        <f>IF('CIQ Input File'!C321="","",'CIQ Input File'!D321)</f>
        <v/>
      </c>
      <c r="D5" s="402" t="str">
        <f>IF('CIQ Input File'!I321="","",'CIQ Input File'!I321)</f>
        <v/>
      </c>
      <c r="E5" s="402" t="str">
        <f>IF('CIQ Input File'!C321="","",'CIQ Input File'!F321)</f>
        <v/>
      </c>
    </row>
    <row r="6" spans="1:5">
      <c r="A6" s="402" t="str">
        <f>IF('CIQ Input File'!C322="","",'CIQ Input File'!E322)</f>
        <v/>
      </c>
      <c r="B6" s="402" t="str">
        <f t="shared" si="0"/>
        <v/>
      </c>
      <c r="C6" s="402" t="str">
        <f>IF('CIQ Input File'!C322="","",'CIQ Input File'!D322)</f>
        <v/>
      </c>
      <c r="D6" s="402" t="str">
        <f>IF('CIQ Input File'!I322="","",'CIQ Input File'!I322)</f>
        <v/>
      </c>
      <c r="E6" s="402" t="str">
        <f>IF('CIQ Input File'!C322="","",'CIQ Input File'!F322)</f>
        <v/>
      </c>
    </row>
    <row r="7" spans="1:5">
      <c r="A7" s="402" t="str">
        <f>IF('CIQ Input File'!C323="","",'CIQ Input File'!E323)</f>
        <v/>
      </c>
      <c r="B7" s="402" t="str">
        <f t="shared" si="0"/>
        <v/>
      </c>
      <c r="C7" s="402" t="str">
        <f>IF('CIQ Input File'!C323="","",'CIQ Input File'!D323)</f>
        <v/>
      </c>
      <c r="D7" s="402" t="str">
        <f>IF('CIQ Input File'!I323="","",'CIQ Input File'!I323)</f>
        <v/>
      </c>
      <c r="E7" s="402" t="str">
        <f>IF('CIQ Input File'!C323="","",'CIQ Input File'!F323)</f>
        <v/>
      </c>
    </row>
    <row r="8" spans="1:5">
      <c r="A8" s="402" t="str">
        <f>IF('CIQ Input File'!C324="","",'CIQ Input File'!E324)</f>
        <v/>
      </c>
      <c r="B8" s="402" t="str">
        <f t="shared" si="0"/>
        <v/>
      </c>
      <c r="C8" s="402" t="str">
        <f>IF('CIQ Input File'!C324="","",'CIQ Input File'!D324)</f>
        <v/>
      </c>
      <c r="D8" s="402" t="str">
        <f>IF('CIQ Input File'!I324="","",'CIQ Input File'!I324)</f>
        <v/>
      </c>
      <c r="E8" s="402" t="str">
        <f>IF('CIQ Input File'!C324="","",'CIQ Input File'!F324)</f>
        <v/>
      </c>
    </row>
    <row r="9" spans="1:5">
      <c r="A9" s="402" t="str">
        <f>IF('CIQ Input File'!C325="","",'CIQ Input File'!E325)</f>
        <v/>
      </c>
      <c r="B9" s="402" t="str">
        <f t="shared" si="0"/>
        <v/>
      </c>
      <c r="C9" s="402" t="str">
        <f>IF('CIQ Input File'!C325="","",'CIQ Input File'!D325)</f>
        <v/>
      </c>
      <c r="D9" s="402" t="str">
        <f>IF('CIQ Input File'!I325="","",'CIQ Input File'!I325)</f>
        <v/>
      </c>
      <c r="E9" s="402" t="str">
        <f>IF('CIQ Input File'!C325="","",'CIQ Input File'!F325)</f>
        <v/>
      </c>
    </row>
    <row r="10" spans="1:5">
      <c r="A10" s="402" t="str">
        <f>IF('CIQ Input File'!C326="","",'CIQ Input File'!E326)</f>
        <v/>
      </c>
      <c r="B10" s="402" t="str">
        <f t="shared" si="0"/>
        <v/>
      </c>
      <c r="C10" s="402" t="str">
        <f>IF('CIQ Input File'!C326="","",'CIQ Input File'!D326)</f>
        <v/>
      </c>
      <c r="D10" s="402" t="str">
        <f>IF('CIQ Input File'!I326="","",'CIQ Input File'!I326)</f>
        <v/>
      </c>
      <c r="E10" s="402" t="str">
        <f>IF('CIQ Input File'!C326="","",'CIQ Input File'!F326)</f>
        <v/>
      </c>
    </row>
    <row r="11" spans="1:5">
      <c r="A11" s="35"/>
      <c r="B11" s="35"/>
      <c r="C11" s="358"/>
      <c r="D11" s="35"/>
      <c r="E11" s="35"/>
    </row>
    <row r="12" spans="1:5">
      <c r="A12" s="35"/>
      <c r="B12" s="35"/>
      <c r="C12" s="358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  <row r="16" spans="1:5">
      <c r="A16" s="35"/>
      <c r="B16" s="35"/>
      <c r="C16" s="35"/>
      <c r="D16" s="35"/>
      <c r="E16" s="35"/>
    </row>
    <row r="17" spans="1:5">
      <c r="A17" s="35"/>
      <c r="B17" s="35"/>
      <c r="C17" s="35"/>
      <c r="D17" s="35"/>
      <c r="E17" s="35"/>
    </row>
    <row r="18" spans="1:5">
      <c r="A18" s="35"/>
      <c r="B18" s="35"/>
      <c r="C18" s="35"/>
      <c r="D18" s="35"/>
      <c r="E18" s="35"/>
    </row>
    <row r="19" spans="1:5">
      <c r="A19" s="35"/>
      <c r="B19" s="35"/>
      <c r="C19" s="35"/>
      <c r="D19" s="35"/>
      <c r="E19" s="35"/>
    </row>
    <row r="20" spans="1:5">
      <c r="A20" s="35"/>
      <c r="B20" s="35"/>
      <c r="C20" s="35"/>
      <c r="D20" s="35"/>
      <c r="E20" s="35"/>
    </row>
    <row r="21" spans="1:5">
      <c r="A21" s="35"/>
      <c r="B21" s="35"/>
      <c r="C21" s="35"/>
      <c r="D21" s="35"/>
      <c r="E21" s="35"/>
    </row>
    <row r="22" spans="1:5">
      <c r="A22" s="35"/>
      <c r="B22" s="35"/>
      <c r="C22" s="35"/>
      <c r="D22" s="35"/>
      <c r="E22" s="35"/>
    </row>
    <row r="23" spans="1:5">
      <c r="A23" s="35"/>
      <c r="B23" s="35"/>
      <c r="C23" s="35"/>
      <c r="D23" s="35"/>
      <c r="E23" s="35"/>
    </row>
    <row r="24" spans="1:5">
      <c r="A24" s="35"/>
      <c r="B24" s="35"/>
      <c r="C24" s="35"/>
      <c r="D24" s="35"/>
      <c r="E24" s="35"/>
    </row>
    <row r="25" spans="1:5">
      <c r="A25" s="35"/>
      <c r="B25" s="35"/>
      <c r="C25" s="35"/>
      <c r="D25" s="35"/>
      <c r="E25" s="35"/>
    </row>
    <row r="26" spans="1:5">
      <c r="A26" s="35"/>
      <c r="B26" s="35"/>
      <c r="C26" s="35"/>
      <c r="D26" s="35"/>
      <c r="E26" s="35"/>
    </row>
    <row r="27" spans="1:5">
      <c r="A27" s="35"/>
      <c r="B27" s="35"/>
      <c r="C27" s="35"/>
      <c r="D27" s="35"/>
      <c r="E27" s="35"/>
    </row>
    <row r="28" spans="1:5">
      <c r="A28" s="35"/>
      <c r="B28" s="35"/>
      <c r="C28" s="35"/>
      <c r="D28" s="35"/>
      <c r="E28" s="35"/>
    </row>
    <row r="29" spans="1:5">
      <c r="A29" s="35"/>
      <c r="B29" s="35"/>
      <c r="C29" s="35"/>
      <c r="D29" s="35"/>
      <c r="E29" s="35"/>
    </row>
    <row r="30" spans="1:5">
      <c r="A30" s="35"/>
      <c r="B30" s="35"/>
      <c r="C30" s="35"/>
      <c r="D30" s="35"/>
      <c r="E30" s="35"/>
    </row>
    <row r="31" spans="1:5">
      <c r="A31" s="35"/>
      <c r="B31" s="35"/>
      <c r="C31" s="35"/>
      <c r="D31" s="35"/>
      <c r="E31" s="35"/>
    </row>
    <row r="32" spans="1:5">
      <c r="A32" s="35"/>
      <c r="B32" s="35"/>
      <c r="C32" s="35"/>
      <c r="D32" s="35"/>
      <c r="E32" s="35"/>
    </row>
    <row r="33" spans="1:5">
      <c r="A33" s="35"/>
      <c r="B33" s="35"/>
      <c r="C33" s="35"/>
      <c r="D33" s="35"/>
      <c r="E33" s="3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FEB5-724F-4C54-8CF2-4D08CD949636}">
  <sheetPr>
    <tabColor rgb="FF92D050"/>
  </sheetPr>
  <dimension ref="A2:C3"/>
  <sheetViews>
    <sheetView workbookViewId="0">
      <selection activeCell="C3" sqref="C3"/>
    </sheetView>
  </sheetViews>
  <sheetFormatPr defaultRowHeight="14.5"/>
  <cols>
    <col min="1" max="1" width="10.26953125" bestFit="1" customWidth="1"/>
    <col min="2" max="2" width="16.36328125" bestFit="1" customWidth="1"/>
    <col min="3" max="3" width="22.90625" bestFit="1" customWidth="1"/>
  </cols>
  <sheetData>
    <row r="2" spans="1:3">
      <c r="A2" s="6" t="s">
        <v>412</v>
      </c>
      <c r="B2" s="6" t="s">
        <v>413</v>
      </c>
      <c r="C2" s="6" t="s">
        <v>414</v>
      </c>
    </row>
    <row r="3" spans="1:3">
      <c r="A3" s="29">
        <v>1</v>
      </c>
      <c r="B3" s="29" t="s">
        <v>400</v>
      </c>
      <c r="C3" s="29"/>
    </row>
  </sheetData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15FF-517A-4A02-8A7F-43C8E0E6ED5B}">
  <sheetPr>
    <tabColor rgb="FF92D050"/>
  </sheetPr>
  <dimension ref="A1:L3"/>
  <sheetViews>
    <sheetView workbookViewId="0">
      <selection activeCell="L5" sqref="L5"/>
    </sheetView>
  </sheetViews>
  <sheetFormatPr defaultRowHeight="14.5"/>
  <cols>
    <col min="1" max="1" width="9.453125" bestFit="1" customWidth="1"/>
    <col min="2" max="2" width="23.90625" bestFit="1" customWidth="1"/>
    <col min="3" max="3" width="10.26953125" bestFit="1" customWidth="1"/>
    <col min="4" max="4" width="24.7265625" bestFit="1" customWidth="1"/>
    <col min="6" max="6" width="15.1796875" customWidth="1"/>
    <col min="10" max="10" width="17.1796875" customWidth="1"/>
  </cols>
  <sheetData>
    <row r="1" spans="1:12">
      <c r="E1" s="1155" t="s">
        <v>669</v>
      </c>
      <c r="F1" s="1155"/>
      <c r="K1" s="404" t="s">
        <v>425</v>
      </c>
      <c r="L1" s="404"/>
    </row>
    <row r="2" spans="1:12">
      <c r="A2" s="6" t="s">
        <v>415</v>
      </c>
      <c r="B2" s="6" t="s">
        <v>53</v>
      </c>
      <c r="C2" s="6" t="s">
        <v>412</v>
      </c>
      <c r="D2" s="6" t="s">
        <v>668</v>
      </c>
      <c r="E2" s="6" t="s">
        <v>670</v>
      </c>
      <c r="F2" s="6" t="s">
        <v>671</v>
      </c>
      <c r="G2" s="403" t="s">
        <v>962</v>
      </c>
      <c r="H2" s="403" t="s">
        <v>963</v>
      </c>
      <c r="I2" s="403" t="s">
        <v>964</v>
      </c>
      <c r="J2" s="403" t="s">
        <v>965</v>
      </c>
      <c r="K2" s="405" t="s">
        <v>966</v>
      </c>
      <c r="L2" s="405" t="s">
        <v>967</v>
      </c>
    </row>
    <row r="3" spans="1:12">
      <c r="A3" s="35">
        <v>1</v>
      </c>
      <c r="B3" s="35" t="s">
        <v>416</v>
      </c>
      <c r="C3" s="35">
        <v>1</v>
      </c>
      <c r="D3" s="1" t="s">
        <v>668</v>
      </c>
      <c r="E3" s="1" t="s">
        <v>670</v>
      </c>
      <c r="F3" s="1" t="s">
        <v>671</v>
      </c>
      <c r="J3" t="s">
        <v>965</v>
      </c>
      <c r="K3" s="404">
        <v>1</v>
      </c>
      <c r="L3" s="404">
        <v>1024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B00E-D690-441D-B8D9-DDABBBB7FCB4}">
  <sheetPr>
    <tabColor rgb="FFFF0000"/>
  </sheetPr>
  <dimension ref="A1:W11"/>
  <sheetViews>
    <sheetView workbookViewId="0">
      <selection activeCell="A3" sqref="A3"/>
    </sheetView>
  </sheetViews>
  <sheetFormatPr defaultRowHeight="14.5"/>
  <cols>
    <col min="1" max="1" width="18" customWidth="1"/>
    <col min="2" max="2" width="10" bestFit="1" customWidth="1"/>
    <col min="3" max="3" width="26.1796875" bestFit="1" customWidth="1"/>
    <col min="4" max="4" width="17.08984375" style="34" customWidth="1"/>
    <col min="5" max="5" width="20.36328125" customWidth="1"/>
    <col min="6" max="6" width="18" bestFit="1" customWidth="1"/>
    <col min="7" max="7" width="18" style="34" customWidth="1"/>
    <col min="8" max="8" width="17.90625" bestFit="1" customWidth="1"/>
    <col min="9" max="9" width="16" bestFit="1" customWidth="1"/>
    <col min="10" max="10" width="14.08984375" bestFit="1" customWidth="1"/>
    <col min="11" max="11" width="17.1796875" bestFit="1" customWidth="1"/>
    <col min="12" max="12" width="15.1796875" bestFit="1" customWidth="1"/>
    <col min="13" max="13" width="21.54296875" style="34" bestFit="1" customWidth="1"/>
    <col min="14" max="16" width="21.54296875" style="117" customWidth="1"/>
    <col min="17" max="18" width="21.54296875" style="34" customWidth="1"/>
    <col min="19" max="19" width="29" bestFit="1" customWidth="1"/>
    <col min="20" max="20" width="17.6328125" bestFit="1" customWidth="1"/>
    <col min="21" max="21" width="21.6328125" style="34" bestFit="1" customWidth="1"/>
    <col min="22" max="22" width="28.6328125" customWidth="1"/>
    <col min="23" max="23" width="12.453125" customWidth="1"/>
  </cols>
  <sheetData>
    <row r="1" spans="1:23">
      <c r="I1" s="1179" t="s">
        <v>719</v>
      </c>
      <c r="J1" s="1179"/>
      <c r="K1" s="1179"/>
      <c r="L1" s="1179"/>
      <c r="M1" s="1179"/>
      <c r="N1" s="1179"/>
      <c r="O1" s="1179"/>
      <c r="P1" s="1179"/>
      <c r="V1" s="474"/>
      <c r="W1" s="441"/>
    </row>
    <row r="2" spans="1:23">
      <c r="A2" s="2" t="s">
        <v>89</v>
      </c>
      <c r="B2" s="2" t="s">
        <v>90</v>
      </c>
      <c r="C2" s="2" t="s">
        <v>53</v>
      </c>
      <c r="D2" s="2" t="s">
        <v>417</v>
      </c>
      <c r="E2" s="2" t="s">
        <v>91</v>
      </c>
      <c r="F2" s="2" t="s">
        <v>92</v>
      </c>
      <c r="G2" s="2" t="s">
        <v>418</v>
      </c>
      <c r="H2" s="2" t="s">
        <v>93</v>
      </c>
      <c r="I2" s="2" t="s">
        <v>94</v>
      </c>
      <c r="J2" s="2" t="s">
        <v>95</v>
      </c>
      <c r="K2" s="2" t="s">
        <v>96</v>
      </c>
      <c r="L2" s="2" t="s">
        <v>97</v>
      </c>
      <c r="M2" s="2" t="s">
        <v>419</v>
      </c>
      <c r="N2" s="2" t="s">
        <v>716</v>
      </c>
      <c r="O2" s="2" t="s">
        <v>717</v>
      </c>
      <c r="P2" s="2" t="s">
        <v>718</v>
      </c>
      <c r="Q2" s="2" t="s">
        <v>420</v>
      </c>
      <c r="R2" s="2" t="s">
        <v>421</v>
      </c>
      <c r="S2" s="2" t="s">
        <v>98</v>
      </c>
      <c r="T2" s="2" t="s">
        <v>167</v>
      </c>
      <c r="U2" s="2" t="s">
        <v>422</v>
      </c>
      <c r="V2" s="474"/>
      <c r="W2" s="441"/>
    </row>
    <row r="3" spans="1:23" s="524" customFormat="1">
      <c r="A3" s="100" t="s">
        <v>712</v>
      </c>
      <c r="B3" s="100">
        <v>1</v>
      </c>
      <c r="C3" s="1"/>
      <c r="D3" s="1"/>
      <c r="E3" s="100" t="s">
        <v>91</v>
      </c>
      <c r="F3" s="1"/>
      <c r="G3" s="1"/>
      <c r="H3" s="100"/>
      <c r="I3" s="98"/>
      <c r="J3" s="98"/>
      <c r="K3" s="98">
        <v>10</v>
      </c>
      <c r="L3" s="98"/>
      <c r="M3" s="98"/>
      <c r="N3" s="98"/>
      <c r="O3" s="98"/>
      <c r="P3" s="98"/>
      <c r="Q3" s="1"/>
      <c r="R3" s="1"/>
      <c r="S3" s="1"/>
      <c r="T3" s="1"/>
      <c r="U3" s="1"/>
    </row>
    <row r="4" spans="1:23" s="524" customFormat="1">
      <c r="A4" s="100"/>
      <c r="B4" s="100"/>
      <c r="C4" s="1"/>
      <c r="D4" s="1"/>
      <c r="E4" s="100"/>
      <c r="F4" s="1"/>
      <c r="G4" s="1"/>
      <c r="H4" s="100"/>
      <c r="I4" s="98"/>
      <c r="J4" s="98"/>
      <c r="K4" s="98"/>
      <c r="L4" s="98"/>
      <c r="M4" s="98"/>
      <c r="N4" s="98"/>
      <c r="O4" s="98"/>
      <c r="P4" s="98"/>
      <c r="Q4" s="1"/>
      <c r="R4" s="1"/>
      <c r="S4" s="1"/>
      <c r="T4" s="1"/>
      <c r="U4" s="1"/>
    </row>
    <row r="5" spans="1:23" s="524" customFormat="1">
      <c r="A5" s="100"/>
      <c r="B5" s="100"/>
      <c r="C5" s="1"/>
      <c r="D5" s="1"/>
      <c r="E5" s="100"/>
      <c r="F5" s="1"/>
      <c r="G5" s="1"/>
      <c r="H5" s="100"/>
      <c r="I5" s="98"/>
      <c r="J5" s="98"/>
      <c r="K5" s="98"/>
      <c r="L5" s="98"/>
      <c r="M5" s="98"/>
      <c r="N5" s="98"/>
      <c r="O5" s="98"/>
      <c r="P5" s="98"/>
      <c r="Q5" s="1"/>
      <c r="R5" s="1"/>
      <c r="S5" s="1"/>
      <c r="T5" s="1"/>
      <c r="U5" s="1"/>
    </row>
    <row r="6" spans="1:23" s="524" customFormat="1">
      <c r="A6" s="100"/>
      <c r="B6" s="100"/>
      <c r="C6" s="1"/>
      <c r="D6" s="1"/>
      <c r="E6" s="100"/>
      <c r="F6" s="1"/>
      <c r="G6" s="1"/>
      <c r="H6" s="100"/>
      <c r="I6" s="98"/>
      <c r="J6" s="98"/>
      <c r="K6" s="98"/>
      <c r="L6" s="98"/>
      <c r="M6" s="98"/>
      <c r="N6" s="98"/>
      <c r="O6" s="98"/>
      <c r="P6" s="98"/>
      <c r="Q6" s="1"/>
      <c r="R6" s="1"/>
      <c r="S6" s="1"/>
      <c r="T6" s="1"/>
      <c r="U6" s="1"/>
    </row>
    <row r="7" spans="1:23" s="524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s="524" customForma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s="524" customForma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s="524" customForma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</sheetData>
  <mergeCells count="1">
    <mergeCell ref="I1:P1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D22-52F9-4EF0-A0F9-DA833EAAF5F6}">
  <sheetPr>
    <tabColor rgb="FF92D050"/>
  </sheetPr>
  <dimension ref="A1:G6"/>
  <sheetViews>
    <sheetView workbookViewId="0">
      <selection activeCell="D24" sqref="D24"/>
    </sheetView>
  </sheetViews>
  <sheetFormatPr defaultRowHeight="14.5"/>
  <cols>
    <col min="1" max="1" width="11.54296875" style="34" bestFit="1" customWidth="1"/>
    <col min="2" max="2" width="19" style="34" customWidth="1"/>
    <col min="3" max="3" width="21.81640625" bestFit="1" customWidth="1"/>
    <col min="4" max="4" width="25" customWidth="1"/>
    <col min="5" max="5" width="22.453125" customWidth="1"/>
    <col min="6" max="6" width="30.08984375" customWidth="1"/>
    <col min="7" max="7" width="46.1796875" customWidth="1"/>
  </cols>
  <sheetData>
    <row r="1" spans="1:7">
      <c r="A1" s="8"/>
      <c r="B1" s="8"/>
      <c r="C1" s="8"/>
      <c r="D1" s="8"/>
      <c r="E1" s="8"/>
      <c r="F1" s="1149" t="s">
        <v>428</v>
      </c>
      <c r="G1" s="1149"/>
    </row>
    <row r="2" spans="1:7">
      <c r="A2" s="2" t="s">
        <v>427</v>
      </c>
      <c r="B2" s="2" t="s">
        <v>53</v>
      </c>
      <c r="C2" s="2" t="s">
        <v>426</v>
      </c>
      <c r="D2" s="2" t="s">
        <v>425</v>
      </c>
      <c r="E2" s="2" t="s">
        <v>415</v>
      </c>
      <c r="F2" s="2" t="s">
        <v>424</v>
      </c>
      <c r="G2" s="2" t="s">
        <v>423</v>
      </c>
    </row>
    <row r="3" spans="1:7" s="524" customFormat="1">
      <c r="A3" s="525">
        <v>1</v>
      </c>
      <c r="B3" s="525"/>
      <c r="C3" s="525" t="s">
        <v>968</v>
      </c>
      <c r="D3" s="525">
        <v>1</v>
      </c>
      <c r="E3" s="525">
        <v>1</v>
      </c>
      <c r="F3" s="525"/>
      <c r="G3" s="525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6A51-1B35-45B8-9D6C-E9E37736EC97}">
  <sheetPr>
    <tabColor rgb="FFFF0000"/>
  </sheetPr>
  <dimension ref="A2:AY6"/>
  <sheetViews>
    <sheetView workbookViewId="0">
      <selection activeCell="A3" sqref="A3"/>
    </sheetView>
  </sheetViews>
  <sheetFormatPr defaultRowHeight="14.5"/>
  <cols>
    <col min="3" max="3" width="20.6328125" customWidth="1"/>
    <col min="4" max="4" width="17.26953125" customWidth="1"/>
    <col min="5" max="5" width="18.90625" bestFit="1" customWidth="1"/>
    <col min="6" max="6" width="27.81640625" bestFit="1" customWidth="1"/>
    <col min="7" max="7" width="16.08984375" bestFit="1" customWidth="1"/>
    <col min="8" max="8" width="25" bestFit="1" customWidth="1"/>
    <col min="9" max="9" width="16.36328125" bestFit="1" customWidth="1"/>
    <col min="10" max="10" width="20.08984375" bestFit="1" customWidth="1"/>
    <col min="11" max="11" width="7.81640625" bestFit="1" customWidth="1"/>
    <col min="12" max="12" width="17.1796875" bestFit="1" customWidth="1"/>
    <col min="13" max="13" width="17.6328125" bestFit="1" customWidth="1"/>
    <col min="14" max="15" width="13" bestFit="1" customWidth="1"/>
    <col min="16" max="16" width="23.1796875" bestFit="1" customWidth="1"/>
    <col min="17" max="17" width="13.453125" bestFit="1" customWidth="1"/>
    <col min="18" max="19" width="12.1796875" bestFit="1" customWidth="1"/>
    <col min="20" max="20" width="15.81640625" bestFit="1" customWidth="1"/>
    <col min="21" max="21" width="10.54296875" bestFit="1" customWidth="1"/>
    <col min="22" max="22" width="11.453125" bestFit="1" customWidth="1"/>
    <col min="23" max="23" width="11.36328125" bestFit="1" customWidth="1"/>
    <col min="24" max="24" width="24" bestFit="1" customWidth="1"/>
    <col min="25" max="25" width="26.81640625" bestFit="1" customWidth="1"/>
    <col min="26" max="26" width="19" bestFit="1" customWidth="1"/>
    <col min="27" max="27" width="8.81640625" bestFit="1" customWidth="1"/>
    <col min="28" max="28" width="9" bestFit="1" customWidth="1"/>
    <col min="29" max="29" width="8.81640625" bestFit="1" customWidth="1"/>
    <col min="30" max="30" width="18.90625" bestFit="1" customWidth="1"/>
    <col min="31" max="31" width="21.08984375" bestFit="1" customWidth="1"/>
    <col min="32" max="32" width="18.81640625" bestFit="1" customWidth="1"/>
    <col min="33" max="33" width="11.1796875" bestFit="1" customWidth="1"/>
    <col min="34" max="34" width="15.6328125" bestFit="1" customWidth="1"/>
    <col min="35" max="35" width="24" bestFit="1" customWidth="1"/>
    <col min="36" max="36" width="29.08984375" bestFit="1" customWidth="1"/>
    <col min="37" max="37" width="24.1796875" bestFit="1" customWidth="1"/>
    <col min="38" max="38" width="20.1796875" bestFit="1" customWidth="1"/>
    <col min="39" max="39" width="11.54296875" bestFit="1" customWidth="1"/>
    <col min="40" max="40" width="29.453125" bestFit="1" customWidth="1"/>
    <col min="41" max="41" width="17.90625" bestFit="1" customWidth="1"/>
    <col min="42" max="42" width="22.453125" bestFit="1" customWidth="1"/>
    <col min="43" max="43" width="14.6328125" bestFit="1" customWidth="1"/>
    <col min="44" max="44" width="21.1796875" bestFit="1" customWidth="1"/>
    <col min="45" max="45" width="24" bestFit="1" customWidth="1"/>
    <col min="46" max="46" width="18.90625" bestFit="1" customWidth="1"/>
    <col min="47" max="47" width="14.36328125" bestFit="1" customWidth="1"/>
    <col min="48" max="48" width="28.36328125" bestFit="1" customWidth="1"/>
    <col min="49" max="49" width="25.453125" bestFit="1" customWidth="1"/>
    <col min="50" max="50" width="20.81640625" bestFit="1" customWidth="1"/>
    <col min="51" max="51" width="28.36328125" bestFit="1" customWidth="1"/>
  </cols>
  <sheetData>
    <row r="2" spans="1:51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105</v>
      </c>
      <c r="H2" s="2" t="s">
        <v>106</v>
      </c>
      <c r="I2" s="2" t="s">
        <v>107</v>
      </c>
      <c r="J2" s="2" t="s">
        <v>108</v>
      </c>
      <c r="K2" s="2" t="s">
        <v>109</v>
      </c>
      <c r="L2" s="2" t="s">
        <v>110</v>
      </c>
      <c r="M2" s="2" t="s">
        <v>111</v>
      </c>
      <c r="N2" s="2" t="s">
        <v>112</v>
      </c>
      <c r="O2" s="2" t="s">
        <v>113</v>
      </c>
      <c r="P2" s="2" t="s">
        <v>114</v>
      </c>
      <c r="Q2" s="2" t="s">
        <v>115</v>
      </c>
      <c r="R2" s="2" t="s">
        <v>116</v>
      </c>
      <c r="S2" s="2" t="s">
        <v>117</v>
      </c>
      <c r="T2" s="2" t="s">
        <v>118</v>
      </c>
      <c r="U2" s="2" t="s">
        <v>119</v>
      </c>
      <c r="V2" s="2" t="s">
        <v>120</v>
      </c>
      <c r="W2" s="2" t="s">
        <v>121</v>
      </c>
      <c r="X2" s="2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2" t="s">
        <v>127</v>
      </c>
      <c r="AD2" s="2" t="s">
        <v>128</v>
      </c>
      <c r="AE2" s="2" t="s">
        <v>129</v>
      </c>
      <c r="AF2" s="2" t="s">
        <v>130</v>
      </c>
      <c r="AG2" s="2" t="s">
        <v>131</v>
      </c>
      <c r="AH2" s="2" t="s">
        <v>132</v>
      </c>
      <c r="AI2" s="2" t="s">
        <v>133</v>
      </c>
      <c r="AJ2" s="2" t="s">
        <v>134</v>
      </c>
      <c r="AK2" s="2" t="s">
        <v>135</v>
      </c>
      <c r="AL2" s="2" t="s">
        <v>136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145</v>
      </c>
      <c r="AV2" s="2" t="s">
        <v>146</v>
      </c>
      <c r="AW2" s="2" t="s">
        <v>147</v>
      </c>
      <c r="AX2" s="2" t="s">
        <v>148</v>
      </c>
      <c r="AY2" s="2" t="s">
        <v>149</v>
      </c>
    </row>
    <row r="3" spans="1:51" s="497" customFormat="1">
      <c r="A3" s="100">
        <v>1</v>
      </c>
      <c r="B3" s="100"/>
      <c r="C3" s="100" t="s">
        <v>429</v>
      </c>
      <c r="D3" s="100" t="s">
        <v>1073</v>
      </c>
      <c r="E3" s="100" t="s">
        <v>1074</v>
      </c>
      <c r="F3" s="100" t="s">
        <v>1075</v>
      </c>
      <c r="G3" s="100" t="s">
        <v>1076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67BC-0ECD-42F5-889A-0CFFA469787C}">
  <sheetPr>
    <tabColor theme="0" tint="-0.499984740745262"/>
  </sheetPr>
  <dimension ref="A2:E5"/>
  <sheetViews>
    <sheetView workbookViewId="0">
      <selection activeCell="F31" sqref="F31"/>
    </sheetView>
  </sheetViews>
  <sheetFormatPr defaultRowHeight="14.5"/>
  <cols>
    <col min="1" max="1" width="15.1796875" bestFit="1" customWidth="1"/>
    <col min="2" max="2" width="16.36328125" bestFit="1" customWidth="1"/>
    <col min="3" max="3" width="11.1796875" bestFit="1" customWidth="1"/>
    <col min="4" max="4" width="13.90625" bestFit="1" customWidth="1"/>
    <col min="5" max="5" width="7.08984375" bestFit="1" customWidth="1"/>
  </cols>
  <sheetData>
    <row r="2" spans="1:5">
      <c r="A2" s="2" t="s">
        <v>327</v>
      </c>
      <c r="B2" s="2" t="s">
        <v>328</v>
      </c>
      <c r="C2" s="2" t="s">
        <v>325</v>
      </c>
      <c r="D2" s="2" t="s">
        <v>329</v>
      </c>
      <c r="E2" s="2" t="s">
        <v>330</v>
      </c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DB7E-FA7F-4CB0-91B0-9D9EE169A76F}">
  <sheetPr>
    <tabColor rgb="FF92D050"/>
  </sheetPr>
  <dimension ref="A1:H23"/>
  <sheetViews>
    <sheetView workbookViewId="0">
      <selection activeCell="C3" sqref="C3"/>
    </sheetView>
  </sheetViews>
  <sheetFormatPr defaultRowHeight="14.5"/>
  <cols>
    <col min="1" max="1" width="19.7265625" customWidth="1"/>
    <col min="2" max="2" width="6.90625" bestFit="1" customWidth="1"/>
    <col min="3" max="3" width="14" bestFit="1" customWidth="1"/>
    <col min="4" max="4" width="16.26953125" bestFit="1" customWidth="1"/>
    <col min="5" max="5" width="17.90625" bestFit="1" customWidth="1"/>
    <col min="6" max="6" width="20.1796875" bestFit="1" customWidth="1"/>
    <col min="7" max="7" width="17.54296875" bestFit="1" customWidth="1"/>
    <col min="8" max="8" width="10.1796875" bestFit="1" customWidth="1"/>
  </cols>
  <sheetData>
    <row r="1" spans="1:8">
      <c r="G1" s="1142" t="s">
        <v>430</v>
      </c>
      <c r="H1" s="1142"/>
    </row>
    <row r="2" spans="1:8">
      <c r="A2" s="2" t="s">
        <v>150</v>
      </c>
      <c r="B2" s="2" t="s">
        <v>151</v>
      </c>
      <c r="C2" s="2" t="s">
        <v>152</v>
      </c>
      <c r="D2" s="2" t="s">
        <v>273</v>
      </c>
      <c r="E2" s="2" t="s">
        <v>153</v>
      </c>
      <c r="F2" s="18" t="s">
        <v>274</v>
      </c>
      <c r="G2" s="18" t="s">
        <v>431</v>
      </c>
      <c r="H2" s="16" t="s">
        <v>432</v>
      </c>
    </row>
    <row r="3" spans="1:8">
      <c r="A3" s="257" t="str">
        <f>IF('CIQ Input File'!D680="","",'CIQ Input File'!D680)</f>
        <v/>
      </c>
      <c r="B3" s="257" t="str">
        <f>IF(A3="","",INDEX('CIQ Input File'!$F$680:$F$684,MATCH(A3,'CIQ Input File'!$D$680:$D$684,0)))</f>
        <v/>
      </c>
      <c r="C3" s="257" t="str">
        <f>IF(A3="","",INDEX('CIQ Input File'!$G$680:$G$684,MATCH(A3,'CIQ Input File'!$D$680:$D$684,0)))</f>
        <v/>
      </c>
      <c r="D3" s="1"/>
      <c r="E3" s="1"/>
      <c r="F3" s="1"/>
      <c r="G3" s="257" t="str">
        <f>IF(A3="","",INDEX('CIQ Input File'!$I$680:$I$684,MATCH(A3,'CIQ Input File'!$D$680:$D$684,0)))</f>
        <v/>
      </c>
      <c r="H3" s="257" t="str">
        <f>IF(A3="","",INDEX('CIQ Input File'!$J$680:$J$684,MATCH(A3,'CIQ Input File'!$D$680:$D$684,0)))</f>
        <v/>
      </c>
    </row>
    <row r="4" spans="1:8">
      <c r="A4" s="257" t="str">
        <f>IF('CIQ Input File'!D681="","",'CIQ Input File'!D681)</f>
        <v/>
      </c>
      <c r="B4" s="257" t="str">
        <f>IF(A4="","",INDEX('CIQ Input File'!$F$680:$F$684,MATCH(A4,'CIQ Input File'!$D$680:$D$684,0)))</f>
        <v/>
      </c>
      <c r="C4" s="257" t="str">
        <f>IF(A4="","",INDEX('CIQ Input File'!$G$680:$G$684,MATCH(A4,'CIQ Input File'!$D$680:$D$684,0)))</f>
        <v/>
      </c>
      <c r="D4" s="1"/>
      <c r="E4" s="1"/>
      <c r="F4" s="1"/>
      <c r="G4" s="257" t="str">
        <f>IF(A4="","",INDEX('CIQ Input File'!$I$680:$I$684,MATCH(A4,'CIQ Input File'!$D$680:$D$684,0)))</f>
        <v/>
      </c>
      <c r="H4" s="257" t="str">
        <f>IF(A4="","",INDEX('CIQ Input File'!$J$680:$J$684,MATCH(A4,'CIQ Input File'!$D$680:$D$684,0)))</f>
        <v/>
      </c>
    </row>
    <row r="5" spans="1:8">
      <c r="A5" s="257" t="str">
        <f>IF('CIQ Input File'!D682="","",'CIQ Input File'!D682)</f>
        <v/>
      </c>
      <c r="B5" s="257" t="str">
        <f>IF(A5="","",INDEX('CIQ Input File'!$F$680:$F$684,MATCH(A5,'CIQ Input File'!$D$680:$D$684,0)))</f>
        <v/>
      </c>
      <c r="C5" s="257" t="str">
        <f>IF(A5="","",INDEX('CIQ Input File'!$G$680:$G$684,MATCH(A5,'CIQ Input File'!$D$680:$D$684,0)))</f>
        <v/>
      </c>
      <c r="D5" s="1"/>
      <c r="E5" s="1"/>
      <c r="F5" s="1"/>
      <c r="G5" s="257" t="str">
        <f>IF(A5="","",INDEX('CIQ Input File'!$I$680:$I$684,MATCH(A5,'CIQ Input File'!$D$680:$D$684,0)))</f>
        <v/>
      </c>
      <c r="H5" s="257" t="str">
        <f>IF(A5="","",INDEX('CIQ Input File'!$J$680:$J$684,MATCH(A5,'CIQ Input File'!$D$680:$D$684,0)))</f>
        <v/>
      </c>
    </row>
    <row r="6" spans="1:8">
      <c r="A6" s="257" t="str">
        <f>IF('CIQ Input File'!D683="","",'CIQ Input File'!D683)</f>
        <v/>
      </c>
      <c r="B6" s="257" t="str">
        <f>IF(A6="","",INDEX('CIQ Input File'!$F$680:$F$684,MATCH(A6,'CIQ Input File'!$D$680:$D$684,0)))</f>
        <v/>
      </c>
      <c r="C6" s="257" t="str">
        <f>IF(A6="","",INDEX('CIQ Input File'!$G$680:$G$684,MATCH(A6,'CIQ Input File'!$D$680:$D$684,0)))</f>
        <v/>
      </c>
      <c r="D6" s="1"/>
      <c r="E6" s="1"/>
      <c r="F6" s="1"/>
      <c r="G6" s="257" t="str">
        <f>IF(A6="","",INDEX('CIQ Input File'!$I$680:$I$684,MATCH(A6,'CIQ Input File'!$D$680:$D$684,0)))</f>
        <v/>
      </c>
      <c r="H6" s="257" t="str">
        <f>IF(A6="","",INDEX('CIQ Input File'!$J$680:$J$684,MATCH(A6,'CIQ Input File'!$D$680:$D$684,0)))</f>
        <v/>
      </c>
    </row>
    <row r="9" spans="1:8">
      <c r="F9" s="30"/>
    </row>
    <row r="11" spans="1:8">
      <c r="A11" s="122"/>
    </row>
    <row r="12" spans="1:8">
      <c r="A12" s="122"/>
    </row>
    <row r="13" spans="1:8">
      <c r="A13" s="122"/>
    </row>
    <row r="14" spans="1:8">
      <c r="A14" s="122"/>
    </row>
    <row r="15" spans="1:8">
      <c r="A15" s="122"/>
    </row>
    <row r="16" spans="1:8">
      <c r="A16" s="122"/>
    </row>
    <row r="17" spans="1:1">
      <c r="A17" s="122"/>
    </row>
    <row r="18" spans="1:1">
      <c r="A18" s="122"/>
    </row>
    <row r="19" spans="1:1">
      <c r="A19" s="122"/>
    </row>
    <row r="20" spans="1:1">
      <c r="A20" s="122"/>
    </row>
    <row r="21" spans="1:1">
      <c r="A21" s="122"/>
    </row>
    <row r="22" spans="1:1">
      <c r="A22" s="122"/>
    </row>
    <row r="23" spans="1:1">
      <c r="A23" s="122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C7C-423F-48D3-AE49-16A7A1D63E7D}">
  <sheetPr>
    <tabColor rgb="FF92D050"/>
  </sheetPr>
  <dimension ref="A1:Y8"/>
  <sheetViews>
    <sheetView workbookViewId="0">
      <selection activeCell="F19" sqref="F19"/>
    </sheetView>
  </sheetViews>
  <sheetFormatPr defaultRowHeight="14.5"/>
  <cols>
    <col min="1" max="1" width="24.7265625" customWidth="1"/>
    <col min="2" max="2" width="13.90625" customWidth="1"/>
    <col min="3" max="3" width="13.7265625" customWidth="1"/>
    <col min="4" max="4" width="6.90625" bestFit="1" customWidth="1"/>
    <col min="5" max="5" width="6.1796875" bestFit="1" customWidth="1"/>
    <col min="6" max="6" width="7.36328125" bestFit="1" customWidth="1"/>
    <col min="7" max="7" width="11.7265625" bestFit="1" customWidth="1"/>
    <col min="8" max="8" width="23" bestFit="1" customWidth="1"/>
    <col min="9" max="9" width="7.6328125" bestFit="1" customWidth="1"/>
    <col min="10" max="10" width="11.90625" bestFit="1" customWidth="1"/>
    <col min="11" max="11" width="14.54296875" bestFit="1" customWidth="1"/>
    <col min="12" max="12" width="10.54296875" bestFit="1" customWidth="1"/>
    <col min="13" max="13" width="11.1796875" bestFit="1" customWidth="1"/>
    <col min="14" max="14" width="24.36328125" bestFit="1" customWidth="1"/>
    <col min="15" max="15" width="8.453125" bestFit="1" customWidth="1"/>
    <col min="16" max="16" width="12.453125" bestFit="1" customWidth="1"/>
    <col min="17" max="17" width="8.453125" bestFit="1" customWidth="1"/>
    <col min="18" max="18" width="12.08984375" bestFit="1" customWidth="1"/>
    <col min="19" max="19" width="7.36328125" bestFit="1" customWidth="1"/>
    <col min="20" max="20" width="18.36328125" bestFit="1" customWidth="1"/>
    <col min="21" max="21" width="25.36328125" bestFit="1" customWidth="1"/>
    <col min="24" max="24" width="10.26953125" customWidth="1"/>
    <col min="25" max="25" width="15.453125" customWidth="1"/>
  </cols>
  <sheetData>
    <row r="1" spans="1:25">
      <c r="K1" s="1143" t="s">
        <v>1038</v>
      </c>
      <c r="L1" s="1143"/>
      <c r="M1" s="1143"/>
      <c r="N1" s="1143"/>
      <c r="O1" s="1154" t="s">
        <v>433</v>
      </c>
      <c r="P1" s="1180"/>
      <c r="Q1" s="1180"/>
      <c r="R1" s="1180"/>
      <c r="S1" s="1180"/>
    </row>
    <row r="2" spans="1:25">
      <c r="A2" s="2" t="s">
        <v>154</v>
      </c>
      <c r="B2" s="2" t="s">
        <v>155</v>
      </c>
      <c r="C2" s="2" t="s">
        <v>85</v>
      </c>
      <c r="D2" s="2" t="s">
        <v>156</v>
      </c>
      <c r="E2" s="2" t="s">
        <v>157</v>
      </c>
      <c r="F2" s="2" t="s">
        <v>158</v>
      </c>
      <c r="G2" s="2" t="s">
        <v>159</v>
      </c>
      <c r="H2" s="2" t="s">
        <v>160</v>
      </c>
      <c r="I2" s="2" t="s">
        <v>84</v>
      </c>
      <c r="J2" s="2" t="s">
        <v>57</v>
      </c>
      <c r="K2" s="2" t="s">
        <v>177</v>
      </c>
      <c r="L2" s="2" t="s">
        <v>178</v>
      </c>
      <c r="M2" s="2" t="s">
        <v>179</v>
      </c>
      <c r="N2" s="2" t="s">
        <v>180</v>
      </c>
      <c r="O2" s="13" t="s">
        <v>434</v>
      </c>
      <c r="P2" s="13" t="s">
        <v>436</v>
      </c>
      <c r="Q2" s="13" t="s">
        <v>435</v>
      </c>
      <c r="R2" s="13" t="s">
        <v>437</v>
      </c>
      <c r="S2" s="13" t="s">
        <v>312</v>
      </c>
      <c r="T2" s="2" t="s">
        <v>438</v>
      </c>
      <c r="U2" s="2" t="s">
        <v>439</v>
      </c>
      <c r="V2" s="2" t="s">
        <v>974</v>
      </c>
      <c r="W2" s="2" t="s">
        <v>976</v>
      </c>
      <c r="X2" s="2" t="s">
        <v>977</v>
      </c>
      <c r="Y2" s="470"/>
    </row>
    <row r="3" spans="1:25">
      <c r="A3" s="106" t="str">
        <f>IF('CIQ Input File'!E390="","",'CIQ Input File'!E390)</f>
        <v/>
      </c>
      <c r="B3" s="106" t="str">
        <f>IF('CIQ Input File'!D394="","",'CIQ Input File'!D394)</f>
        <v/>
      </c>
      <c r="C3" s="106" t="str">
        <f>IF('CIQ Input File'!E394="","",'CIQ Input File'!E394)</f>
        <v/>
      </c>
      <c r="D3" s="8"/>
      <c r="E3" s="8"/>
      <c r="F3" s="8"/>
      <c r="G3" s="8"/>
      <c r="H3" s="8"/>
      <c r="I3" s="8"/>
      <c r="J3" s="8"/>
      <c r="K3" s="8">
        <v>100</v>
      </c>
      <c r="L3" s="8">
        <v>10</v>
      </c>
      <c r="M3" s="8"/>
      <c r="N3" s="8"/>
      <c r="O3" s="8" t="s">
        <v>979</v>
      </c>
      <c r="P3" s="8"/>
      <c r="Q3" s="8" t="s">
        <v>980</v>
      </c>
      <c r="R3" s="8"/>
      <c r="S3" s="8"/>
      <c r="T3" s="1"/>
      <c r="U3" s="1"/>
      <c r="V3" s="1" t="s">
        <v>975</v>
      </c>
      <c r="W3" s="1">
        <v>14</v>
      </c>
      <c r="X3" s="1" t="s">
        <v>978</v>
      </c>
    </row>
    <row r="4" spans="1:25">
      <c r="A4" s="8"/>
      <c r="B4" s="8"/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</sheetData>
  <mergeCells count="2">
    <mergeCell ref="K1:N1"/>
    <mergeCell ref="O1:S1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EDD2-E61A-4C06-A1F2-F81A662FCEDD}">
  <sheetPr>
    <tabColor rgb="FF92D050"/>
  </sheetPr>
  <dimension ref="A2:F6"/>
  <sheetViews>
    <sheetView workbookViewId="0">
      <selection activeCell="B3" sqref="B3"/>
    </sheetView>
  </sheetViews>
  <sheetFormatPr defaultRowHeight="14.5"/>
  <cols>
    <col min="1" max="3" width="8.7265625" style="69"/>
    <col min="4" max="4" width="13.26953125" style="69" customWidth="1"/>
    <col min="5" max="5" width="17.1796875" style="69" customWidth="1"/>
    <col min="6" max="6" width="17.36328125" style="69" customWidth="1"/>
    <col min="7" max="16384" width="8.7265625" style="69"/>
  </cols>
  <sheetData>
    <row r="2" spans="1:6">
      <c r="A2" s="438" t="s">
        <v>665</v>
      </c>
      <c r="B2" s="438" t="s">
        <v>88</v>
      </c>
      <c r="C2" s="438" t="s">
        <v>87</v>
      </c>
      <c r="D2" s="438" t="s">
        <v>666</v>
      </c>
      <c r="E2" s="410" t="s">
        <v>981</v>
      </c>
      <c r="F2" s="410" t="s">
        <v>982</v>
      </c>
    </row>
    <row r="3" spans="1:6">
      <c r="A3" s="257" t="str">
        <f>IF('CIQ Input File'!C699="","",'CIQ Input File'!C699)</f>
        <v/>
      </c>
      <c r="B3" s="426" t="str">
        <f>IF(A3="","",IF('CIQ Input File'!$G$27="control",IF('CIQ Input File'!$C$24="MCC",'CIQ Input File'!$G$24,""),""))</f>
        <v/>
      </c>
      <c r="C3" s="426" t="str">
        <f>IF(A3="","",IF('CIQ Input File'!$G$27="control",IF('CIQ Input File'!$C$25="MNC",'CIQ Input File'!$G$25,""),""))</f>
        <v/>
      </c>
      <c r="D3" s="527" t="str">
        <f>IF('CIQ Input File'!D699="","",'CIQ Input File'!D699)</f>
        <v/>
      </c>
      <c r="E3" s="439" t="str">
        <f>IF('CIQ Input File'!E699="","",'CIQ Input File'!E699)</f>
        <v/>
      </c>
      <c r="F3" s="439" t="str">
        <f>IF('CIQ Input File'!F699="","",'CIQ Input File'!F699)</f>
        <v/>
      </c>
    </row>
    <row r="4" spans="1:6">
      <c r="A4" s="257" t="str">
        <f>IF('CIQ Input File'!C700="","",'CIQ Input File'!C700)</f>
        <v/>
      </c>
      <c r="B4" s="426" t="str">
        <f>IF(A4="","",IF('CIQ Input File'!$G$27="control",IF('CIQ Input File'!$C$24="MCC",'CIQ Input File'!$G$24,""),""))</f>
        <v/>
      </c>
      <c r="C4" s="426" t="str">
        <f>IF(A4="","",IF('CIQ Input File'!$G$27="control",IF('CIQ Input File'!$C$25="MNC",'CIQ Input File'!$G$25,""),""))</f>
        <v/>
      </c>
      <c r="D4" s="110" t="str">
        <f>IF('CIQ Input File'!D700="","",'CIQ Input File'!D700)</f>
        <v/>
      </c>
      <c r="E4" s="439" t="str">
        <f>IF('CIQ Input File'!E700="","",'CIQ Input File'!E700)</f>
        <v/>
      </c>
      <c r="F4" s="439" t="str">
        <f>IF('CIQ Input File'!F700="","",'CIQ Input File'!F700)</f>
        <v/>
      </c>
    </row>
    <row r="5" spans="1:6">
      <c r="A5" s="100"/>
      <c r="B5" s="109"/>
      <c r="C5" s="109"/>
      <c r="D5" s="110"/>
      <c r="E5" s="1"/>
      <c r="F5" s="1"/>
    </row>
    <row r="6" spans="1:6">
      <c r="A6" s="100"/>
      <c r="B6" s="109"/>
      <c r="C6" s="109"/>
      <c r="D6" s="110"/>
      <c r="E6" s="1"/>
      <c r="F6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5BDB-3618-47FB-834A-E6B716F33D74}">
  <sheetPr>
    <tabColor rgb="FF92D050"/>
  </sheetPr>
  <dimension ref="A1:I3"/>
  <sheetViews>
    <sheetView topLeftCell="D1" workbookViewId="0">
      <selection activeCell="I9" sqref="I9"/>
    </sheetView>
  </sheetViews>
  <sheetFormatPr defaultRowHeight="14.5"/>
  <cols>
    <col min="1" max="1" width="11.54296875" bestFit="1" customWidth="1"/>
    <col min="2" max="2" width="17.81640625" customWidth="1"/>
    <col min="3" max="3" width="20.7265625" customWidth="1"/>
    <col min="4" max="4" width="30.7265625" bestFit="1" customWidth="1"/>
    <col min="5" max="6" width="30.7265625" style="80" customWidth="1"/>
    <col min="7" max="7" width="20.90625" bestFit="1" customWidth="1"/>
    <col min="8" max="8" width="20" bestFit="1" customWidth="1"/>
    <col min="9" max="9" width="21.7265625" customWidth="1"/>
  </cols>
  <sheetData>
    <row r="1" spans="1:9" s="84" customFormat="1">
      <c r="D1" s="1168" t="s">
        <v>275</v>
      </c>
      <c r="E1" s="1168"/>
      <c r="F1" s="1168"/>
    </row>
    <row r="2" spans="1:9" s="84" customFormat="1">
      <c r="A2" s="2" t="s">
        <v>150</v>
      </c>
      <c r="B2" s="2" t="s">
        <v>100</v>
      </c>
      <c r="C2" s="2" t="s">
        <v>151</v>
      </c>
      <c r="D2" s="2" t="s">
        <v>332</v>
      </c>
      <c r="E2" s="2" t="s">
        <v>158</v>
      </c>
      <c r="F2" s="2" t="s">
        <v>432</v>
      </c>
      <c r="G2" s="2" t="s">
        <v>276</v>
      </c>
      <c r="H2" s="2" t="s">
        <v>701</v>
      </c>
      <c r="I2" s="2" t="s">
        <v>277</v>
      </c>
    </row>
    <row r="3" spans="1:9" s="84" customFormat="1">
      <c r="A3" s="107" t="str">
        <f>IF('CIQ Input File'!D691="","",'CIQ Input File'!D691)</f>
        <v/>
      </c>
      <c r="B3" s="107" t="str">
        <f>IF('CIQ Input File'!E691="","",'CIQ Input File'!E691)</f>
        <v/>
      </c>
      <c r="C3" s="107" t="str">
        <f>IF('CIQ Input File'!F691="","",'CIQ Input File'!F691)</f>
        <v/>
      </c>
      <c r="D3" s="107" t="str">
        <f>IF('CIQ Input File'!G691="","",'CIQ Input File'!G691)</f>
        <v/>
      </c>
      <c r="E3" s="107" t="str">
        <f>IF('CIQ Input File'!I691="","",'CIQ Input File'!I691)</f>
        <v>9</v>
      </c>
      <c r="F3" s="107">
        <f>IF('CIQ Input File'!H691="","",'CIQ Input File'!H691)</f>
        <v>10</v>
      </c>
      <c r="G3" s="107">
        <f>IF('CIQ Input File'!J691="","",'CIQ Input File'!J691)</f>
        <v>3</v>
      </c>
      <c r="H3" s="107">
        <f>IF('CIQ Input File'!K691="","",'CIQ Input File'!K691)</f>
        <v>2</v>
      </c>
      <c r="I3" s="107" t="str">
        <f>IF('CIQ Input File'!L691="","",'CIQ Input File'!L691)</f>
        <v/>
      </c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DCAD-4480-48C0-9AB6-5EE983121FD3}">
  <sheetPr>
    <tabColor rgb="FF92D050"/>
  </sheetPr>
  <dimension ref="A2:C5"/>
  <sheetViews>
    <sheetView workbookViewId="0">
      <selection activeCell="A5" sqref="A5"/>
    </sheetView>
  </sheetViews>
  <sheetFormatPr defaultRowHeight="14.5"/>
  <cols>
    <col min="1" max="1" width="13.08984375" bestFit="1" customWidth="1"/>
    <col min="2" max="2" width="28.36328125" customWidth="1"/>
    <col min="3" max="3" width="16.54296875" customWidth="1"/>
  </cols>
  <sheetData>
    <row r="2" spans="1:3">
      <c r="A2" s="2" t="s">
        <v>278</v>
      </c>
      <c r="B2" s="2" t="s">
        <v>100</v>
      </c>
      <c r="C2" s="2" t="s">
        <v>279</v>
      </c>
    </row>
    <row r="3" spans="1:3">
      <c r="A3" s="107" t="str">
        <f>IF('CIQ Input File'!D656="","",'CIQ Input File'!D656)</f>
        <v/>
      </c>
      <c r="B3" s="124"/>
      <c r="C3" s="107" t="str">
        <f>IF('CIQ Input File'!E656="","",'CIQ Input File'!E656)</f>
        <v/>
      </c>
    </row>
    <row r="4" spans="1:3">
      <c r="A4" s="107" t="str">
        <f>IF('CIQ Input File'!D657="","",'CIQ Input File'!D657)</f>
        <v/>
      </c>
      <c r="B4" s="124"/>
      <c r="C4" s="107" t="str">
        <f>IF('CIQ Input File'!E657="","",'CIQ Input File'!E657)</f>
        <v/>
      </c>
    </row>
    <row r="5" spans="1:3">
      <c r="A5" s="107" t="str">
        <f>IF('CIQ Input File'!D658="","",'CIQ Input File'!D658)</f>
        <v/>
      </c>
      <c r="B5" s="124"/>
      <c r="C5" s="107" t="str">
        <f>IF('CIQ Input File'!E658="","",'CIQ Input File'!E658)</f>
        <v/>
      </c>
    </row>
  </sheetData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D634-398E-4CC6-ACDB-5B33B6FCFED7}">
  <sheetPr>
    <tabColor rgb="FF92D050"/>
  </sheetPr>
  <dimension ref="A2:I7"/>
  <sheetViews>
    <sheetView workbookViewId="0">
      <selection activeCell="L23" sqref="K23:L23"/>
    </sheetView>
  </sheetViews>
  <sheetFormatPr defaultRowHeight="14.5"/>
  <cols>
    <col min="1" max="1" width="18.1796875" customWidth="1"/>
    <col min="2" max="2" width="8.7265625" style="470"/>
    <col min="3" max="3" width="10.1796875" style="470" bestFit="1" customWidth="1"/>
    <col min="4" max="4" width="10.1796875" style="470" customWidth="1"/>
    <col min="5" max="5" width="10.1796875" style="470" bestFit="1" customWidth="1"/>
    <col min="6" max="6" width="27.7265625" style="470" bestFit="1" customWidth="1"/>
    <col min="7" max="7" width="13.08984375" bestFit="1" customWidth="1"/>
    <col min="8" max="8" width="16.453125" bestFit="1" customWidth="1"/>
    <col min="9" max="9" width="14.81640625" bestFit="1" customWidth="1"/>
  </cols>
  <sheetData>
    <row r="2" spans="1:9">
      <c r="A2" s="2" t="s">
        <v>440</v>
      </c>
      <c r="B2" s="13" t="s">
        <v>1039</v>
      </c>
      <c r="C2" s="13" t="s">
        <v>1040</v>
      </c>
      <c r="D2" s="13" t="s">
        <v>81</v>
      </c>
      <c r="E2" s="13" t="s">
        <v>432</v>
      </c>
      <c r="F2" s="13" t="s">
        <v>1041</v>
      </c>
      <c r="G2" s="2" t="s">
        <v>441</v>
      </c>
      <c r="H2" s="2" t="s">
        <v>442</v>
      </c>
      <c r="I2" s="2" t="s">
        <v>443</v>
      </c>
    </row>
    <row r="3" spans="1:9">
      <c r="A3" s="107" t="str">
        <f>IFERROR(INDEX('CIQ Input File'!$I$533:$I$549,MATCH("gx",'CIQ Input File'!$D$533:$D$549,0)),"default")</f>
        <v>default</v>
      </c>
      <c r="B3" s="1"/>
      <c r="C3" s="1"/>
      <c r="D3" s="1"/>
      <c r="E3" s="1"/>
      <c r="F3" s="1"/>
      <c r="G3" s="124"/>
      <c r="H3" s="124" t="s">
        <v>400</v>
      </c>
      <c r="I3" s="124"/>
    </row>
    <row r="4" spans="1:9">
      <c r="A4" s="124"/>
      <c r="B4" s="1"/>
      <c r="C4" s="1"/>
      <c r="D4" s="1"/>
      <c r="E4" s="1"/>
      <c r="F4" s="1"/>
      <c r="G4" s="124"/>
      <c r="H4" s="124"/>
      <c r="I4" s="124"/>
    </row>
    <row r="5" spans="1:9">
      <c r="A5" s="124"/>
      <c r="B5" s="1"/>
      <c r="C5" s="1"/>
      <c r="D5" s="1"/>
      <c r="E5" s="1"/>
      <c r="F5" s="1"/>
      <c r="G5" s="124"/>
      <c r="H5" s="124"/>
      <c r="I5" s="124"/>
    </row>
    <row r="6" spans="1:9">
      <c r="A6" s="124"/>
      <c r="B6" s="1"/>
      <c r="C6" s="1"/>
      <c r="D6" s="1"/>
      <c r="E6" s="1"/>
      <c r="F6" s="1"/>
      <c r="G6" s="124"/>
      <c r="H6" s="124"/>
      <c r="I6" s="124"/>
    </row>
    <row r="7" spans="1:9">
      <c r="A7" s="124"/>
      <c r="B7" s="1"/>
      <c r="C7" s="1"/>
      <c r="D7" s="1"/>
      <c r="E7" s="1"/>
      <c r="F7" s="1"/>
      <c r="G7" s="124"/>
      <c r="H7" s="124"/>
      <c r="I7" s="124"/>
    </row>
  </sheetData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84F-2B40-4B18-970E-940EB47045AE}">
  <sheetPr>
    <tabColor rgb="FF92D050"/>
  </sheetPr>
  <dimension ref="A1:H88"/>
  <sheetViews>
    <sheetView zoomScale="90" workbookViewId="0">
      <selection activeCell="B3" sqref="B3"/>
    </sheetView>
  </sheetViews>
  <sheetFormatPr defaultRowHeight="14.5"/>
  <cols>
    <col min="1" max="1" width="15.90625" style="78" bestFit="1" customWidth="1"/>
    <col min="2" max="2" width="13.54296875" style="78" bestFit="1" customWidth="1"/>
    <col min="3" max="3" width="25.81640625" style="78" bestFit="1" customWidth="1"/>
    <col min="4" max="4" width="13.6328125" style="78" bestFit="1" customWidth="1"/>
    <col min="5" max="5" width="22.1796875" style="78" customWidth="1"/>
    <col min="6" max="6" width="22.90625" style="78" customWidth="1"/>
    <col min="7" max="7" width="12.7265625" style="78" customWidth="1"/>
    <col min="8" max="8" width="25" style="447" customWidth="1"/>
    <col min="9" max="16384" width="8.7265625" style="78"/>
  </cols>
  <sheetData>
    <row r="1" spans="1:8">
      <c r="A1" s="1"/>
      <c r="B1" s="1"/>
      <c r="C1" s="450" t="s">
        <v>694</v>
      </c>
      <c r="D1" s="451"/>
      <c r="E1" s="451"/>
      <c r="F1" s="451"/>
      <c r="G1" s="452"/>
      <c r="H1" s="448"/>
    </row>
    <row r="2" spans="1:8">
      <c r="A2" s="2" t="s">
        <v>688</v>
      </c>
      <c r="B2" s="2" t="s">
        <v>376</v>
      </c>
      <c r="C2" s="2" t="s">
        <v>690</v>
      </c>
      <c r="D2" s="2" t="s">
        <v>691</v>
      </c>
      <c r="E2" s="2" t="s">
        <v>306</v>
      </c>
      <c r="F2" s="2" t="s">
        <v>307</v>
      </c>
      <c r="G2" s="2" t="s">
        <v>692</v>
      </c>
      <c r="H2" s="453" t="s">
        <v>1027</v>
      </c>
    </row>
    <row r="3" spans="1:8">
      <c r="A3" s="107" t="str">
        <f>IFERROR(INDEX('CIQ Input File'!$D$656:$D$659,MATCH(B3,'CIQ Input File'!$E$656:$E$659,0)),"")</f>
        <v/>
      </c>
      <c r="B3" s="107" t="str">
        <f>IF('CIQ Input File'!$G$27="control",IF('CIQ Input File'!J595="","",'CIQ Input File'!J595),"")</f>
        <v/>
      </c>
      <c r="C3" s="107" t="str">
        <f>IF('CIQ Input File'!$G$27="control",IF('CIQ Input File'!I595="","",'CIQ Input File'!I595),"")</f>
        <v/>
      </c>
      <c r="D3" s="107" t="str">
        <f>IF('CIQ Input File'!$G$27="control",IF('CIQ Input File'!E595="","",'CIQ Input File'!E595),"")</f>
        <v/>
      </c>
      <c r="E3" s="107" t="str">
        <f>IF('CIQ Input File'!$G$27="control",IF('CIQ Input File'!F595="","",'CIQ Input File'!F595),"")</f>
        <v/>
      </c>
      <c r="F3" s="107" t="str">
        <f>IF('CIQ Input File'!$G$27="control",IF('CIQ Input File'!#REF!="","",'CIQ Input File'!#REF!),"")</f>
        <v/>
      </c>
      <c r="G3" s="1"/>
      <c r="H3" s="1"/>
    </row>
    <row r="4" spans="1:8">
      <c r="A4" s="107" t="str">
        <f>IFERROR(INDEX('CIQ Input File'!$D$656:$D$659,MATCH(B4,'CIQ Input File'!$E$656:$E$659,0)),"")</f>
        <v/>
      </c>
      <c r="B4" s="107" t="str">
        <f>IF('CIQ Input File'!$G$27="control",IF('CIQ Input File'!J597="","",'CIQ Input File'!J597),"")</f>
        <v/>
      </c>
      <c r="C4" s="107" t="str">
        <f>IF('CIQ Input File'!$G$27="control",IF('CIQ Input File'!I597="","",'CIQ Input File'!I597),"")</f>
        <v/>
      </c>
      <c r="D4" s="107" t="str">
        <f>IF('CIQ Input File'!$G$27="control",IF('CIQ Input File'!E597="","",'CIQ Input File'!E597),"")</f>
        <v/>
      </c>
      <c r="E4" s="107" t="str">
        <f>IF('CIQ Input File'!$G$27="control",IF('CIQ Input File'!F597="","",'CIQ Input File'!F597),"")</f>
        <v/>
      </c>
      <c r="F4" s="107" t="str">
        <f>IF('CIQ Input File'!$G$27="control",IF('CIQ Input File'!G597="","",'CIQ Input File'!G597),"")</f>
        <v/>
      </c>
      <c r="G4" s="1"/>
      <c r="H4" s="1"/>
    </row>
    <row r="5" spans="1:8">
      <c r="A5" s="107" t="str">
        <f>IFERROR(INDEX('CIQ Input File'!$D$656:$D$659,MATCH(B5,'CIQ Input File'!$E$656:$E$659,0)),"")</f>
        <v/>
      </c>
      <c r="B5" s="107" t="str">
        <f>IF('CIQ Input File'!$G$27="control",IF('CIQ Input File'!J598="","",'CIQ Input File'!J598),"")</f>
        <v/>
      </c>
      <c r="C5" s="107" t="str">
        <f>IF('CIQ Input File'!$G$27="control",IF('CIQ Input File'!I598="","",'CIQ Input File'!I598),"")</f>
        <v/>
      </c>
      <c r="D5" s="107" t="str">
        <f>IF('CIQ Input File'!$G$27="control",IF('CIQ Input File'!E598="","",'CIQ Input File'!E598),"")</f>
        <v/>
      </c>
      <c r="E5" s="107" t="str">
        <f>IF('CIQ Input File'!$G$27="control",IF('CIQ Input File'!F598="","",'CIQ Input File'!F598),"")</f>
        <v/>
      </c>
      <c r="F5" s="107" t="str">
        <f>IF('CIQ Input File'!$G$27="control",IF('CIQ Input File'!G598="","",'CIQ Input File'!G598),"")</f>
        <v/>
      </c>
      <c r="G5" s="1"/>
      <c r="H5" s="1"/>
    </row>
    <row r="6" spans="1:8">
      <c r="A6" s="107" t="str">
        <f>IFERROR(INDEX('CIQ Input File'!$D$656:$D$659,MATCH(B6,'CIQ Input File'!$E$656:$E$659,0)),"")</f>
        <v/>
      </c>
      <c r="B6" s="107" t="str">
        <f>IF('CIQ Input File'!$G$27="control",IF('CIQ Input File'!J599="","",'CIQ Input File'!J599),"")</f>
        <v/>
      </c>
      <c r="C6" s="107" t="str">
        <f>IF('CIQ Input File'!$G$27="control",IF('CIQ Input File'!I599="","",'CIQ Input File'!I599),"")</f>
        <v/>
      </c>
      <c r="D6" s="107" t="str">
        <f>IF('CIQ Input File'!$G$27="control",IF('CIQ Input File'!E599="","",'CIQ Input File'!E599),"")</f>
        <v/>
      </c>
      <c r="E6" s="107" t="str">
        <f>IF('CIQ Input File'!$G$27="control",IF('CIQ Input File'!F599="","",'CIQ Input File'!F599),"")</f>
        <v/>
      </c>
      <c r="F6" s="107" t="str">
        <f>IF('CIQ Input File'!$G$27="control",IF('CIQ Input File'!G599="","",'CIQ Input File'!G599),"")</f>
        <v/>
      </c>
      <c r="G6" s="1"/>
      <c r="H6" s="1"/>
    </row>
    <row r="7" spans="1:8">
      <c r="A7" s="107" t="str">
        <f>IFERROR(INDEX('CIQ Input File'!$D$656:$D$659,MATCH(B7,'CIQ Input File'!$E$656:$E$659,0)),"")</f>
        <v/>
      </c>
      <c r="B7" s="107" t="str">
        <f>IF('CIQ Input File'!$G$27="control",IF('CIQ Input File'!J600="","",'CIQ Input File'!J600),"")</f>
        <v/>
      </c>
      <c r="C7" s="107" t="str">
        <f>IF('CIQ Input File'!$G$27="control",IF('CIQ Input File'!I600="","",'CIQ Input File'!I600),"")</f>
        <v/>
      </c>
      <c r="D7" s="107" t="str">
        <f>IF('CIQ Input File'!$G$27="control",IF('CIQ Input File'!E600="","",'CIQ Input File'!E600),"")</f>
        <v/>
      </c>
      <c r="E7" s="107" t="str">
        <f>IF('CIQ Input File'!$G$27="control",IF('CIQ Input File'!F600="","",'CIQ Input File'!F600),"")</f>
        <v/>
      </c>
      <c r="F7" s="107" t="str">
        <f>IF('CIQ Input File'!$G$27="control",IF('CIQ Input File'!G600="","",'CIQ Input File'!G600),"")</f>
        <v/>
      </c>
      <c r="G7" s="1"/>
      <c r="H7" s="1"/>
    </row>
    <row r="8" spans="1:8">
      <c r="A8" s="107" t="str">
        <f>IFERROR(INDEX('CIQ Input File'!$D$656:$D$659,MATCH(B8,'CIQ Input File'!$E$656:$E$659,0)),"")</f>
        <v/>
      </c>
      <c r="B8" s="107" t="str">
        <f>IF('CIQ Input File'!$G$27="control",IF('CIQ Input File'!J601="","",'CIQ Input File'!J601),"")</f>
        <v/>
      </c>
      <c r="C8" s="107" t="str">
        <f>IF('CIQ Input File'!$G$27="control",IF('CIQ Input File'!I601="","",'CIQ Input File'!I601),"")</f>
        <v/>
      </c>
      <c r="D8" s="107" t="str">
        <f>IF('CIQ Input File'!$G$27="control",IF('CIQ Input File'!E601="","",'CIQ Input File'!E601),"")</f>
        <v/>
      </c>
      <c r="E8" s="107" t="str">
        <f>IF('CIQ Input File'!$G$27="control",IF('CIQ Input File'!F601="","",'CIQ Input File'!F601),"")</f>
        <v/>
      </c>
      <c r="F8" s="107" t="str">
        <f>IF('CIQ Input File'!$G$27="control",IF('CIQ Input File'!G601="","",'CIQ Input File'!G601),"")</f>
        <v/>
      </c>
      <c r="G8" s="1"/>
      <c r="H8" s="1"/>
    </row>
    <row r="9" spans="1:8">
      <c r="A9" s="107" t="str">
        <f>IFERROR(INDEX('CIQ Input File'!$D$656:$D$659,MATCH(B9,'CIQ Input File'!$E$656:$E$659,0)),"")</f>
        <v/>
      </c>
      <c r="B9" s="107" t="str">
        <f>IF('CIQ Input File'!$G$27="control",IF('CIQ Input File'!J602="","",'CIQ Input File'!J602),"")</f>
        <v/>
      </c>
      <c r="C9" s="107" t="str">
        <f>IF('CIQ Input File'!$G$27="control",IF('CIQ Input File'!I602="","",'CIQ Input File'!I602),"")</f>
        <v/>
      </c>
      <c r="D9" s="107" t="str">
        <f>IF('CIQ Input File'!$G$27="control",IF('CIQ Input File'!E602="","",'CIQ Input File'!E602),"")</f>
        <v/>
      </c>
      <c r="E9" s="107" t="str">
        <f>IF('CIQ Input File'!$G$27="control",IF('CIQ Input File'!F602="","",'CIQ Input File'!F602),"")</f>
        <v/>
      </c>
      <c r="F9" s="107" t="str">
        <f>IF('CIQ Input File'!$G$27="control",IF('CIQ Input File'!G602="","",'CIQ Input File'!G602),"")</f>
        <v/>
      </c>
      <c r="G9" s="1"/>
      <c r="H9" s="1"/>
    </row>
    <row r="10" spans="1:8">
      <c r="A10" s="107" t="str">
        <f>IFERROR(INDEX('CIQ Input File'!$D$656:$D$659,MATCH(B10,'CIQ Input File'!$E$656:$E$659,0)),"")</f>
        <v/>
      </c>
      <c r="B10" s="107" t="str">
        <f>IF('CIQ Input File'!$G$27="control",IF('CIQ Input File'!J603="","",'CIQ Input File'!J603),"")</f>
        <v/>
      </c>
      <c r="C10" s="107" t="str">
        <f>IF('CIQ Input File'!$G$27="control",IF('CIQ Input File'!I603="","",'CIQ Input File'!I603),"")</f>
        <v/>
      </c>
      <c r="D10" s="107" t="str">
        <f>IF('CIQ Input File'!$G$27="control",IF('CIQ Input File'!E603="","",'CIQ Input File'!E603),"")</f>
        <v/>
      </c>
      <c r="E10" s="107" t="str">
        <f>IF('CIQ Input File'!$G$27="control",IF('CIQ Input File'!F603="","",'CIQ Input File'!F603),"")</f>
        <v/>
      </c>
      <c r="F10" s="107" t="str">
        <f>IF('CIQ Input File'!$G$27="control",IF('CIQ Input File'!G603="","",'CIQ Input File'!G603),"")</f>
        <v/>
      </c>
      <c r="G10" s="1"/>
      <c r="H10" s="1"/>
    </row>
    <row r="11" spans="1:8">
      <c r="A11" s="107" t="str">
        <f>IFERROR(INDEX('CIQ Input File'!$D$656:$D$659,MATCH(B11,'CIQ Input File'!$E$656:$E$659,0)),"")</f>
        <v/>
      </c>
      <c r="B11" s="107" t="str">
        <f>IF('CIQ Input File'!$G$27="control",IF('CIQ Input File'!J604="","",'CIQ Input File'!J604),"")</f>
        <v/>
      </c>
      <c r="C11" s="107" t="str">
        <f>IF('CIQ Input File'!$G$27="control",IF('CIQ Input File'!I604="","",'CIQ Input File'!I604),"")</f>
        <v/>
      </c>
      <c r="D11" s="107" t="str">
        <f>IF('CIQ Input File'!$G$27="control",IF('CIQ Input File'!E604="","",'CIQ Input File'!E604),"")</f>
        <v/>
      </c>
      <c r="E11" s="107" t="str">
        <f>IF('CIQ Input File'!$G$27="control",IF('CIQ Input File'!F604="","",'CIQ Input File'!F604),"")</f>
        <v/>
      </c>
      <c r="F11" s="107" t="str">
        <f>IF('CIQ Input File'!$G$27="control",IF('CIQ Input File'!G604="","",'CIQ Input File'!G604),"")</f>
        <v/>
      </c>
      <c r="G11" s="1"/>
      <c r="H11" s="1"/>
    </row>
    <row r="12" spans="1:8">
      <c r="A12" s="107" t="str">
        <f>IFERROR(INDEX('CIQ Input File'!$D$656:$D$659,MATCH(B12,'CIQ Input File'!$E$656:$E$659,0)),"")</f>
        <v/>
      </c>
      <c r="B12" s="107" t="str">
        <f>IF('CIQ Input File'!$G$27="control",IF('CIQ Input File'!J605="","",'CIQ Input File'!J605),"")</f>
        <v/>
      </c>
      <c r="C12" s="107" t="str">
        <f>IF('CIQ Input File'!$G$27="control",IF('CIQ Input File'!I605="","",'CIQ Input File'!I605),"")</f>
        <v/>
      </c>
      <c r="D12" s="107" t="str">
        <f>IF('CIQ Input File'!$G$27="control",IF('CIQ Input File'!E605="","",'CIQ Input File'!E605),"")</f>
        <v/>
      </c>
      <c r="E12" s="107" t="str">
        <f>IF('CIQ Input File'!$G$27="control",IF('CIQ Input File'!F605="","",'CIQ Input File'!F605),"")</f>
        <v/>
      </c>
      <c r="F12" s="107" t="str">
        <f>IF('CIQ Input File'!$G$27="control",IF('CIQ Input File'!G605="","",'CIQ Input File'!G605),"")</f>
        <v/>
      </c>
      <c r="G12" s="1"/>
      <c r="H12" s="1"/>
    </row>
    <row r="13" spans="1:8">
      <c r="A13" s="107" t="str">
        <f>IFERROR(INDEX('CIQ Input File'!$D$656:$D$659,MATCH(B13,'CIQ Input File'!$E$656:$E$659,0)),"")</f>
        <v/>
      </c>
      <c r="B13" s="107" t="str">
        <f>IF('CIQ Input File'!$G$27="control",IF('CIQ Input File'!J606="","",'CIQ Input File'!J606),"")</f>
        <v/>
      </c>
      <c r="C13" s="107" t="str">
        <f>IF('CIQ Input File'!$G$27="control",IF('CIQ Input File'!I606="","",'CIQ Input File'!I606),"")</f>
        <v/>
      </c>
      <c r="D13" s="107" t="str">
        <f>IF('CIQ Input File'!$G$27="control",IF('CIQ Input File'!E606="","",'CIQ Input File'!E606),"")</f>
        <v/>
      </c>
      <c r="E13" s="107" t="str">
        <f>IF('CIQ Input File'!$G$27="control",IF('CIQ Input File'!F606="","",'CIQ Input File'!F606),"")</f>
        <v/>
      </c>
      <c r="F13" s="107" t="str">
        <f>IF('CIQ Input File'!$G$27="control",IF('CIQ Input File'!G606="","",'CIQ Input File'!G606),"")</f>
        <v/>
      </c>
      <c r="G13" s="1"/>
      <c r="H13" s="1"/>
    </row>
    <row r="14" spans="1:8">
      <c r="A14" s="107" t="str">
        <f>IFERROR(INDEX('CIQ Input File'!$D$656:$D$659,MATCH(B14,'CIQ Input File'!$E$656:$E$659,0)),"")</f>
        <v/>
      </c>
      <c r="B14" s="107" t="str">
        <f>IF('CIQ Input File'!$G$27="control",IF('CIQ Input File'!J607="","",'CIQ Input File'!J607),"")</f>
        <v/>
      </c>
      <c r="C14" s="107" t="str">
        <f>IF('CIQ Input File'!$G$27="control",IF('CIQ Input File'!I607="","",'CIQ Input File'!I607),"")</f>
        <v/>
      </c>
      <c r="D14" s="107" t="str">
        <f>IF('CIQ Input File'!$G$27="control",IF('CIQ Input File'!E607="","",'CIQ Input File'!E607),"")</f>
        <v/>
      </c>
      <c r="E14" s="107" t="str">
        <f>IF('CIQ Input File'!$G$27="control",IF('CIQ Input File'!F607="","",'CIQ Input File'!F607),"")</f>
        <v/>
      </c>
      <c r="F14" s="107" t="str">
        <f>IF('CIQ Input File'!$G$27="control",IF('CIQ Input File'!G607="","",'CIQ Input File'!G607),"")</f>
        <v/>
      </c>
      <c r="G14" s="1"/>
      <c r="H14" s="1"/>
    </row>
    <row r="15" spans="1:8">
      <c r="A15" s="107" t="str">
        <f>IFERROR(INDEX('CIQ Input File'!$D$656:$D$659,MATCH(B15,'CIQ Input File'!$E$656:$E$659,0)),"")</f>
        <v/>
      </c>
      <c r="B15" s="107" t="str">
        <f>IF('CIQ Input File'!$G$27="control",IF('CIQ Input File'!J608="","",'CIQ Input File'!J608),"")</f>
        <v/>
      </c>
      <c r="C15" s="107" t="str">
        <f>IF('CIQ Input File'!$G$27="control",IF('CIQ Input File'!I608="","",'CIQ Input File'!I608),"")</f>
        <v/>
      </c>
      <c r="D15" s="107" t="str">
        <f>IF('CIQ Input File'!$G$27="control",IF('CIQ Input File'!E608="","",'CIQ Input File'!E608),"")</f>
        <v/>
      </c>
      <c r="E15" s="107" t="str">
        <f>IF('CIQ Input File'!$G$27="control",IF('CIQ Input File'!F608="","",'CIQ Input File'!F608),"")</f>
        <v/>
      </c>
      <c r="F15" s="107" t="str">
        <f>IF('CIQ Input File'!$G$27="control",IF('CIQ Input File'!G608="","",'CIQ Input File'!G608),"")</f>
        <v/>
      </c>
      <c r="G15" s="1"/>
      <c r="H15" s="1"/>
    </row>
    <row r="16" spans="1:8">
      <c r="A16" s="107" t="str">
        <f>IFERROR(INDEX('CIQ Input File'!$D$656:$D$659,MATCH(B16,'CIQ Input File'!$E$656:$E$659,0)),"")</f>
        <v/>
      </c>
      <c r="B16" s="107" t="str">
        <f>IF('CIQ Input File'!$G$27="control",IF('CIQ Input File'!J609="","",'CIQ Input File'!J609),"")</f>
        <v/>
      </c>
      <c r="C16" s="107" t="str">
        <f>IF('CIQ Input File'!$G$27="control",IF('CIQ Input File'!I609="","",'CIQ Input File'!I609),"")</f>
        <v/>
      </c>
      <c r="D16" s="107" t="str">
        <f>IF('CIQ Input File'!$G$27="control",IF('CIQ Input File'!E609="","",'CIQ Input File'!E609),"")</f>
        <v/>
      </c>
      <c r="E16" s="107" t="str">
        <f>IF('CIQ Input File'!$G$27="control",IF('CIQ Input File'!F609="","",'CIQ Input File'!F609),"")</f>
        <v/>
      </c>
      <c r="F16" s="107" t="str">
        <f>IF('CIQ Input File'!$G$27="control",IF('CIQ Input File'!G609="","",'CIQ Input File'!G609),"")</f>
        <v/>
      </c>
      <c r="G16" s="1"/>
      <c r="H16" s="1"/>
    </row>
    <row r="17" spans="1:8">
      <c r="A17" s="107" t="str">
        <f>IFERROR(INDEX('CIQ Input File'!$D$656:$D$659,MATCH(B17,'CIQ Input File'!$E$656:$E$659,0)),"")</f>
        <v/>
      </c>
      <c r="B17" s="107" t="str">
        <f>IF('CIQ Input File'!$G$27="control",IF('CIQ Input File'!J610="","",'CIQ Input File'!J610),"")</f>
        <v/>
      </c>
      <c r="C17" s="107" t="str">
        <f>IF('CIQ Input File'!$G$27="control",IF('CIQ Input File'!I610="","",'CIQ Input File'!I610),"")</f>
        <v/>
      </c>
      <c r="D17" s="107" t="str">
        <f>IF('CIQ Input File'!$G$27="control",IF('CIQ Input File'!E610="","",'CIQ Input File'!E610),"")</f>
        <v/>
      </c>
      <c r="E17" s="107" t="str">
        <f>IF('CIQ Input File'!$G$27="control",IF('CIQ Input File'!F610="","",'CIQ Input File'!F610),"")</f>
        <v/>
      </c>
      <c r="F17" s="107" t="str">
        <f>IF('CIQ Input File'!$G$27="control",IF('CIQ Input File'!G610="","",'CIQ Input File'!G610),"")</f>
        <v/>
      </c>
      <c r="G17" s="1"/>
      <c r="H17" s="1"/>
    </row>
    <row r="18" spans="1:8">
      <c r="A18" s="107" t="str">
        <f>IFERROR(INDEX('CIQ Input File'!$D$656:$D$659,MATCH(B18,'CIQ Input File'!$E$656:$E$659,0)),"")</f>
        <v/>
      </c>
      <c r="B18" s="107" t="str">
        <f>IF('CIQ Input File'!$G$27="control",IF('CIQ Input File'!J611="","",'CIQ Input File'!J611),"")</f>
        <v/>
      </c>
      <c r="C18" s="107" t="str">
        <f>IF('CIQ Input File'!$G$27="control",IF('CIQ Input File'!I611="","",'CIQ Input File'!I611),"")</f>
        <v/>
      </c>
      <c r="D18" s="107" t="str">
        <f>IF('CIQ Input File'!$G$27="control",IF('CIQ Input File'!E611="","",'CIQ Input File'!E611),"")</f>
        <v/>
      </c>
      <c r="E18" s="107" t="str">
        <f>IF('CIQ Input File'!$G$27="control",IF('CIQ Input File'!F611="","",'CIQ Input File'!F611),"")</f>
        <v/>
      </c>
      <c r="F18" s="107" t="str">
        <f>IF('CIQ Input File'!$G$27="control",IF('CIQ Input File'!G611="","",'CIQ Input File'!G611),"")</f>
        <v/>
      </c>
      <c r="G18" s="1"/>
      <c r="H18" s="1"/>
    </row>
    <row r="19" spans="1:8">
      <c r="A19" s="107" t="str">
        <f>IFERROR(INDEX('CIQ Input File'!$D$656:$D$659,MATCH(B19,'CIQ Input File'!$E$656:$E$659,0)),"")</f>
        <v/>
      </c>
      <c r="B19" s="107" t="str">
        <f>IF('CIQ Input File'!$G$27="control",IF('CIQ Input File'!J612="","",'CIQ Input File'!J612),"")</f>
        <v/>
      </c>
      <c r="C19" s="107" t="str">
        <f>IF('CIQ Input File'!$G$27="control",IF('CIQ Input File'!I612="","",'CIQ Input File'!I612),"")</f>
        <v/>
      </c>
      <c r="D19" s="107" t="str">
        <f>IF('CIQ Input File'!$G$27="control",IF('CIQ Input File'!E612="","",'CIQ Input File'!E612),"")</f>
        <v/>
      </c>
      <c r="E19" s="107" t="str">
        <f>IF('CIQ Input File'!$G$27="control",IF('CIQ Input File'!F612="","",'CIQ Input File'!F612),"")</f>
        <v/>
      </c>
      <c r="F19" s="107" t="str">
        <f>IF('CIQ Input File'!$G$27="control",IF('CIQ Input File'!G612="","",'CIQ Input File'!G612),"")</f>
        <v/>
      </c>
      <c r="G19" s="1"/>
      <c r="H19" s="1"/>
    </row>
    <row r="20" spans="1:8">
      <c r="A20" s="107" t="str">
        <f>IFERROR(INDEX('CIQ Input File'!$D$656:$D$659,MATCH(B20,'CIQ Input File'!$E$656:$E$659,0)),"")</f>
        <v/>
      </c>
      <c r="B20" s="107" t="str">
        <f>IF('CIQ Input File'!$G$27="control",IF('CIQ Input File'!J613="","",'CIQ Input File'!J613),"")</f>
        <v/>
      </c>
      <c r="C20" s="107" t="str">
        <f>IF('CIQ Input File'!$G$27="control",IF('CIQ Input File'!I613="","",'CIQ Input File'!I613),"")</f>
        <v/>
      </c>
      <c r="D20" s="107" t="str">
        <f>IF('CIQ Input File'!$G$27="control",IF('CIQ Input File'!E613="","",'CIQ Input File'!E613),"")</f>
        <v/>
      </c>
      <c r="E20" s="107" t="str">
        <f>IF('CIQ Input File'!$G$27="control",IF('CIQ Input File'!F613="","",'CIQ Input File'!F613),"")</f>
        <v/>
      </c>
      <c r="F20" s="107" t="str">
        <f>IF('CIQ Input File'!$G$27="control",IF('CIQ Input File'!G613="","",'CIQ Input File'!G613),"")</f>
        <v/>
      </c>
      <c r="G20" s="1"/>
      <c r="H20" s="1"/>
    </row>
    <row r="21" spans="1:8">
      <c r="A21" s="107" t="str">
        <f>IFERROR(INDEX('CIQ Input File'!$D$656:$D$659,MATCH(B21,'CIQ Input File'!$E$656:$E$659,0)),"")</f>
        <v/>
      </c>
      <c r="B21" s="107" t="str">
        <f>IF('CIQ Input File'!$G$27="control",IF('CIQ Input File'!J614="","",'CIQ Input File'!J614),"")</f>
        <v/>
      </c>
      <c r="C21" s="107" t="str">
        <f>IF('CIQ Input File'!$G$27="control",IF('CIQ Input File'!I614="","",'CIQ Input File'!I614),"")</f>
        <v/>
      </c>
      <c r="D21" s="107" t="str">
        <f>IF('CIQ Input File'!$G$27="control",IF('CIQ Input File'!E614="","",'CIQ Input File'!E614),"")</f>
        <v/>
      </c>
      <c r="E21" s="107" t="str">
        <f>IF('CIQ Input File'!$G$27="control",IF('CIQ Input File'!F614="","",'CIQ Input File'!F614),"")</f>
        <v/>
      </c>
      <c r="F21" s="107" t="str">
        <f>IF('CIQ Input File'!$G$27="control",IF('CIQ Input File'!G614="","",'CIQ Input File'!G614),"")</f>
        <v/>
      </c>
      <c r="G21" s="1"/>
      <c r="H21" s="1"/>
    </row>
    <row r="22" spans="1:8" s="86" customFormat="1">
      <c r="A22" s="107" t="str">
        <f>IFERROR(INDEX('CIQ Input File'!$D$656:$D$659,MATCH(B22,'CIQ Input File'!$E$656:$E$659,0)),"")</f>
        <v/>
      </c>
      <c r="B22" s="107" t="str">
        <f>IF('CIQ Input File'!$G$27="control",IF('CIQ Input File'!J615="","",'CIQ Input File'!J615),"")</f>
        <v/>
      </c>
      <c r="C22" s="107" t="str">
        <f>IF('CIQ Input File'!$G$27="control",IF('CIQ Input File'!I615="","",'CIQ Input File'!I615),"")</f>
        <v/>
      </c>
      <c r="D22" s="107" t="str">
        <f>IF('CIQ Input File'!$G$27="control",IF('CIQ Input File'!E615="","",'CIQ Input File'!E615),"")</f>
        <v/>
      </c>
      <c r="E22" s="107" t="str">
        <f>IF('CIQ Input File'!$G$27="control",IF('CIQ Input File'!F615="","",'CIQ Input File'!F615),"")</f>
        <v/>
      </c>
      <c r="F22" s="107" t="str">
        <f>IF('CIQ Input File'!$G$27="control",IF('CIQ Input File'!G615="","",'CIQ Input File'!G615),"")</f>
        <v/>
      </c>
      <c r="G22" s="1"/>
      <c r="H22" s="1"/>
    </row>
    <row r="23" spans="1:8" s="86" customFormat="1">
      <c r="H23" s="447"/>
    </row>
    <row r="24" spans="1:8" s="86" customFormat="1">
      <c r="H24" s="447"/>
    </row>
    <row r="25" spans="1:8" s="86" customFormat="1">
      <c r="H25" s="447"/>
    </row>
    <row r="26" spans="1:8" s="86" customFormat="1">
      <c r="H26" s="447"/>
    </row>
    <row r="27" spans="1:8" s="86" customFormat="1">
      <c r="E27" s="475"/>
      <c r="H27" s="447"/>
    </row>
    <row r="28" spans="1:8" s="86" customFormat="1">
      <c r="E28" s="475"/>
      <c r="H28" s="447"/>
    </row>
    <row r="29" spans="1:8" s="86" customFormat="1">
      <c r="C29" s="475"/>
      <c r="E29" s="475"/>
      <c r="H29" s="447"/>
    </row>
    <row r="30" spans="1:8" s="86" customFormat="1">
      <c r="C30" s="475"/>
      <c r="E30" s="475"/>
      <c r="H30" s="447"/>
    </row>
    <row r="31" spans="1:8" s="86" customFormat="1">
      <c r="C31" s="475"/>
      <c r="E31" s="475"/>
      <c r="H31" s="447"/>
    </row>
    <row r="32" spans="1:8">
      <c r="E32" s="475"/>
    </row>
    <row r="33" spans="5:5">
      <c r="E33" s="475"/>
    </row>
    <row r="34" spans="5:5">
      <c r="E34" s="475"/>
    </row>
    <row r="35" spans="5:5">
      <c r="E35" s="475"/>
    </row>
    <row r="36" spans="5:5">
      <c r="E36" s="475"/>
    </row>
    <row r="37" spans="5:5">
      <c r="E37" s="475"/>
    </row>
    <row r="38" spans="5:5">
      <c r="E38" s="475"/>
    </row>
    <row r="39" spans="5:5">
      <c r="E39" s="475"/>
    </row>
    <row r="40" spans="5:5">
      <c r="E40" s="475"/>
    </row>
    <row r="41" spans="5:5">
      <c r="E41" s="475"/>
    </row>
    <row r="42" spans="5:5">
      <c r="E42" s="475"/>
    </row>
    <row r="43" spans="5:5">
      <c r="E43" s="475"/>
    </row>
    <row r="44" spans="5:5">
      <c r="E44" s="475"/>
    </row>
    <row r="45" spans="5:5">
      <c r="E45" s="475"/>
    </row>
    <row r="46" spans="5:5">
      <c r="E46" s="475"/>
    </row>
    <row r="47" spans="5:5">
      <c r="E47" s="475"/>
    </row>
    <row r="48" spans="5:5">
      <c r="E48" s="475"/>
    </row>
    <row r="49" spans="5:5">
      <c r="E49" s="475"/>
    </row>
    <row r="50" spans="5:5">
      <c r="E50" s="475"/>
    </row>
    <row r="51" spans="5:5">
      <c r="E51" s="475"/>
    </row>
    <row r="52" spans="5:5">
      <c r="E52" s="475"/>
    </row>
    <row r="53" spans="5:5">
      <c r="E53" s="475"/>
    </row>
    <row r="54" spans="5:5">
      <c r="E54" s="475"/>
    </row>
    <row r="55" spans="5:5">
      <c r="E55" s="475"/>
    </row>
    <row r="56" spans="5:5">
      <c r="E56" s="475"/>
    </row>
    <row r="57" spans="5:5">
      <c r="E57" s="475"/>
    </row>
    <row r="58" spans="5:5">
      <c r="E58" s="475"/>
    </row>
    <row r="59" spans="5:5">
      <c r="E59" s="475"/>
    </row>
    <row r="60" spans="5:5">
      <c r="E60" s="475"/>
    </row>
    <row r="61" spans="5:5">
      <c r="E61" s="475"/>
    </row>
    <row r="62" spans="5:5">
      <c r="E62" s="475"/>
    </row>
    <row r="63" spans="5:5">
      <c r="E63" s="475"/>
    </row>
    <row r="64" spans="5:5">
      <c r="E64" s="475"/>
    </row>
    <row r="65" spans="5:5">
      <c r="E65" s="475"/>
    </row>
    <row r="66" spans="5:5">
      <c r="E66" s="475"/>
    </row>
    <row r="67" spans="5:5">
      <c r="E67" s="475"/>
    </row>
    <row r="68" spans="5:5">
      <c r="E68" s="475"/>
    </row>
    <row r="69" spans="5:5">
      <c r="E69" s="475"/>
    </row>
    <row r="70" spans="5:5">
      <c r="E70" s="475"/>
    </row>
    <row r="71" spans="5:5">
      <c r="E71" s="475"/>
    </row>
    <row r="72" spans="5:5">
      <c r="E72" s="475"/>
    </row>
    <row r="79" spans="5:5">
      <c r="E79" s="475"/>
    </row>
    <row r="80" spans="5:5">
      <c r="E80" s="475"/>
    </row>
    <row r="81" spans="5:5">
      <c r="E81" s="475"/>
    </row>
    <row r="82" spans="5:5">
      <c r="E82" s="475"/>
    </row>
    <row r="83" spans="5:5">
      <c r="E83" s="475"/>
    </row>
    <row r="84" spans="5:5">
      <c r="E84" s="475"/>
    </row>
    <row r="85" spans="5:5">
      <c r="E85" s="475"/>
    </row>
    <row r="86" spans="5:5">
      <c r="E86" s="475"/>
    </row>
    <row r="87" spans="5:5">
      <c r="E87" s="475"/>
    </row>
    <row r="88" spans="5:5">
      <c r="E88" s="7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1A73-5B02-42A4-83A1-6DA5C754572F}">
  <sheetPr>
    <tabColor rgb="FF92D050"/>
  </sheetPr>
  <dimension ref="A1:E23"/>
  <sheetViews>
    <sheetView workbookViewId="0">
      <selection activeCell="A3" sqref="A3"/>
    </sheetView>
  </sheetViews>
  <sheetFormatPr defaultRowHeight="14.5"/>
  <cols>
    <col min="1" max="1" width="16.36328125" customWidth="1"/>
    <col min="2" max="2" width="22.90625" customWidth="1"/>
    <col min="3" max="3" width="25.90625" customWidth="1"/>
    <col min="4" max="4" width="29.7265625" customWidth="1"/>
    <col min="5" max="5" width="36.1796875" customWidth="1"/>
  </cols>
  <sheetData>
    <row r="1" spans="1:5">
      <c r="A1" s="486"/>
      <c r="B1" s="486"/>
      <c r="C1" s="1181" t="s">
        <v>687</v>
      </c>
      <c r="D1" s="1182"/>
      <c r="E1" s="1182"/>
    </row>
    <row r="2" spans="1:5">
      <c r="A2" s="2" t="s">
        <v>688</v>
      </c>
      <c r="B2" s="2" t="s">
        <v>376</v>
      </c>
      <c r="C2" s="2" t="s">
        <v>689</v>
      </c>
      <c r="D2" s="33" t="s">
        <v>548</v>
      </c>
      <c r="E2" s="2" t="s">
        <v>693</v>
      </c>
    </row>
    <row r="3" spans="1:5">
      <c r="A3" s="107" t="str">
        <f>IF(B3="","",IF('CIQ Input File'!$G$27="control",INDEX('CIQ Input File'!$D$656:$D$659,MATCH(B3,'CIQ Input File'!$E$656:$E$659,0)),""))</f>
        <v/>
      </c>
      <c r="B3" s="107" t="str">
        <f>IF(C3="","",IF('CIQ Input File'!$G$27="control",INDEX('CIQ Input File'!$J$595:$J$616,MATCH(C3,'CIQ Input File'!$I$595:$I$616,0)),""))</f>
        <v/>
      </c>
      <c r="C3" s="107" t="str">
        <f>IF('CIQ Input File'!$G$27="control",IF('CIQ Input File'!#REF!="","",'CIQ Input File'!#REF!),"")</f>
        <v/>
      </c>
      <c r="D3" s="107" t="str">
        <f>IF('CIQ Input File'!$G$27="control",IF('CIQ Input File'!C621="","",'CIQ Input File'!C621),"")</f>
        <v/>
      </c>
      <c r="E3" s="107" t="str">
        <f>IF('CIQ Input File'!$G$27="control",IF('CIQ Input File'!#REF!="","",'CIQ Input File'!#REF!),"")</f>
        <v/>
      </c>
    </row>
    <row r="4" spans="1:5">
      <c r="A4" s="107" t="str">
        <f>IF(B4="","",IF('CIQ Input File'!$G$27="control",INDEX('CIQ Input File'!$D$656:$D$659,MATCH(B4,'CIQ Input File'!$E$656:$E$659,0)),""))</f>
        <v/>
      </c>
      <c r="B4" s="107" t="str">
        <f>IF(C4="","",IF('CIQ Input File'!$G$27="control",INDEX('CIQ Input File'!$J$595:$J$616,MATCH(C4,'CIQ Input File'!$I$595:$I$616,0)),""))</f>
        <v/>
      </c>
      <c r="C4" s="107" t="str">
        <f>IF('CIQ Input File'!$G$27="control",IF('CIQ Input File'!#REF!="","",'CIQ Input File'!#REF!),"")</f>
        <v/>
      </c>
      <c r="D4" s="107" t="str">
        <f>IF('CIQ Input File'!$G$27="control",IF('CIQ Input File'!C622="","",'CIQ Input File'!C622),"")</f>
        <v/>
      </c>
      <c r="E4" s="107" t="str">
        <f>IF('CIQ Input File'!$G$27="control",IF('CIQ Input File'!#REF!="","",'CIQ Input File'!#REF!),"")</f>
        <v/>
      </c>
    </row>
    <row r="5" spans="1:5">
      <c r="A5" s="107" t="str">
        <f>IF(B5="","",IF('CIQ Input File'!$G$27="control",INDEX('CIQ Input File'!$D$656:$D$659,MATCH(B5,'CIQ Input File'!$E$656:$E$659,0)),""))</f>
        <v/>
      </c>
      <c r="B5" s="107" t="str">
        <f>IF(C5="","",IF('CIQ Input File'!$G$27="control",INDEX('CIQ Input File'!$J$595:$J$616,MATCH(C5,'CIQ Input File'!$I$595:$I$616,0)),""))</f>
        <v/>
      </c>
      <c r="C5" s="107" t="str">
        <f>IF('CIQ Input File'!$G$27="control",IF('CIQ Input File'!#REF!="","",'CIQ Input File'!#REF!),"")</f>
        <v/>
      </c>
      <c r="D5" s="107" t="str">
        <f>IF('CIQ Input File'!$G$27="control",IF('CIQ Input File'!C623="","",'CIQ Input File'!C623),"")</f>
        <v/>
      </c>
      <c r="E5" s="107" t="str">
        <f>IF('CIQ Input File'!$G$27="control",IF('CIQ Input File'!#REF!="","",'CIQ Input File'!#REF!),"")</f>
        <v/>
      </c>
    </row>
    <row r="6" spans="1:5">
      <c r="A6" s="107" t="str">
        <f>IF(B6="","",IF('CIQ Input File'!$G$27="control",INDEX('CIQ Input File'!$D$656:$D$659,MATCH(B6,'CIQ Input File'!$E$656:$E$659,0)),""))</f>
        <v/>
      </c>
      <c r="B6" s="107" t="str">
        <f>IF(C6="","",IF('CIQ Input File'!$G$27="control",INDEX('CIQ Input File'!$J$595:$J$616,MATCH(C6,'CIQ Input File'!$I$595:$I$616,0)),""))</f>
        <v/>
      </c>
      <c r="C6" s="107" t="str">
        <f>IF('CIQ Input File'!$G$27="control",IF('CIQ Input File'!#REF!="","",'CIQ Input File'!#REF!),"")</f>
        <v/>
      </c>
      <c r="D6" s="107" t="str">
        <f>IF('CIQ Input File'!$G$27="control",IF('CIQ Input File'!C624="","",'CIQ Input File'!C624),"")</f>
        <v/>
      </c>
      <c r="E6" s="107" t="str">
        <f>IF('CIQ Input File'!$G$27="control",IF('CIQ Input File'!#REF!="","",'CIQ Input File'!#REF!),"")</f>
        <v/>
      </c>
    </row>
    <row r="7" spans="1:5">
      <c r="A7" s="107" t="str">
        <f>IF(B7="","",IF('CIQ Input File'!$G$27="control",INDEX('CIQ Input File'!$D$656:$D$659,MATCH(B7,'CIQ Input File'!$E$656:$E$659,0)),""))</f>
        <v/>
      </c>
      <c r="B7" s="107" t="str">
        <f>IF(C7="","",IF('CIQ Input File'!$G$27="control",INDEX('CIQ Input File'!$J$595:$J$616,MATCH(C7,'CIQ Input File'!$I$595:$I$616,0)),""))</f>
        <v/>
      </c>
      <c r="C7" s="107" t="str">
        <f>IF('CIQ Input File'!$G$27="control",IF('CIQ Input File'!#REF!="","",'CIQ Input File'!#REF!),"")</f>
        <v/>
      </c>
      <c r="D7" s="107" t="str">
        <f>IF('CIQ Input File'!$G$27="control",IF('CIQ Input File'!C625="","",'CIQ Input File'!C625),"")</f>
        <v/>
      </c>
      <c r="E7" s="107" t="str">
        <f>IF('CIQ Input File'!$G$27="control",IF('CIQ Input File'!#REF!="","",'CIQ Input File'!#REF!),"")</f>
        <v/>
      </c>
    </row>
    <row r="8" spans="1:5">
      <c r="A8" s="107" t="str">
        <f>IF(B8="","",IF('CIQ Input File'!$G$27="control",INDEX('CIQ Input File'!$D$656:$D$659,MATCH(B8,'CIQ Input File'!$E$656:$E$659,0)),""))</f>
        <v/>
      </c>
      <c r="B8" s="107" t="str">
        <f>IF(C8="","",IF('CIQ Input File'!$G$27="control",INDEX('CIQ Input File'!$J$595:$J$616,MATCH(C8,'CIQ Input File'!$I$595:$I$616,0)),""))</f>
        <v/>
      </c>
      <c r="C8" s="107" t="str">
        <f>IF('CIQ Input File'!$G$27="control",IF('CIQ Input File'!#REF!="","",'CIQ Input File'!#REF!),"")</f>
        <v/>
      </c>
      <c r="D8" s="107" t="str">
        <f>IF('CIQ Input File'!$G$27="control",IF('CIQ Input File'!C626="","",'CIQ Input File'!C626),"")</f>
        <v/>
      </c>
      <c r="E8" s="107" t="str">
        <f>IF('CIQ Input File'!$G$27="control",IF('CIQ Input File'!#REF!="","",'CIQ Input File'!#REF!),"")</f>
        <v/>
      </c>
    </row>
    <row r="9" spans="1:5">
      <c r="A9" s="107" t="str">
        <f>IF(B9="","",IF('CIQ Input File'!$G$27="control",INDEX('CIQ Input File'!$D$656:$D$659,MATCH(B9,'CIQ Input File'!$E$656:$E$659,0)),""))</f>
        <v/>
      </c>
      <c r="B9" s="107" t="str">
        <f>IF(C9="","",IF('CIQ Input File'!$G$27="control",INDEX('CIQ Input File'!$J$595:$J$616,MATCH(C9,'CIQ Input File'!$I$595:$I$616,0)),""))</f>
        <v/>
      </c>
      <c r="C9" s="107" t="str">
        <f>IF('CIQ Input File'!$G$27="control",IF('CIQ Input File'!#REF!="","",'CIQ Input File'!#REF!),"")</f>
        <v/>
      </c>
      <c r="D9" s="107" t="str">
        <f>IF('CIQ Input File'!$G$27="control",IF('CIQ Input File'!C627="","",'CIQ Input File'!C627),"")</f>
        <v/>
      </c>
      <c r="E9" s="107" t="str">
        <f>IF('CIQ Input File'!$G$27="control",IF('CIQ Input File'!#REF!="","",'CIQ Input File'!#REF!),"")</f>
        <v/>
      </c>
    </row>
    <row r="10" spans="1:5">
      <c r="A10" s="107" t="str">
        <f>IF(B10="","",IF('CIQ Input File'!$G$27="control",INDEX('CIQ Input File'!$D$656:$D$659,MATCH(B10,'CIQ Input File'!$E$656:$E$659,0)),""))</f>
        <v/>
      </c>
      <c r="B10" s="107" t="str">
        <f>IF(C10="","",IF('CIQ Input File'!$G$27="control",INDEX('CIQ Input File'!$J$595:$J$616,MATCH(C10,'CIQ Input File'!$I$595:$I$616,0)),""))</f>
        <v/>
      </c>
      <c r="C10" s="107" t="str">
        <f>IF('CIQ Input File'!$G$27="control",IF('CIQ Input File'!#REF!="","",'CIQ Input File'!#REF!),"")</f>
        <v/>
      </c>
      <c r="D10" s="107" t="str">
        <f>IF('CIQ Input File'!$G$27="control",IF('CIQ Input File'!C628="","",'CIQ Input File'!C628),"")</f>
        <v/>
      </c>
      <c r="E10" s="107" t="str">
        <f>IF('CIQ Input File'!$G$27="control",IF('CIQ Input File'!#REF!="","",'CIQ Input File'!#REF!),"")</f>
        <v/>
      </c>
    </row>
    <row r="11" spans="1:5">
      <c r="A11" s="107" t="str">
        <f>IF(B11="","",IF('CIQ Input File'!$G$27="control",INDEX('CIQ Input File'!$D$656:$D$659,MATCH(B11,'CIQ Input File'!$E$656:$E$659,0)),""))</f>
        <v/>
      </c>
      <c r="B11" s="107" t="str">
        <f>IF(C11="","",IF('CIQ Input File'!$G$27="control",INDEX('CIQ Input File'!$J$595:$J$616,MATCH(C11,'CIQ Input File'!$I$595:$I$616,0)),""))</f>
        <v/>
      </c>
      <c r="C11" s="107" t="str">
        <f>IF('CIQ Input File'!$G$27="control",IF('CIQ Input File'!#REF!="","",'CIQ Input File'!#REF!),"")</f>
        <v/>
      </c>
      <c r="D11" s="107" t="str">
        <f>IF('CIQ Input File'!$G$27="control",IF('CIQ Input File'!C629="","",'CIQ Input File'!C629),"")</f>
        <v/>
      </c>
      <c r="E11" s="107" t="str">
        <f>IF('CIQ Input File'!$G$27="control",IF('CIQ Input File'!#REF!="","",'CIQ Input File'!#REF!),"")</f>
        <v/>
      </c>
    </row>
    <row r="12" spans="1:5">
      <c r="A12" s="107" t="str">
        <f>IF(B12="","",IF('CIQ Input File'!$G$27="control",INDEX('CIQ Input File'!$D$656:$D$659,MATCH(B12,'CIQ Input File'!$E$656:$E$659,0)),""))</f>
        <v/>
      </c>
      <c r="B12" s="107" t="str">
        <f>IF(C12="","",IF('CIQ Input File'!$G$27="control",INDEX('CIQ Input File'!$J$595:$J$616,MATCH(C12,'CIQ Input File'!$I$595:$I$616,0)),""))</f>
        <v/>
      </c>
      <c r="C12" s="107" t="str">
        <f>IF('CIQ Input File'!$G$27="control",IF('CIQ Input File'!#REF!="","",'CIQ Input File'!#REF!),"")</f>
        <v/>
      </c>
      <c r="D12" s="107" t="str">
        <f>IF('CIQ Input File'!$G$27="control",IF('CIQ Input File'!C630="","",'CIQ Input File'!C630),"")</f>
        <v/>
      </c>
      <c r="E12" s="107" t="str">
        <f>IF('CIQ Input File'!$G$27="control",IF('CIQ Input File'!#REF!="","",'CIQ Input File'!#REF!),"")</f>
        <v/>
      </c>
    </row>
    <row r="13" spans="1:5">
      <c r="A13" s="107" t="str">
        <f>IF(B13="","",IF('CIQ Input File'!$G$27="control",INDEX('CIQ Input File'!$D$656:$D$659,MATCH(B13,'CIQ Input File'!$E$656:$E$659,0)),""))</f>
        <v/>
      </c>
      <c r="B13" s="107" t="str">
        <f>IF(C13="","",IF('CIQ Input File'!$G$27="control",INDEX('CIQ Input File'!$J$595:$J$616,MATCH(C13,'CIQ Input File'!$I$595:$I$616,0)),""))</f>
        <v/>
      </c>
      <c r="C13" s="107" t="str">
        <f>IF('CIQ Input File'!$G$27="control",IF('CIQ Input File'!#REF!="","",'CIQ Input File'!#REF!),"")</f>
        <v/>
      </c>
      <c r="D13" s="107" t="str">
        <f>IF('CIQ Input File'!$G$27="control",IF('CIQ Input File'!C631="","",'CIQ Input File'!C631),"")</f>
        <v/>
      </c>
      <c r="E13" s="107" t="str">
        <f>IF('CIQ Input File'!$G$27="control",IF('CIQ Input File'!#REF!="","",'CIQ Input File'!#REF!),"")</f>
        <v/>
      </c>
    </row>
    <row r="14" spans="1:5">
      <c r="A14" s="107" t="str">
        <f>IF(B14="","",IF('CIQ Input File'!$G$27="control",INDEX('CIQ Input File'!$D$656:$D$659,MATCH(B14,'CIQ Input File'!$E$656:$E$659,0)),""))</f>
        <v/>
      </c>
      <c r="B14" s="107" t="str">
        <f>IF(C14="","",IF('CIQ Input File'!$G$27="control",INDEX('CIQ Input File'!$J$595:$J$616,MATCH(C14,'CIQ Input File'!$I$595:$I$616,0)),""))</f>
        <v/>
      </c>
      <c r="C14" s="107" t="str">
        <f>IF('CIQ Input File'!$G$27="control",IF('CIQ Input File'!#REF!="","",'CIQ Input File'!#REF!),"")</f>
        <v/>
      </c>
      <c r="D14" s="107" t="str">
        <f>IF('CIQ Input File'!$G$27="control",IF('CIQ Input File'!C632="","",'CIQ Input File'!C632),"")</f>
        <v/>
      </c>
      <c r="E14" s="107" t="str">
        <f>IF('CIQ Input File'!$G$27="control",IF('CIQ Input File'!#REF!="","",'CIQ Input File'!#REF!),"")</f>
        <v/>
      </c>
    </row>
    <row r="15" spans="1:5">
      <c r="A15" s="107" t="str">
        <f>IF(B15="","",IF('CIQ Input File'!$G$27="control",INDEX('CIQ Input File'!$D$656:$D$659,MATCH(B15,'CIQ Input File'!$E$656:$E$659,0)),""))</f>
        <v/>
      </c>
      <c r="B15" s="107" t="str">
        <f>IF(C15="","",IF('CIQ Input File'!$G$27="control",INDEX('CIQ Input File'!$J$595:$J$616,MATCH(C15,'CIQ Input File'!$I$595:$I$616,0)),""))</f>
        <v/>
      </c>
      <c r="C15" s="107" t="str">
        <f>IF('CIQ Input File'!$G$27="control",IF('CIQ Input File'!#REF!="","",'CIQ Input File'!#REF!),"")</f>
        <v/>
      </c>
      <c r="D15" s="107" t="str">
        <f>IF('CIQ Input File'!$G$27="control",IF('CIQ Input File'!C633="","",'CIQ Input File'!C633),"")</f>
        <v/>
      </c>
      <c r="E15" s="107" t="str">
        <f>IF('CIQ Input File'!$G$27="control",IF('CIQ Input File'!#REF!="","",'CIQ Input File'!#REF!),"")</f>
        <v/>
      </c>
    </row>
    <row r="16" spans="1:5">
      <c r="A16" s="107" t="str">
        <f>IF(B16="","",IF('CIQ Input File'!$G$27="control",INDEX('CIQ Input File'!$D$656:$D$659,MATCH(B16,'CIQ Input File'!$E$656:$E$659,0)),""))</f>
        <v/>
      </c>
      <c r="B16" s="107" t="str">
        <f>IF(C16="","",IF('CIQ Input File'!$G$27="control",INDEX('CIQ Input File'!$J$595:$J$616,MATCH(C16,'CIQ Input File'!$I$595:$I$616,0)),""))</f>
        <v/>
      </c>
      <c r="C16" s="107" t="str">
        <f>IF('CIQ Input File'!$G$27="control",IF('CIQ Input File'!#REF!="","",'CIQ Input File'!#REF!),"")</f>
        <v/>
      </c>
      <c r="D16" s="107" t="str">
        <f>IF('CIQ Input File'!$G$27="control",IF('CIQ Input File'!C634="","",'CIQ Input File'!C634),"")</f>
        <v/>
      </c>
      <c r="E16" s="107" t="str">
        <f>IF('CIQ Input File'!$G$27="control",IF('CIQ Input File'!#REF!="","",'CIQ Input File'!#REF!),"")</f>
        <v/>
      </c>
    </row>
    <row r="17" spans="1:5">
      <c r="A17" s="107" t="str">
        <f>IF(B17="","",IF('CIQ Input File'!$G$27="control",INDEX('CIQ Input File'!$D$656:$D$659,MATCH(B17,'CIQ Input File'!$E$656:$E$659,0)),""))</f>
        <v/>
      </c>
      <c r="B17" s="107" t="str">
        <f>IF(C17="","",IF('CIQ Input File'!$G$27="control",INDEX('CIQ Input File'!$J$595:$J$616,MATCH(C17,'CIQ Input File'!$I$595:$I$616,0)),""))</f>
        <v/>
      </c>
      <c r="C17" s="107" t="str">
        <f>IF('CIQ Input File'!$G$27="control",IF('CIQ Input File'!#REF!="","",'CIQ Input File'!#REF!),"")</f>
        <v/>
      </c>
      <c r="D17" s="107" t="str">
        <f>IF('CIQ Input File'!$G$27="control",IF('CIQ Input File'!C635="","",'CIQ Input File'!C635),"")</f>
        <v/>
      </c>
      <c r="E17" s="107" t="str">
        <f>IF('CIQ Input File'!$G$27="control",IF('CIQ Input File'!#REF!="","",'CIQ Input File'!#REF!),"")</f>
        <v/>
      </c>
    </row>
    <row r="18" spans="1:5">
      <c r="A18" s="107" t="str">
        <f>IF(B18="","",IF('CIQ Input File'!$G$27="control",INDEX('CIQ Input File'!$D$656:$D$659,MATCH(B18,'CIQ Input File'!$E$656:$E$659,0)),""))</f>
        <v/>
      </c>
      <c r="B18" s="107" t="str">
        <f>IF(C18="","",IF('CIQ Input File'!$G$27="control",INDEX('CIQ Input File'!$J$595:$J$616,MATCH(C18,'CIQ Input File'!$I$595:$I$616,0)),""))</f>
        <v/>
      </c>
      <c r="C18" s="107" t="str">
        <f>IF('CIQ Input File'!$G$27="control",IF('CIQ Input File'!#REF!="","",'CIQ Input File'!#REF!),"")</f>
        <v/>
      </c>
      <c r="D18" s="107" t="str">
        <f>IF('CIQ Input File'!$G$27="control",IF('CIQ Input File'!C636="","",'CIQ Input File'!C636),"")</f>
        <v/>
      </c>
      <c r="E18" s="107" t="str">
        <f>IF('CIQ Input File'!$G$27="control",IF('CIQ Input File'!#REF!="","",'CIQ Input File'!#REF!),"")</f>
        <v/>
      </c>
    </row>
    <row r="19" spans="1:5">
      <c r="A19" s="107" t="str">
        <f>IF(B19="","",IF('CIQ Input File'!$G$27="control",INDEX('CIQ Input File'!$D$656:$D$659,MATCH(B19,'CIQ Input File'!$E$656:$E$659,0)),""))</f>
        <v/>
      </c>
      <c r="B19" s="107" t="str">
        <f>IF(C19="","",IF('CIQ Input File'!$G$27="control",INDEX('CIQ Input File'!$J$595:$J$616,MATCH(C19,'CIQ Input File'!$I$595:$I$616,0)),""))</f>
        <v/>
      </c>
      <c r="C19" s="107" t="str">
        <f>IF('CIQ Input File'!$G$27="control",IF('CIQ Input File'!#REF!="","",'CIQ Input File'!#REF!),"")</f>
        <v/>
      </c>
      <c r="D19" s="107" t="str">
        <f>IF('CIQ Input File'!$G$27="control",IF('CIQ Input File'!C637="","",'CIQ Input File'!C637),"")</f>
        <v/>
      </c>
      <c r="E19" s="107" t="str">
        <f>IF('CIQ Input File'!$G$27="control",IF('CIQ Input File'!#REF!="","",'CIQ Input File'!#REF!),"")</f>
        <v/>
      </c>
    </row>
    <row r="20" spans="1:5">
      <c r="A20" s="107" t="str">
        <f>IF(B20="","",IF('CIQ Input File'!$G$27="control",INDEX('CIQ Input File'!$D$656:$D$659,MATCH(B20,'CIQ Input File'!$E$656:$E$659,0)),""))</f>
        <v/>
      </c>
      <c r="B20" s="107" t="str">
        <f>IF(C20="","",IF('CIQ Input File'!$G$27="control",INDEX('CIQ Input File'!$J$595:$J$616,MATCH(C20,'CIQ Input File'!$I$595:$I$616,0)),""))</f>
        <v/>
      </c>
      <c r="C20" s="107" t="str">
        <f>IF('CIQ Input File'!$G$27="control",IF('CIQ Input File'!#REF!="","",'CIQ Input File'!#REF!),"")</f>
        <v/>
      </c>
      <c r="D20" s="107" t="str">
        <f>IF('CIQ Input File'!$G$27="control",IF('CIQ Input File'!C638="","",'CIQ Input File'!C638),"")</f>
        <v/>
      </c>
      <c r="E20" s="107" t="str">
        <f>IF('CIQ Input File'!$G$27="control",IF('CIQ Input File'!#REF!="","",'CIQ Input File'!#REF!),"")</f>
        <v/>
      </c>
    </row>
    <row r="21" spans="1:5">
      <c r="A21" s="107" t="str">
        <f>IF(B21="","",IF('CIQ Input File'!$G$27="control",INDEX('CIQ Input File'!$D$656:$D$659,MATCH(B21,'CIQ Input File'!$E$656:$E$659,0)),""))</f>
        <v/>
      </c>
      <c r="B21" s="107" t="str">
        <f>IF(C21="","",IF('CIQ Input File'!$G$27="control",INDEX('CIQ Input File'!$J$595:$J$616,MATCH(C21,'CIQ Input File'!$I$595:$I$616,0)),""))</f>
        <v/>
      </c>
      <c r="C21" s="107" t="str">
        <f>IF('CIQ Input File'!$G$27="control",IF('CIQ Input File'!#REF!="","",'CIQ Input File'!#REF!),"")</f>
        <v/>
      </c>
      <c r="D21" s="107" t="str">
        <f>IF('CIQ Input File'!$G$27="control",IF('CIQ Input File'!C639="","",'CIQ Input File'!C639),"")</f>
        <v/>
      </c>
      <c r="E21" s="107" t="str">
        <f>IF('CIQ Input File'!$G$27="control",IF('CIQ Input File'!#REF!="","",'CIQ Input File'!#REF!),"")</f>
        <v/>
      </c>
    </row>
    <row r="22" spans="1:5">
      <c r="A22" s="107" t="str">
        <f>IF(B22="","",IF('CIQ Input File'!$G$27="control",INDEX('CIQ Input File'!$D$656:$D$659,MATCH(B22,'CIQ Input File'!$E$656:$E$659,0)),""))</f>
        <v/>
      </c>
      <c r="B22" s="107" t="str">
        <f>IF(C22="","",IF('CIQ Input File'!$G$27="control",INDEX('CIQ Input File'!$J$595:$J$616,MATCH(C22,'CIQ Input File'!$I$595:$I$616,0)),""))</f>
        <v/>
      </c>
      <c r="C22" s="107" t="str">
        <f>IF('CIQ Input File'!$G$27="control",IF('CIQ Input File'!#REF!="","",'CIQ Input File'!#REF!),"")</f>
        <v/>
      </c>
      <c r="D22" s="107" t="str">
        <f>IF('CIQ Input File'!$G$27="control",IF('CIQ Input File'!C640="","",'CIQ Input File'!C640),"")</f>
        <v/>
      </c>
      <c r="E22" s="107" t="str">
        <f>IF('CIQ Input File'!$G$27="control",IF('CIQ Input File'!#REF!="","",'CIQ Input File'!#REF!),"")</f>
        <v/>
      </c>
    </row>
    <row r="23" spans="1:5">
      <c r="A23" s="107" t="str">
        <f>IF(B23="","",IF('CIQ Input File'!$G$27="control",INDEX('CIQ Input File'!$D$656:$D$659,MATCH(B23,'CIQ Input File'!$E$656:$E$659,0)),""))</f>
        <v/>
      </c>
      <c r="B23" s="107" t="str">
        <f>IF(C23="","",IF('CIQ Input File'!$G$27="control",INDEX('CIQ Input File'!$J$595:$J$616,MATCH(C23,'CIQ Input File'!$I$595:$I$616,0)),""))</f>
        <v/>
      </c>
      <c r="C23" s="107" t="str">
        <f>IF('CIQ Input File'!$G$27="control",IF('CIQ Input File'!D641="","",'CIQ Input File'!D641),"")</f>
        <v/>
      </c>
      <c r="D23" s="107" t="str">
        <f>IF('CIQ Input File'!$G$27="control",IF('CIQ Input File'!C641="","",'CIQ Input File'!C641),"")</f>
        <v/>
      </c>
      <c r="E23" s="107" t="str">
        <f>IF('CIQ Input File'!$G$27="control",IF('CIQ Input File'!E641="","",'CIQ Input File'!E641),"")</f>
        <v/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C54-9863-4A77-8CF0-CDCED5FF0314}">
  <sheetPr>
    <tabColor rgb="FF92D050"/>
  </sheetPr>
  <dimension ref="A2:D3"/>
  <sheetViews>
    <sheetView workbookViewId="0">
      <selection activeCell="A3" sqref="A3"/>
    </sheetView>
  </sheetViews>
  <sheetFormatPr defaultRowHeight="14.5"/>
  <cols>
    <col min="1" max="1" width="20.453125" customWidth="1"/>
    <col min="2" max="2" width="15.36328125" bestFit="1" customWidth="1"/>
    <col min="3" max="3" width="23.453125" bestFit="1" customWidth="1"/>
    <col min="4" max="4" width="29.36328125" bestFit="1" customWidth="1"/>
  </cols>
  <sheetData>
    <row r="2" spans="1:4">
      <c r="A2" s="2" t="s">
        <v>444</v>
      </c>
      <c r="B2" s="2" t="s">
        <v>445</v>
      </c>
      <c r="C2" s="2" t="s">
        <v>446</v>
      </c>
      <c r="D2" s="2" t="s">
        <v>447</v>
      </c>
    </row>
    <row r="3" spans="1:4">
      <c r="A3" s="107" t="str">
        <f>IFERROR(INDEX('CIQ Input File'!I533:I549,MATCH("s6b",'CIQ Input File'!C533:C549,0)),"")</f>
        <v/>
      </c>
      <c r="B3" s="124"/>
      <c r="C3" s="124"/>
      <c r="D3" s="124"/>
    </row>
  </sheetData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48B4-D048-40C7-8F1B-E77B146D316C}">
  <sheetPr>
    <tabColor rgb="FF92D050"/>
  </sheetPr>
  <dimension ref="A2:G7"/>
  <sheetViews>
    <sheetView workbookViewId="0">
      <selection activeCell="A3" sqref="A3"/>
    </sheetView>
  </sheetViews>
  <sheetFormatPr defaultRowHeight="14.5"/>
  <cols>
    <col min="1" max="1" width="29.81640625" customWidth="1"/>
    <col min="2" max="2" width="27.26953125" bestFit="1" customWidth="1"/>
    <col min="3" max="3" width="21.90625" customWidth="1"/>
    <col min="4" max="4" width="18.08984375" bestFit="1" customWidth="1"/>
    <col min="5" max="5" width="25" customWidth="1"/>
    <col min="6" max="6" width="20.08984375" bestFit="1" customWidth="1"/>
    <col min="7" max="7" width="18.1796875" bestFit="1" customWidth="1"/>
  </cols>
  <sheetData>
    <row r="2" spans="1:7">
      <c r="A2" s="2" t="s">
        <v>448</v>
      </c>
      <c r="B2" s="2" t="s">
        <v>449</v>
      </c>
      <c r="C2" s="2" t="s">
        <v>450</v>
      </c>
      <c r="D2" s="2" t="s">
        <v>451</v>
      </c>
      <c r="E2" s="2" t="s">
        <v>452</v>
      </c>
      <c r="F2" s="2" t="s">
        <v>453</v>
      </c>
      <c r="G2" s="2" t="s">
        <v>454</v>
      </c>
    </row>
    <row r="3" spans="1:7">
      <c r="A3" s="107" t="str">
        <f>IF('CIQ Input File'!C647="","",'CIQ Input File'!C647)</f>
        <v/>
      </c>
      <c r="B3" s="107" t="str">
        <f>IF('CIQ Input File'!D647="","",'CIQ Input File'!D647)</f>
        <v/>
      </c>
      <c r="C3" s="1"/>
      <c r="D3" s="1"/>
      <c r="E3" s="1"/>
      <c r="F3" s="1"/>
      <c r="G3" s="1"/>
    </row>
    <row r="4" spans="1:7">
      <c r="A4" s="107" t="str">
        <f>IF('CIQ Input File'!C648="","",'CIQ Input File'!C648)</f>
        <v/>
      </c>
      <c r="B4" s="107" t="str">
        <f>IF('CIQ Input File'!D648="","",'CIQ Input File'!D648)</f>
        <v/>
      </c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deFromDelve xmlns="71c5aaf6-e6ce-465b-b873-5148d2a4c105">false</HideFromDel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2195DDD570074CAE8CBF757C256CE2" ma:contentTypeVersion="16" ma:contentTypeDescription="Create a new document." ma:contentTypeScope="" ma:versionID="267f63f869ba6199ae39daccdf4ec716">
  <xsd:schema xmlns:xsd="http://www.w3.org/2001/XMLSchema" xmlns:xs="http://www.w3.org/2001/XMLSchema" xmlns:p="http://schemas.microsoft.com/office/2006/metadata/properties" xmlns:ns3="71c5aaf6-e6ce-465b-b873-5148d2a4c105" xmlns:ns4="7d0232d0-fbb1-4959-8809-8c490a54b21c" xmlns:ns5="e04d8cb6-3e7b-41bb-884c-649ba8c2496f" targetNamespace="http://schemas.microsoft.com/office/2006/metadata/properties" ma:root="true" ma:fieldsID="7db8d1502809d6e66997c513e111e7d5" ns3:_="" ns4:_="" ns5:_="">
    <xsd:import namespace="71c5aaf6-e6ce-465b-b873-5148d2a4c105"/>
    <xsd:import namespace="7d0232d0-fbb1-4959-8809-8c490a54b21c"/>
    <xsd:import namespace="e04d8cb6-3e7b-41bb-884c-649ba8c249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  <xsd:element ref="ns3:HideFromDelv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232d0-fbb1-4959-8809-8c490a54b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d8cb6-3e7b-41bb-884c-649ba8c2496f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F3EF298E-3A5F-42F0-B1BA-BA0FF4BAFDE6}">
  <ds:schemaRefs>
    <ds:schemaRef ds:uri="http://schemas.microsoft.com/office/2006/metadata/properties"/>
    <ds:schemaRef ds:uri="http://schemas.microsoft.com/office/infopath/2007/PartnerControls"/>
    <ds:schemaRef ds:uri="71c5aaf6-e6ce-465b-b873-5148d2a4c105"/>
  </ds:schemaRefs>
</ds:datastoreItem>
</file>

<file path=customXml/itemProps2.xml><?xml version="1.0" encoding="utf-8"?>
<ds:datastoreItem xmlns:ds="http://schemas.openxmlformats.org/officeDocument/2006/customXml" ds:itemID="{14410496-40A6-4CC4-9339-A15E6BCEE4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BCE9B-D48E-4937-B843-3885E448A8B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3A5947F-C483-4972-BCA3-A812202D3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7d0232d0-fbb1-4959-8809-8c490a54b21c"/>
    <ds:schemaRef ds:uri="e04d8cb6-3e7b-41bb-884c-649ba8c24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D10E04A-630F-4BCF-A667-36E975CCE6A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134</vt:i4>
      </vt:variant>
    </vt:vector>
  </HeadingPairs>
  <TitlesOfParts>
    <vt:vector size="134" baseType="lpstr">
      <vt:lpstr>CIQ Input File</vt:lpstr>
      <vt:lpstr>Provisioning_TBT</vt:lpstr>
      <vt:lpstr>W2AZ1_prodEpdg01_values_v02</vt:lpstr>
      <vt:lpstr>Provisioning_PAC</vt:lpstr>
      <vt:lpstr>system</vt:lpstr>
      <vt:lpstr>system_template</vt:lpstr>
      <vt:lpstr>system_template_old</vt:lpstr>
      <vt:lpstr>ScriptControl</vt:lpstr>
      <vt:lpstr>ScriptPolicy</vt:lpstr>
      <vt:lpstr>Cron</vt:lpstr>
      <vt:lpstr>securityProfile</vt:lpstr>
      <vt:lpstr>securityProfile_template</vt:lpstr>
      <vt:lpstr>securityProfile_old</vt:lpstr>
      <vt:lpstr>login-control</vt:lpstr>
      <vt:lpstr>users</vt:lpstr>
      <vt:lpstr>users_template</vt:lpstr>
      <vt:lpstr>users_old</vt:lpstr>
      <vt:lpstr>logs</vt:lpstr>
      <vt:lpstr>kpilogs</vt:lpstr>
      <vt:lpstr>Syslog</vt:lpstr>
      <vt:lpstr>Snmp-Trap</vt:lpstr>
      <vt:lpstr>Snmp-Trap_template</vt:lpstr>
      <vt:lpstr>log-id</vt:lpstr>
      <vt:lpstr>log-filter</vt:lpstr>
      <vt:lpstr>card</vt:lpstr>
      <vt:lpstr>isa-nat</vt:lpstr>
      <vt:lpstr>isa-ipsmg-group</vt:lpstr>
      <vt:lpstr>isa-ipsmg-group_template</vt:lpstr>
      <vt:lpstr>isa-aa-group</vt:lpstr>
      <vt:lpstr>isa-aa-group_template</vt:lpstr>
      <vt:lpstr>QoS</vt:lpstr>
      <vt:lpstr>QoS_template</vt:lpstr>
      <vt:lpstr>ports</vt:lpstr>
      <vt:lpstr>ports_template</vt:lpstr>
      <vt:lpstr>service</vt:lpstr>
      <vt:lpstr>service-nat</vt:lpstr>
      <vt:lpstr>ue-pool-routing</vt:lpstr>
      <vt:lpstr>lag</vt:lpstr>
      <vt:lpstr>IP-Filter</vt:lpstr>
      <vt:lpstr>loopbacks</vt:lpstr>
      <vt:lpstr>loopbacks_template</vt:lpstr>
      <vt:lpstr>AddrList</vt:lpstr>
      <vt:lpstr>bgpBasic</vt:lpstr>
      <vt:lpstr>Nat-Inside</vt:lpstr>
      <vt:lpstr>bgpGroup</vt:lpstr>
      <vt:lpstr>ospfBasic</vt:lpstr>
      <vt:lpstr>interfaces</vt:lpstr>
      <vt:lpstr>mirroring</vt:lpstr>
      <vt:lpstr>mirroring_template</vt:lpstr>
      <vt:lpstr>AppProfile</vt:lpstr>
      <vt:lpstr>bgpNeighbor</vt:lpstr>
      <vt:lpstr>bgpNeighbor_template</vt:lpstr>
      <vt:lpstr>policy-statement</vt:lpstr>
      <vt:lpstr>Nat-Outside</vt:lpstr>
      <vt:lpstr>Nat-Policy</vt:lpstr>
      <vt:lpstr>RemoteIpList</vt:lpstr>
      <vt:lpstr>ChargeGroup</vt:lpstr>
      <vt:lpstr>Application</vt:lpstr>
      <vt:lpstr>AAFilters</vt:lpstr>
      <vt:lpstr>UrrProfile</vt:lpstr>
      <vt:lpstr>StatRuleUnit</vt:lpstr>
      <vt:lpstr>SruList</vt:lpstr>
      <vt:lpstr>ChargeRuleUnit</vt:lpstr>
      <vt:lpstr>PolicyRuleUnit</vt:lpstr>
      <vt:lpstr>PolicyRuleCmgu</vt:lpstr>
      <vt:lpstr>PolicyRuleBase</vt:lpstr>
      <vt:lpstr>prefixlist</vt:lpstr>
      <vt:lpstr>staticRoutes</vt:lpstr>
      <vt:lpstr>community</vt:lpstr>
      <vt:lpstr>dns-profile</vt:lpstr>
      <vt:lpstr>ospfInterfaces</vt:lpstr>
      <vt:lpstr>diameter</vt:lpstr>
      <vt:lpstr>diameter-peer</vt:lpstr>
      <vt:lpstr>diamPeerGrpList</vt:lpstr>
      <vt:lpstr>Radius</vt:lpstr>
      <vt:lpstr>RadiusGroup</vt:lpstr>
      <vt:lpstr>RadiusAvpOptions</vt:lpstr>
      <vt:lpstr>plmn-list</vt:lpstr>
      <vt:lpstr>qci-list</vt:lpstr>
      <vt:lpstr>dnsProfile</vt:lpstr>
      <vt:lpstr>prioritizedAddressList</vt:lpstr>
      <vt:lpstr>sliceInstanceList</vt:lpstr>
      <vt:lpstr>sliceList</vt:lpstr>
      <vt:lpstr>nfIdList</vt:lpstr>
      <vt:lpstr>ccfh-profile</vt:lpstr>
      <vt:lpstr>chf-profile</vt:lpstr>
      <vt:lpstr>charging-profile</vt:lpstr>
      <vt:lpstr>smf-charging</vt:lpstr>
      <vt:lpstr>cdr-avp-option</vt:lpstr>
      <vt:lpstr>gtp-profile</vt:lpstr>
      <vt:lpstr>gtp-prime-group</vt:lpstr>
      <vt:lpstr>tai-lai-list</vt:lpstr>
      <vt:lpstr>pfcp-profile</vt:lpstr>
      <vt:lpstr>pfcp-association-list</vt:lpstr>
      <vt:lpstr>gxProfile</vt:lpstr>
      <vt:lpstr>up-peer-list-realms</vt:lpstr>
      <vt:lpstr>up-peer-list-apns</vt:lpstr>
      <vt:lpstr>s6bProfile</vt:lpstr>
      <vt:lpstr>pcscfGroup</vt:lpstr>
      <vt:lpstr>call-insight</vt:lpstr>
      <vt:lpstr>profiles</vt:lpstr>
      <vt:lpstr>ePDG-specific_old</vt:lpstr>
      <vt:lpstr>ePDG-specific</vt:lpstr>
      <vt:lpstr>ePDG-specific_template</vt:lpstr>
      <vt:lpstr>mgbasic</vt:lpstr>
      <vt:lpstr>mgbasic_template</vt:lpstr>
      <vt:lpstr>apn</vt:lpstr>
      <vt:lpstr>sba-server-services</vt:lpstr>
      <vt:lpstr>amf-client</vt:lpstr>
      <vt:lpstr>pcf-client</vt:lpstr>
      <vt:lpstr>nrf-client</vt:lpstr>
      <vt:lpstr>udm-client</vt:lpstr>
      <vt:lpstr>chf-client</vt:lpstr>
      <vt:lpstr>sba-service-realm</vt:lpstr>
      <vt:lpstr>QciPolicy</vt:lpstr>
      <vt:lpstr>dns-client</vt:lpstr>
      <vt:lpstr>dns-client_template</vt:lpstr>
      <vt:lpstr>pdn-gx-interface</vt:lpstr>
      <vt:lpstr>pdn-gy-interface</vt:lpstr>
      <vt:lpstr>pdn-interfaces-gtp</vt:lpstr>
      <vt:lpstr>pdn-swu-interface</vt:lpstr>
      <vt:lpstr>pdn-swu-interface_template</vt:lpstr>
      <vt:lpstr>pdn-swm-interface</vt:lpstr>
      <vt:lpstr>pdn-swm-interface_template</vt:lpstr>
      <vt:lpstr>overrideProfile</vt:lpstr>
      <vt:lpstr>pdn-sx-interface</vt:lpstr>
      <vt:lpstr>pdn-s2b-interface</vt:lpstr>
      <vt:lpstr>pdn-s2b-interface_template</vt:lpstr>
      <vt:lpstr>pdn-ga-interface</vt:lpstr>
      <vt:lpstr>pdn-s6b-interface</vt:lpstr>
      <vt:lpstr>cdbx</vt:lpstr>
      <vt:lpstr>system-redundancy</vt:lpstr>
      <vt:lpstr>system-redundancy_template</vt:lpstr>
      <vt:lpstr>resourcepoolRedundancy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Rajender 2. (Nokia - IN/Noida)</dc:creator>
  <cp:lastModifiedBy>Dixit, Shalini 1. (Nokia - IN/Noida)</cp:lastModifiedBy>
  <cp:lastPrinted>2021-09-16T16:01:18Z</cp:lastPrinted>
  <dcterms:created xsi:type="dcterms:W3CDTF">2020-08-07T10:09:35Z</dcterms:created>
  <dcterms:modified xsi:type="dcterms:W3CDTF">2022-08-19T05:04:45Z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0x010100852195DDD570074CAE8CBF757C256CE2</vt:lpwstr>
  </property>
  <property fmtid="{D5CDD505-2E9C-101B-9397-08002B2CF9AE}" pid="3" name="MSIP_Label_b1aa2129-79ec-42c0-bfac-e5b7a0374572_Enabled">
    <vt:lpwstr>true</vt:lpwstr>
  </property>
  <property fmtid="{D5CDD505-2E9C-101B-9397-08002B2CF9AE}" pid="4" name="MSIP_Label_b1aa2129-79ec-42c0-bfac-e5b7a0374572_SetDate">
    <vt:lpwstr>2022-02-17T15:14:02Z</vt:lpwstr>
  </property>
  <property fmtid="{D5CDD505-2E9C-101B-9397-08002B2CF9AE}" pid="5" name="MSIP_Label_b1aa2129-79ec-42c0-bfac-e5b7a0374572_Method">
    <vt:lpwstr>Privileged</vt:lpwstr>
  </property>
  <property fmtid="{D5CDD505-2E9C-101B-9397-08002B2CF9AE}" pid="6" name="MSIP_Label_b1aa2129-79ec-42c0-bfac-e5b7a0374572_Name">
    <vt:lpwstr>b1aa2129-79ec-42c0-bfac-e5b7a0374572</vt:lpwstr>
  </property>
  <property fmtid="{D5CDD505-2E9C-101B-9397-08002B2CF9AE}" pid="7" name="MSIP_Label_b1aa2129-79ec-42c0-bfac-e5b7a0374572_SiteId">
    <vt:lpwstr>5d471751-9675-428d-917b-70f44f9630b0</vt:lpwstr>
  </property>
  <property fmtid="{D5CDD505-2E9C-101B-9397-08002B2CF9AE}" pid="8" name="MSIP_Label_b1aa2129-79ec-42c0-bfac-e5b7a0374572_ActionId">
    <vt:lpwstr>12efff32-d912-44f9-a2c3-aa5188c97dc5</vt:lpwstr>
  </property>
  <property fmtid="{D5CDD505-2E9C-101B-9397-08002B2CF9AE}" pid="9" name="MSIP_Label_b1aa2129-79ec-42c0-bfac-e5b7a0374572_ContentBits">
    <vt:lpwstr>0</vt:lpwstr>
  </property>
</Properties>
</file>