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queryTables/queryTable3.xml" ContentType="application/vnd.openxmlformats-officedocument.spreadsheetml.queryTable+xml"/>
  <Override PartName="/xl/slicers/slicer1.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OneDrive\Desktop\Excel\"/>
    </mc:Choice>
  </mc:AlternateContent>
  <bookViews>
    <workbookView xWindow="0" yWindow="0" windowWidth="17256" windowHeight="6696" firstSheet="2" activeTab="3"/>
  </bookViews>
  <sheets>
    <sheet name="Data" sheetId="1" r:id="rId1"/>
    <sheet name="India Staff" sheetId="2" r:id="rId2"/>
    <sheet name="All Staff" sheetId="4" r:id="rId3"/>
    <sheet name="Final - Score Card" sheetId="9" r:id="rId4"/>
    <sheet name="Analysis - Description" sheetId="3" r:id="rId5"/>
    <sheet name="Summary Statistics" sheetId="5" r:id="rId6"/>
    <sheet name="Information Finder" sheetId="6" r:id="rId7"/>
    <sheet name="Visualization" sheetId="7" r:id="rId8"/>
    <sheet name="Trend" sheetId="8" r:id="rId9"/>
  </sheets>
  <definedNames>
    <definedName name="_xlnm._FilterDatabase" localSheetId="0" hidden="1">Data!$C$5:$I$105</definedName>
    <definedName name="_xlnm._FilterDatabase" localSheetId="3" hidden="1">'Final - Score Card'!$X$17:$Y$23</definedName>
    <definedName name="_xlnm._FilterDatabase" localSheetId="1" hidden="1">'India Staff'!$B$2:$H$114</definedName>
    <definedName name="_xlchart.v1.0" hidden="1">'All Staff'!$F$2:$F$184</definedName>
    <definedName name="_xlchart.v1.1" hidden="1">'All Staff'!$F$2:$F$184</definedName>
    <definedName name="_xlcn.WorksheetConnection_ExcelDataAnalysis.xlsxall_staff1" hidden="1">all_staff[]</definedName>
    <definedName name="_xlcn.WorksheetConnection_ExcelDataAnalysis.xlsxall_staff51" hidden="1">all_staff5[]</definedName>
    <definedName name="_xlcn.WorksheetConnection_ExcelDataAnalysis.xlsxstaff1" hidden="1">staff[]</definedName>
    <definedName name="ExternalData_1" localSheetId="2" hidden="1">'All Staff'!$A$1:$I$184</definedName>
    <definedName name="ExternalData_1" localSheetId="6" hidden="1">'Information Finder'!$A$1:$I$184</definedName>
    <definedName name="ExternalData_1" localSheetId="5" hidden="1">'Summary Statistics'!$A$1:$I$184</definedName>
    <definedName name="Slicer_Country">#N/A</definedName>
  </definedNames>
  <calcPr calcId="162913"/>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Excel - Data Analysis.xlsx!staff"/>
          <x15:modelTable id="all_staff5" name="all_staff5" connection="WorksheetConnection_Excel - Data Analysis.xlsx!all_staff5"/>
          <x15:modelTable id="all_staff" name="all_staff" connection="WorksheetConnection_Excel - Data Analysis.xlsx!all_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M10" i="9" l="1"/>
  <c r="F10" i="9"/>
  <c r="O10" i="9"/>
  <c r="K10" i="9"/>
  <c r="H10" i="9"/>
  <c r="D10" i="9"/>
  <c r="D61" i="8" l="1"/>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D43" i="8"/>
  <c r="C43" i="8"/>
  <c r="D42" i="8"/>
  <c r="C42" i="8"/>
  <c r="D41" i="8"/>
  <c r="C41" i="8"/>
  <c r="D40" i="8"/>
  <c r="C40" i="8"/>
  <c r="D39" i="8"/>
  <c r="C39" i="8"/>
  <c r="D38" i="8"/>
  <c r="C38" i="8"/>
  <c r="D37" i="8"/>
  <c r="C37" i="8"/>
  <c r="D36" i="8"/>
  <c r="C36" i="8"/>
  <c r="D35" i="8"/>
  <c r="C35" i="8"/>
  <c r="D34" i="8"/>
  <c r="C34" i="8"/>
  <c r="D33" i="8"/>
  <c r="C33" i="8"/>
  <c r="D32" i="8"/>
  <c r="C32" i="8"/>
  <c r="D31" i="8"/>
  <c r="C31" i="8"/>
  <c r="D30" i="8"/>
  <c r="C30" i="8"/>
  <c r="D29" i="8"/>
  <c r="C29" i="8"/>
  <c r="D28" i="8"/>
  <c r="C28" i="8"/>
  <c r="D27" i="8"/>
  <c r="C27" i="8"/>
  <c r="D26" i="8"/>
  <c r="C26" i="8"/>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184" i="6"/>
  <c r="J184" i="6" s="1"/>
  <c r="H183" i="6"/>
  <c r="J183" i="6" s="1"/>
  <c r="H182" i="6"/>
  <c r="J182" i="6" s="1"/>
  <c r="H181" i="6"/>
  <c r="J181" i="6" s="1"/>
  <c r="H180" i="6"/>
  <c r="J180" i="6" s="1"/>
  <c r="H179" i="6"/>
  <c r="J179" i="6" s="1"/>
  <c r="H178" i="6"/>
  <c r="J178" i="6" s="1"/>
  <c r="H177" i="6"/>
  <c r="J177" i="6" s="1"/>
  <c r="H176" i="6"/>
  <c r="J176" i="6" s="1"/>
  <c r="H175" i="6"/>
  <c r="J175" i="6" s="1"/>
  <c r="H174" i="6"/>
  <c r="J174" i="6" s="1"/>
  <c r="H173" i="6"/>
  <c r="J173" i="6" s="1"/>
  <c r="H172" i="6"/>
  <c r="J172" i="6" s="1"/>
  <c r="H171" i="6"/>
  <c r="J171" i="6" s="1"/>
  <c r="H170" i="6"/>
  <c r="J170" i="6" s="1"/>
  <c r="H169" i="6"/>
  <c r="J169" i="6" s="1"/>
  <c r="H168" i="6"/>
  <c r="J168" i="6" s="1"/>
  <c r="H167" i="6"/>
  <c r="J167" i="6" s="1"/>
  <c r="H166" i="6"/>
  <c r="J166" i="6" s="1"/>
  <c r="H165" i="6"/>
  <c r="J165" i="6" s="1"/>
  <c r="H164" i="6"/>
  <c r="J164" i="6" s="1"/>
  <c r="H163" i="6"/>
  <c r="J163" i="6" s="1"/>
  <c r="H162" i="6"/>
  <c r="J162" i="6" s="1"/>
  <c r="H161" i="6"/>
  <c r="J161" i="6" s="1"/>
  <c r="H160" i="6"/>
  <c r="J160" i="6" s="1"/>
  <c r="H159" i="6"/>
  <c r="J159" i="6" s="1"/>
  <c r="H158" i="6"/>
  <c r="J158" i="6" s="1"/>
  <c r="H157" i="6"/>
  <c r="J157" i="6" s="1"/>
  <c r="H156" i="6"/>
  <c r="J156" i="6" s="1"/>
  <c r="H155" i="6"/>
  <c r="J155" i="6" s="1"/>
  <c r="H154" i="6"/>
  <c r="J154" i="6" s="1"/>
  <c r="H153" i="6"/>
  <c r="J153" i="6" s="1"/>
  <c r="H152" i="6"/>
  <c r="J152" i="6" s="1"/>
  <c r="H151" i="6"/>
  <c r="J151" i="6" s="1"/>
  <c r="H150" i="6"/>
  <c r="J150" i="6" s="1"/>
  <c r="H149" i="6"/>
  <c r="J149" i="6" s="1"/>
  <c r="H148" i="6"/>
  <c r="J148" i="6" s="1"/>
  <c r="H147" i="6"/>
  <c r="J147" i="6" s="1"/>
  <c r="H146" i="6"/>
  <c r="J146" i="6" s="1"/>
  <c r="H145" i="6"/>
  <c r="J145" i="6" s="1"/>
  <c r="H144" i="6"/>
  <c r="J144" i="6" s="1"/>
  <c r="H143" i="6"/>
  <c r="J143" i="6" s="1"/>
  <c r="H142" i="6"/>
  <c r="J142" i="6" s="1"/>
  <c r="H141" i="6"/>
  <c r="J141" i="6" s="1"/>
  <c r="H140" i="6"/>
  <c r="J140" i="6" s="1"/>
  <c r="H139" i="6"/>
  <c r="J139" i="6" s="1"/>
  <c r="H138" i="6"/>
  <c r="J138" i="6" s="1"/>
  <c r="H137" i="6"/>
  <c r="J137" i="6" s="1"/>
  <c r="H136" i="6"/>
  <c r="J136" i="6" s="1"/>
  <c r="H135" i="6"/>
  <c r="J135" i="6" s="1"/>
  <c r="H134" i="6"/>
  <c r="J134" i="6" s="1"/>
  <c r="H133" i="6"/>
  <c r="J133" i="6" s="1"/>
  <c r="H132" i="6"/>
  <c r="J132" i="6" s="1"/>
  <c r="H131" i="6"/>
  <c r="J131" i="6" s="1"/>
  <c r="H130" i="6"/>
  <c r="J130" i="6" s="1"/>
  <c r="H129" i="6"/>
  <c r="J129" i="6" s="1"/>
  <c r="H128" i="6"/>
  <c r="J128" i="6" s="1"/>
  <c r="H127" i="6"/>
  <c r="J127" i="6" s="1"/>
  <c r="H126" i="6"/>
  <c r="J126" i="6" s="1"/>
  <c r="H125" i="6"/>
  <c r="J125" i="6" s="1"/>
  <c r="H124" i="6"/>
  <c r="J124" i="6" s="1"/>
  <c r="H123" i="6"/>
  <c r="J123" i="6" s="1"/>
  <c r="H122" i="6"/>
  <c r="J122" i="6" s="1"/>
  <c r="H121" i="6"/>
  <c r="J121" i="6" s="1"/>
  <c r="H120" i="6"/>
  <c r="J120" i="6" s="1"/>
  <c r="H119" i="6"/>
  <c r="J119" i="6" s="1"/>
  <c r="H118" i="6"/>
  <c r="J118" i="6" s="1"/>
  <c r="H117" i="6"/>
  <c r="J117" i="6" s="1"/>
  <c r="H116" i="6"/>
  <c r="J116" i="6" s="1"/>
  <c r="H115" i="6"/>
  <c r="J115" i="6" s="1"/>
  <c r="H114" i="6"/>
  <c r="J114" i="6" s="1"/>
  <c r="H113" i="6"/>
  <c r="J113" i="6" s="1"/>
  <c r="H112" i="6"/>
  <c r="J112" i="6" s="1"/>
  <c r="H111" i="6"/>
  <c r="J111" i="6" s="1"/>
  <c r="H110" i="6"/>
  <c r="J110" i="6" s="1"/>
  <c r="H109" i="6"/>
  <c r="J109" i="6" s="1"/>
  <c r="H108" i="6"/>
  <c r="J108" i="6" s="1"/>
  <c r="H107" i="6"/>
  <c r="J107" i="6" s="1"/>
  <c r="H106" i="6"/>
  <c r="J106" i="6" s="1"/>
  <c r="H105" i="6"/>
  <c r="J105" i="6" s="1"/>
  <c r="H104" i="6"/>
  <c r="J104" i="6" s="1"/>
  <c r="H103" i="6"/>
  <c r="J103" i="6" s="1"/>
  <c r="H102" i="6"/>
  <c r="J102" i="6" s="1"/>
  <c r="H101" i="6"/>
  <c r="J101" i="6" s="1"/>
  <c r="H100" i="6"/>
  <c r="J100" i="6" s="1"/>
  <c r="H99" i="6"/>
  <c r="J99" i="6" s="1"/>
  <c r="H98" i="6"/>
  <c r="J98" i="6" s="1"/>
  <c r="H97" i="6"/>
  <c r="J97" i="6" s="1"/>
  <c r="H96" i="6"/>
  <c r="J96" i="6" s="1"/>
  <c r="H95" i="6"/>
  <c r="J95" i="6" s="1"/>
  <c r="H94" i="6"/>
  <c r="J94" i="6" s="1"/>
  <c r="H93" i="6"/>
  <c r="J93" i="6" s="1"/>
  <c r="H92" i="6"/>
  <c r="J92" i="6" s="1"/>
  <c r="H91" i="6"/>
  <c r="J91" i="6" s="1"/>
  <c r="H90" i="6"/>
  <c r="J90" i="6" s="1"/>
  <c r="H89" i="6"/>
  <c r="J89" i="6" s="1"/>
  <c r="H88" i="6"/>
  <c r="J88" i="6" s="1"/>
  <c r="H87" i="6"/>
  <c r="J87" i="6" s="1"/>
  <c r="H86" i="6"/>
  <c r="J86" i="6" s="1"/>
  <c r="H85" i="6"/>
  <c r="J85" i="6" s="1"/>
  <c r="H84" i="6"/>
  <c r="J84" i="6" s="1"/>
  <c r="H83" i="6"/>
  <c r="J83" i="6" s="1"/>
  <c r="H82" i="6"/>
  <c r="J82" i="6" s="1"/>
  <c r="H81" i="6"/>
  <c r="J81" i="6" s="1"/>
  <c r="H80" i="6"/>
  <c r="J80" i="6" s="1"/>
  <c r="H79" i="6"/>
  <c r="J79" i="6" s="1"/>
  <c r="H78" i="6"/>
  <c r="J78" i="6" s="1"/>
  <c r="H77" i="6"/>
  <c r="J77" i="6" s="1"/>
  <c r="H76" i="6"/>
  <c r="J76" i="6" s="1"/>
  <c r="H75" i="6"/>
  <c r="J75" i="6" s="1"/>
  <c r="H74" i="6"/>
  <c r="J74" i="6" s="1"/>
  <c r="H73" i="6"/>
  <c r="J73" i="6" s="1"/>
  <c r="H72" i="6"/>
  <c r="J72" i="6" s="1"/>
  <c r="H71" i="6"/>
  <c r="J71" i="6" s="1"/>
  <c r="H70" i="6"/>
  <c r="J70" i="6" s="1"/>
  <c r="H69" i="6"/>
  <c r="J69" i="6" s="1"/>
  <c r="H68" i="6"/>
  <c r="J68" i="6" s="1"/>
  <c r="H67" i="6"/>
  <c r="J67" i="6" s="1"/>
  <c r="H66" i="6"/>
  <c r="J66" i="6" s="1"/>
  <c r="H65" i="6"/>
  <c r="J65" i="6" s="1"/>
  <c r="H64" i="6"/>
  <c r="J64" i="6" s="1"/>
  <c r="H63" i="6"/>
  <c r="J63" i="6" s="1"/>
  <c r="H62" i="6"/>
  <c r="J62" i="6" s="1"/>
  <c r="H61" i="6"/>
  <c r="J61" i="6" s="1"/>
  <c r="H60" i="6"/>
  <c r="J60" i="6" s="1"/>
  <c r="H59" i="6"/>
  <c r="J59" i="6" s="1"/>
  <c r="H58" i="6"/>
  <c r="J58" i="6" s="1"/>
  <c r="H57" i="6"/>
  <c r="J57" i="6" s="1"/>
  <c r="H56" i="6"/>
  <c r="J56" i="6" s="1"/>
  <c r="H55" i="6"/>
  <c r="J55" i="6" s="1"/>
  <c r="H54" i="6"/>
  <c r="J54" i="6" s="1"/>
  <c r="H53" i="6"/>
  <c r="J53" i="6" s="1"/>
  <c r="H52" i="6"/>
  <c r="J52" i="6" s="1"/>
  <c r="H51" i="6"/>
  <c r="J51" i="6" s="1"/>
  <c r="H50" i="6"/>
  <c r="J50" i="6" s="1"/>
  <c r="H49" i="6"/>
  <c r="J49" i="6" s="1"/>
  <c r="H48" i="6"/>
  <c r="J48" i="6" s="1"/>
  <c r="H47" i="6"/>
  <c r="J47" i="6" s="1"/>
  <c r="H46" i="6"/>
  <c r="J46" i="6" s="1"/>
  <c r="H45" i="6"/>
  <c r="J45" i="6" s="1"/>
  <c r="H44" i="6"/>
  <c r="J44" i="6" s="1"/>
  <c r="H43" i="6"/>
  <c r="J43" i="6" s="1"/>
  <c r="H42" i="6"/>
  <c r="J42" i="6" s="1"/>
  <c r="H41" i="6"/>
  <c r="J41" i="6" s="1"/>
  <c r="H40" i="6"/>
  <c r="J40" i="6" s="1"/>
  <c r="H39" i="6"/>
  <c r="J39" i="6" s="1"/>
  <c r="H38" i="6"/>
  <c r="J38" i="6" s="1"/>
  <c r="H37" i="6"/>
  <c r="J37" i="6" s="1"/>
  <c r="H36" i="6"/>
  <c r="J36" i="6" s="1"/>
  <c r="H35" i="6"/>
  <c r="J35" i="6" s="1"/>
  <c r="H34" i="6"/>
  <c r="J34" i="6" s="1"/>
  <c r="H33" i="6"/>
  <c r="J33" i="6" s="1"/>
  <c r="H32" i="6"/>
  <c r="J32" i="6" s="1"/>
  <c r="H31" i="6"/>
  <c r="J31" i="6" s="1"/>
  <c r="H30" i="6"/>
  <c r="J30" i="6" s="1"/>
  <c r="H29" i="6"/>
  <c r="J29" i="6" s="1"/>
  <c r="H28" i="6"/>
  <c r="J28" i="6" s="1"/>
  <c r="H27" i="6"/>
  <c r="J27" i="6" s="1"/>
  <c r="H26" i="6"/>
  <c r="J26" i="6" s="1"/>
  <c r="H25" i="6"/>
  <c r="J25" i="6" s="1"/>
  <c r="H24" i="6"/>
  <c r="J24" i="6" s="1"/>
  <c r="H23" i="6"/>
  <c r="J23" i="6" s="1"/>
  <c r="H22" i="6"/>
  <c r="J22" i="6" s="1"/>
  <c r="H21" i="6"/>
  <c r="J21" i="6" s="1"/>
  <c r="H20" i="6"/>
  <c r="J20" i="6" s="1"/>
  <c r="H19" i="6"/>
  <c r="J19" i="6" s="1"/>
  <c r="H18" i="6"/>
  <c r="J18" i="6" s="1"/>
  <c r="O17" i="6"/>
  <c r="H17" i="6"/>
  <c r="J17" i="6" s="1"/>
  <c r="H16" i="6"/>
  <c r="J16" i="6" s="1"/>
  <c r="O15" i="6"/>
  <c r="H15" i="6"/>
  <c r="J15" i="6" s="1"/>
  <c r="O14" i="6"/>
  <c r="H14" i="6"/>
  <c r="J14" i="6" s="1"/>
  <c r="O13" i="6"/>
  <c r="H13" i="6"/>
  <c r="J13" i="6" s="1"/>
  <c r="O12" i="6"/>
  <c r="H12" i="6"/>
  <c r="J12" i="6" s="1"/>
  <c r="O11" i="6"/>
  <c r="H11" i="6"/>
  <c r="J11" i="6" s="1"/>
  <c r="O10" i="6"/>
  <c r="H10" i="6"/>
  <c r="J10" i="6" s="1"/>
  <c r="H9" i="6"/>
  <c r="J9" i="6" s="1"/>
  <c r="H8" i="6"/>
  <c r="J8" i="6" s="1"/>
  <c r="H7" i="6"/>
  <c r="J7" i="6" s="1"/>
  <c r="H6" i="6"/>
  <c r="J6" i="6" s="1"/>
  <c r="H5" i="6"/>
  <c r="J5" i="6" s="1"/>
  <c r="H4" i="6"/>
  <c r="J4" i="6" s="1"/>
  <c r="H3" i="6"/>
  <c r="J3" i="6" s="1"/>
  <c r="H2" i="6"/>
  <c r="J2" i="6" s="1"/>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L20" i="5"/>
  <c r="H20" i="5"/>
  <c r="H19" i="5"/>
  <c r="L18" i="5"/>
  <c r="H18" i="5"/>
  <c r="H17" i="5"/>
  <c r="H16" i="5"/>
  <c r="H15" i="5"/>
  <c r="H14" i="5"/>
  <c r="L13" i="5"/>
  <c r="H13" i="5"/>
  <c r="H12" i="5"/>
  <c r="L11" i="5"/>
  <c r="H11" i="5"/>
  <c r="H10" i="5"/>
  <c r="H9" i="5"/>
  <c r="M8" i="5"/>
  <c r="L8" i="5"/>
  <c r="H8" i="5"/>
  <c r="M7" i="5"/>
  <c r="L7" i="5"/>
  <c r="H7" i="5"/>
  <c r="L6" i="5"/>
  <c r="H6" i="5"/>
  <c r="H5" i="5"/>
  <c r="H4" i="5"/>
  <c r="H3" i="5"/>
  <c r="H2" i="5"/>
  <c r="I106" i="1"/>
  <c r="H106" i="1"/>
  <c r="F106" i="1"/>
  <c r="L9" i="5" l="1"/>
  <c r="O16" i="6"/>
</calcChain>
</file>

<file path=xl/connections.xml><?xml version="1.0" encoding="utf-8"?>
<connections xmlns="http://schemas.openxmlformats.org/spreadsheetml/2006/main">
  <connection id="1"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 id="4" keepAlive="1" name="Query - staff (2)" description="Connection to the 'staff (2)' query in the workbook." type="5" refreshedVersion="6" background="1" saveData="1">
    <dbPr connection="Provider=Microsoft.Mashup.OleDb.1;Data Source=$Workbook$;Location=&quot;staff (2)&quot;;Extended Properties=&quot;&quot;" command="SELECT * FROM [staff (2)]"/>
  </connection>
  <connection id="5" keepAlive="1" name="Query - staff (2)(1)" description="Connection to the 'staff (2)' query in the workbook." type="5" refreshedVersion="6" background="1" saveData="1">
    <dbPr connection="Provider=Microsoft.Mashup.OleDb.1;Data Source=$Workbook$;Location=&quot;staff (2)&quot;;Extended Properties=&quot;&quot;" command="SELECT * FROM [staff (2)]"/>
  </connection>
  <connection id="6" keepAlive="1" name="Query - staff (3)" description="Connection to the 'staff (3)' query in the workbook." type="5" refreshedVersion="6" background="1" saveData="1">
    <dbPr connection="Provider=Microsoft.Mashup.OleDb.1;Data Source=$Workbook$;Location=&quot;staff (3)&quot;;Extended Properties=&quot;&quot;" command="SELECT * FROM [staff (3)]"/>
  </connection>
  <connection id="7" keepAlive="1" name="Query - staff (3)(1)" description="Connection to the 'staff (3)' query in the workbook." type="5" refreshedVersion="6" background="1" saveData="1">
    <dbPr connection="Provider=Microsoft.Mashup.OleDb.1;Data Source=$Workbook$;Location=&quot;staff (3)&quot;;Extended Properties=&quot;&quot;" command="SELECT * FROM [staff (3)]"/>
  </connection>
  <connection id="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name="WorksheetConnection_Excel - Data Analysis.xlsx!all_staff" type="102" refreshedVersion="6" minRefreshableVersion="5">
    <extLst>
      <ext xmlns:x15="http://schemas.microsoft.com/office/spreadsheetml/2010/11/main" uri="{DE250136-89BD-433C-8126-D09CA5730AF9}">
        <x15:connection id="all_staff">
          <x15:rangePr sourceName="_xlcn.WorksheetConnection_ExcelDataAnalysis.xlsxall_staff1"/>
        </x15:connection>
      </ext>
    </extLst>
  </connection>
  <connection id="10" name="WorksheetConnection_Excel - Data Analysis.xlsx!all_staff5" type="102" refreshedVersion="6" minRefreshableVersion="5">
    <extLst>
      <ext xmlns:x15="http://schemas.microsoft.com/office/spreadsheetml/2010/11/main" uri="{DE250136-89BD-433C-8126-D09CA5730AF9}">
        <x15:connection id="all_staff5" autoDelete="1">
          <x15:rangePr sourceName="_xlcn.WorksheetConnection_ExcelDataAnalysis.xlsxall_staff51"/>
        </x15:connection>
      </ext>
    </extLst>
  </connection>
  <connection id="11" name="WorksheetConnection_Excel - Data Analysis.xlsx!staff" type="102" refreshedVersion="6" minRefreshableVersion="5">
    <extLst>
      <ext xmlns:x15="http://schemas.microsoft.com/office/spreadsheetml/2010/11/main" uri="{DE250136-89BD-433C-8126-D09CA5730AF9}">
        <x15:connection id="staff">
          <x15:rangePr sourceName="_xlcn.WorksheetConnection_ExcelDataAnalysis.xlsxstaff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all_staff].[Country].&amp;[IND]}"/>
    <s v="{[all_staff].[Country].&amp;[NZ]}"/>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<sst xmlns="http://schemas.openxmlformats.org/spreadsheetml/2006/main" count="3742" uniqueCount="279">
  <si>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</si>
  <si>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</si>
  <si>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</si>
  <si>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</si>
  <si>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</si>
  <si>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</si>
  <si>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</si>
  <si>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</si>
  <si>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</si>
  <si>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</si>
  <si>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</si>
  <si>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</si>
  <si>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</si>
  <si>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</si>
  <si>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</si>
  <si>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</si>
  <si>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</si>
  <si>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</si>
  <si>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</si>
  <si>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</si>
  <si>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</si>
  <si>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</si>
  <si>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</si>
  <si>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</si>
  <si>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</si>
  <si>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</si>
  <si>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</si>
  <si>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</si>
  <si>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</si>
  <si>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</si>
  <si>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</si>
  <si>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</si>
  <si>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</si>
  <si>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</si>
  <si>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</si>
  <si>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</si>
  <si>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</si>
  <si>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</si>
  <si>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</si>
  <si>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</si>
  <si>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</si>
  <si>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</si>
  <si>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</si>
  <si>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</si>
  <si>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</si>
  <si>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</si>
  <si>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</si>
  <si>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</si>
  <si>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</si>
  <si>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</si>
  <si>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</si>
  <si>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</si>
  <si>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</si>
  <si>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</si>
  <si>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</si>
  <si>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</si>
  <si>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</si>
  <si>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</si>
  <si>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</si>
  <si>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</si>
  <si>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</si>
  <si>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</si>
  <si>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</si>
  <si>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</si>
  <si>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</si>
  <si>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</si>
  <si>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</si>
  <si>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</si>
  <si>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</si>
  <si>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</si>
  <si>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</si>
  <si>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</si>
  <si>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</si>
  <si>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</si>
  <si>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</si>
  <si>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</si>
  <si>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</si>
  <si>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</si>
  <si>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</si>
  <si>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</si>
  <si>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</si>
  <si>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</si>
  <si>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</si>
  <si>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</si>
  <si>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</si>
  <si>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</si>
  <si>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</si>
  <si>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</si>
  <si>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</si>
  <si>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</si>
  <si>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</si>
  <si>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</si>
  <si>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</si>
  <si>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</si>
  <si>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</si>
  <si>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</si>
  <si>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</si>
  <si>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</si>
  <si>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</si>
  <si>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</si>
  <si>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</si>
  <si>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</si>
  <si>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</si>
  <si>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</si>
  <si>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</si>
  <si>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</si>
  <si>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</si>
  <si>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</si>
  <si>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</si>
  <si>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</si>
  <si>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</si>
  <si>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</si>
  <si>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</si>
  <si>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</si>
  <si>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</si>
  <si>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</si>
  <si>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</si>
  <si>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</si>
  <si>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</si>
  <si>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</si>
  <si>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</si>
  <si>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</si>
  <si>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</si>
  <si>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</si>
  <si>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</si>
  <si>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</si>
  <si>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</si>
  <si>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</si>
  <si>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</si>
  <si>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</si>
  <si>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</si>
  <si>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</si>
  <si>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</si>
  <si>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</si>
  <si>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</si>
  <si>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</si>
  <si>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</si>
  <si>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</si>
  <si>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</si>
  <si>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</si>
  <si>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</si>
  <si>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</si>
  <si>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</si>
  <si>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</si>
  <si>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</si>
  <si>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</si>
  <si>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</si>
  <si>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</si>
  <si>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</si>
  <si>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</si>
  <si>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</si>
  <si>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</si>
  <si>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</si>
  <si>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</si>
  <si>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</si>
  <si>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</si>
  <si>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</si>
  <si>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</si>
  <si>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</si>
  <si>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</si>
  <si>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</si>
  <si>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</si>
  <si>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</si>
  <si>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</si>
  <si>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</si>
  <si>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</si>
  <si>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</si>
  <si>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</si>
  <si>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</si>
  <si>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</si>
  <si>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</si>
  <si>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</si>
  <si>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</si>
  <si>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</si>
  <si>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</si>
  <si>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</si>
  <si>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</si>
  <si>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</si>
  <si>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</si>
  <si>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</si>
  <si>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</si>
  <si>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</si>
  <si>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</si>
  <si>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</si>
  <si>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</si>
  <si>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</si>
  <si>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</si>
  <si>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</si>
  <si>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</si>
  <si>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</si>
  <si>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</si>
  <si>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</si>
  <si>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</si>
  <si>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</si>
  <si>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</si>
  <si>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</si>
  <si>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</si>
  <si>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</si>
  <si>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</si>
  <si>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</si>
  <si>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</si>
  <si>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</si>
  <si>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</si>
  <si>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Comments</t>
  </si>
  <si>
    <t>2. Name the tables and glance overall to see if there's any missing value or anything</t>
  </si>
  <si>
    <t>1. Consolidate raw data to a data analysis perspective -- in the form of tables (Ctrl + T)</t>
  </si>
  <si>
    <t>3. Perform summary analysis like find average, count, sum etc. and check for duplicates.</t>
  </si>
  <si>
    <t>Total</t>
  </si>
  <si>
    <t>4. Power Query - data prepocessing engine that lets excel know how to clean data, manipulate or combine</t>
  </si>
  <si>
    <t>5. Appendic Operation - consolidate two datasets with similar column structure into one (make sure the column names are similar)</t>
  </si>
  <si>
    <t>Country</t>
  </si>
  <si>
    <t>NZ</t>
  </si>
  <si>
    <t>IND</t>
  </si>
  <si>
    <t>Others</t>
  </si>
  <si>
    <t>Steps done in Power Query</t>
  </si>
  <si>
    <t>1. Got data from table and duplicated and made the duplicate table as ind_staff using "= Excel.CurrentWorkbook(){[Name="TableName"]}[Content]"</t>
  </si>
  <si>
    <t>2.  Added custom column "Country" and appended as one main table and removed duplicates, replaced "null" in Gender as "Others" and loaded.</t>
  </si>
  <si>
    <t>1. Quick analysis of data</t>
  </si>
  <si>
    <t>2. Information finder - put a name of employee and find all details</t>
  </si>
  <si>
    <t>Business Questions PART 1</t>
  </si>
  <si>
    <t>Quick Statistics</t>
  </si>
  <si>
    <t>Count of employees</t>
  </si>
  <si>
    <t>Average salary</t>
  </si>
  <si>
    <t>Average age</t>
  </si>
  <si>
    <t>Tenure</t>
  </si>
  <si>
    <t>Female Ratio %</t>
  </si>
  <si>
    <t>Median</t>
  </si>
  <si>
    <t>Female Count</t>
  </si>
  <si>
    <t>Challenge</t>
  </si>
  <si>
    <t>Ratio of employees with salary more than $90000</t>
  </si>
  <si>
    <t>Count</t>
  </si>
  <si>
    <t>Ratio</t>
  </si>
  <si>
    <t>Found average age and salary, count of employees, ratio of female, ratio of people earning &gt;90k. Tip: You can specify conditions within " " in countifs etc.</t>
  </si>
  <si>
    <t>Actions</t>
  </si>
  <si>
    <t>Date of Join</t>
  </si>
  <si>
    <t>Employee</t>
  </si>
  <si>
    <t>Information Finder</t>
  </si>
  <si>
    <r>
      <t xml:space="preserve">Created information finder using VLOOKUP and it displays name dynamically. Used </t>
    </r>
    <r>
      <rPr>
        <u/>
        <sz val="11"/>
        <color rgb="FFFF0000"/>
        <rFont val="Calibri"/>
        <family val="2"/>
        <scheme val="minor"/>
      </rPr>
      <t>$M$7&amp;"*"</t>
    </r>
    <r>
      <rPr>
        <sz val="11"/>
        <color rgb="FFFF0000"/>
        <rFont val="Calibri"/>
        <family val="2"/>
        <scheme val="minor"/>
      </rPr>
      <t xml:space="preserve"> - this does not require the user to entirely type out the name. </t>
    </r>
    <r>
      <rPr>
        <b/>
        <sz val="11"/>
        <color rgb="FFFF0000"/>
        <rFont val="Calibri"/>
        <family val="2"/>
        <scheme val="minor"/>
      </rPr>
      <t>BETTER USER EXPERIENCE!!</t>
    </r>
  </si>
  <si>
    <t>3. Male vs Female Comparison</t>
  </si>
  <si>
    <t>4. Calculate Annual Bonus</t>
  </si>
  <si>
    <t>Male vx Female</t>
  </si>
  <si>
    <t>Grand Total</t>
  </si>
  <si>
    <t>Row Labels</t>
  </si>
  <si>
    <t>Count of Name</t>
  </si>
  <si>
    <t>Average of Age</t>
  </si>
  <si>
    <t>Values</t>
  </si>
  <si>
    <t xml:space="preserve"> </t>
  </si>
  <si>
    <t>Average of Salary</t>
  </si>
  <si>
    <t>Average of Tenure</t>
  </si>
  <si>
    <t>Using Pivot table and slicer</t>
  </si>
  <si>
    <t>Create bonus column and use if condition to assign 3% bonus for tenure&gt;2, else 2%</t>
  </si>
  <si>
    <t>Bonus</t>
  </si>
  <si>
    <t>Data Visualization</t>
  </si>
  <si>
    <t>Salary Spread and distribution</t>
  </si>
  <si>
    <t>Company trajectory</t>
  </si>
  <si>
    <t>India vs NZ report</t>
  </si>
  <si>
    <t>Relationship between salary and rating</t>
  </si>
  <si>
    <t>barr</t>
  </si>
  <si>
    <t>Salary Spread shows that majority of employees earn around 40k - 80k and a significant number of employees earn above 110k$</t>
  </si>
  <si>
    <t>Box plot shows there exists no outliers.</t>
  </si>
  <si>
    <t>Average&gt;Median but no significant differences</t>
  </si>
  <si>
    <t>Rating as number</t>
  </si>
  <si>
    <t>Highest salary received has Average rating. This can be seen through scatter plot even if the table denotes Exceptional as highest average.</t>
  </si>
  <si>
    <t>Salary does not depend on rating</t>
  </si>
  <si>
    <t>Conclusion:</t>
  </si>
  <si>
    <t>2020</t>
  </si>
  <si>
    <t>2021</t>
  </si>
  <si>
    <t>2022</t>
  </si>
  <si>
    <t>2023</t>
  </si>
  <si>
    <t xml:space="preserve"> Month</t>
  </si>
  <si>
    <t>Headcount</t>
  </si>
  <si>
    <t>Running Total</t>
  </si>
  <si>
    <t>New Zealand</t>
  </si>
  <si>
    <t>India</t>
  </si>
  <si>
    <t>HeadCount</t>
  </si>
  <si>
    <t>Female Ratio</t>
  </si>
  <si>
    <t>Average Salary</t>
  </si>
  <si>
    <t>Headcount by Department</t>
  </si>
  <si>
    <t>Country Scorecard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</si>
</sst>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409]* #,##0.00_ ;_-[$$-409]* \-#,##0.00\ ;_-[$$-409]* &quot;-&quot;??_ ;_-@_ "/>
    <numFmt numFmtId="165" formatCode="[$$-C09]#,##0.00"/>
    <numFmt numFmtId="166" formatCode="_-[$$-409]* #,##0_ ;_-[$$-409]* \-#,##0\ ;_-[$$-409]* &quot;-&quot;??_ ;_-@_ "/>
    <numFmt numFmtId="167" formatCode="[$$-C09]#,##0"/>
  </numFmts>
  <fonts count="16" x14ac:knownFonts="1">
    <font>
      <sz val="11"/>
      <color theme="1"/>
      <name val="Calibri"/>
      <family val="2"/>
      <scheme val="minor"/>
    </font>
    <font>
      <sz val="28"/>
      <color theme="1"/>
      <name val="Segoe UI Light"/>
      <family val="2"/>
    </font>
    <font>
      <sz val="11"/>
      <color rgb="FFFF0000"/>
      <name val="Calibri"/>
      <family val="2"/>
      <scheme val="minor"/>
    </font>
    <font>
      <b/>
      <sz val="11"/>
      <color rgb="FFFF0000"/>
      <name val="Calibri"/>
      <family val="2"/>
      <scheme val="minor"/>
    </font>
    <font>
      <sz val="12"/>
      <color theme="1"/>
      <name val="Calibri"/>
      <family val="2"/>
      <scheme val="minor"/>
    </font>
    <font>
      <b/>
      <sz val="12"/>
      <color theme="1"/>
      <name val="Calibri"/>
      <family val="2"/>
      <scheme val="minor"/>
    </font>
    <font>
      <b/>
      <sz val="12"/>
      <color theme="3" tint="0.39997558519241921"/>
      <name val="Calibri"/>
      <family val="2"/>
      <scheme val="minor"/>
    </font>
    <font>
      <b/>
      <sz val="11"/>
      <color theme="1"/>
      <name val="Calibri"/>
      <family val="2"/>
      <scheme val="minor"/>
    </font>
    <font>
      <u/>
      <sz val="11"/>
      <color rgb="FFFF0000"/>
      <name val="Calibri"/>
      <family val="2"/>
      <scheme val="minor"/>
    </font>
    <font>
      <b/>
      <sz val="28"/>
      <color theme="1"/>
      <name val="Calibri"/>
      <family val="2"/>
      <scheme val="minor"/>
    </font>
    <font>
      <b/>
      <sz val="24"/>
      <color theme="1"/>
      <name val="Calibri"/>
      <family val="2"/>
      <scheme val="minor"/>
    </font>
    <font>
      <sz val="11"/>
      <color theme="0"/>
      <name val="Calibri"/>
      <family val="2"/>
      <scheme val="minor"/>
    </font>
    <font>
      <b/>
      <sz val="28"/>
      <color theme="0"/>
      <name val="Calibri"/>
      <family val="2"/>
      <scheme val="minor"/>
    </font>
    <font>
      <b/>
      <u/>
      <sz val="14"/>
      <color theme="9" tint="-0.499984740745262"/>
      <name val="Calibri"/>
      <family val="2"/>
      <scheme val="minor"/>
    </font>
    <font>
      <b/>
      <u/>
      <sz val="14"/>
      <color theme="5" tint="-0.249977111117893"/>
      <name val="Calibri"/>
      <family val="2"/>
      <scheme val="minor"/>
    </font>
    <font>
      <b/>
      <u/>
      <sz val="18"/>
      <color theme="1"/>
      <name val="Calibri"/>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tint="-0.14999847407452621"/>
        <bgColor indexed="64"/>
      </patternFill>
    </fill>
  </fills>
  <borders count="11">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0" fontId="3" fillId="0" borderId="0" xfId="0" applyFont="1"/>
    <xf numFmtId="0" fontId="2" fillId="0" borderId="0" xfId="0" applyFont="1" applyAlignment="1">
      <alignment wrapText="1"/>
    </xf>
    <xf numFmtId="0" fontId="3" fillId="0" borderId="0" xfId="0" applyFont="1" applyAlignment="1">
      <alignment wrapText="1"/>
    </xf>
    <xf numFmtId="164" fontId="0" fillId="0" borderId="0" xfId="0" applyNumberFormat="1"/>
    <xf numFmtId="1" fontId="0" fillId="0" borderId="0" xfId="0" applyNumberFormat="1"/>
    <xf numFmtId="0" fontId="0" fillId="0" borderId="0" xfId="0" applyNumberFormat="1"/>
    <xf numFmtId="14" fontId="0" fillId="0" borderId="0" xfId="0" applyNumberFormat="1"/>
    <xf numFmtId="0" fontId="4" fillId="0" borderId="0" xfId="0" applyFont="1"/>
    <xf numFmtId="0" fontId="5" fillId="4" borderId="0" xfId="0" applyFont="1" applyFill="1"/>
    <xf numFmtId="0" fontId="6" fillId="6" borderId="0" xfId="0" applyFont="1" applyFill="1"/>
    <xf numFmtId="164" fontId="4" fillId="0" borderId="0" xfId="0" applyNumberFormat="1" applyFont="1" applyAlignment="1"/>
    <xf numFmtId="2" fontId="0" fillId="0" borderId="0" xfId="0" applyNumberFormat="1"/>
    <xf numFmtId="0" fontId="4" fillId="6" borderId="0" xfId="0" applyFont="1" applyFill="1"/>
    <xf numFmtId="0" fontId="4" fillId="5" borderId="0" xfId="0" applyFont="1" applyFill="1"/>
    <xf numFmtId="2" fontId="4" fillId="5" borderId="0" xfId="0" applyNumberFormat="1" applyFont="1" applyFill="1"/>
    <xf numFmtId="164" fontId="4" fillId="5" borderId="0" xfId="0" applyNumberFormat="1" applyFont="1" applyFill="1" applyAlignment="1">
      <alignment horizontal="right"/>
    </xf>
    <xf numFmtId="0" fontId="0" fillId="5" borderId="0" xfId="0" applyFont="1" applyFill="1"/>
    <xf numFmtId="9" fontId="4" fillId="5" borderId="0" xfId="0" applyNumberFormat="1" applyFont="1" applyFill="1"/>
    <xf numFmtId="9" fontId="4" fillId="6" borderId="0" xfId="0" applyNumberFormat="1" applyFont="1" applyFill="1"/>
    <xf numFmtId="0" fontId="0" fillId="0" borderId="1" xfId="0" applyNumberFormat="1" applyFont="1" applyBorder="1"/>
    <xf numFmtId="0" fontId="0" fillId="0" borderId="0" xfId="0" applyAlignment="1">
      <alignment horizontal="left"/>
    </xf>
    <xf numFmtId="0" fontId="4" fillId="0" borderId="2" xfId="0" applyFont="1" applyBorder="1" applyAlignment="1">
      <alignment horizontal="left"/>
    </xf>
    <xf numFmtId="14" fontId="4" fillId="0" borderId="2" xfId="0" applyNumberFormat="1" applyFont="1" applyBorder="1" applyAlignment="1">
      <alignment horizontal="left"/>
    </xf>
    <xf numFmtId="0" fontId="5" fillId="8" borderId="0" xfId="0" applyFont="1" applyFill="1"/>
    <xf numFmtId="0" fontId="4" fillId="0" borderId="0" xfId="0" applyFont="1" applyFill="1" applyBorder="1" applyAlignment="1">
      <alignment horizontal="left"/>
    </xf>
    <xf numFmtId="0" fontId="2" fillId="0" borderId="0" xfId="0" applyFont="1" applyFill="1" applyBorder="1" applyAlignment="1">
      <alignment horizontal="left" wrapText="1"/>
    </xf>
    <xf numFmtId="0" fontId="0" fillId="0" borderId="0" xfId="0" pivotButton="1"/>
    <xf numFmtId="0" fontId="0" fillId="8" borderId="0" xfId="0" applyFill="1" applyAlignment="1">
      <alignment horizontal="center"/>
    </xf>
    <xf numFmtId="0" fontId="0" fillId="7" borderId="0" xfId="0" applyFill="1" applyAlignment="1">
      <alignment horizontal="center"/>
    </xf>
    <xf numFmtId="0" fontId="0" fillId="0" borderId="0" xfId="0" applyFill="1"/>
    <xf numFmtId="0" fontId="0" fillId="0" borderId="0" xfId="0" applyFill="1" applyAlignment="1">
      <alignment horizontal="left"/>
    </xf>
    <xf numFmtId="165" fontId="0" fillId="0" borderId="0" xfId="0" applyNumberFormat="1"/>
    <xf numFmtId="0" fontId="7" fillId="4" borderId="0" xfId="0" applyFont="1" applyFill="1"/>
    <xf numFmtId="0" fontId="2" fillId="0" borderId="0" xfId="0" applyFont="1"/>
    <xf numFmtId="0" fontId="0" fillId="0" borderId="2" xfId="0" applyBorder="1"/>
    <xf numFmtId="166" fontId="0" fillId="0" borderId="0" xfId="0" applyNumberFormat="1"/>
    <xf numFmtId="0" fontId="2" fillId="0" borderId="0" xfId="0" applyFont="1" applyAlignment="1">
      <alignment horizontal="left" wrapText="1"/>
    </xf>
    <xf numFmtId="0" fontId="7" fillId="0" borderId="0" xfId="0" applyFont="1" applyAlignment="1">
      <alignment horizontal="left"/>
    </xf>
    <xf numFmtId="0" fontId="9" fillId="0" borderId="0" xfId="0" applyFont="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center" vertical="center"/>
    </xf>
    <xf numFmtId="0" fontId="10" fillId="8" borderId="0" xfId="0" applyFont="1" applyFill="1" applyAlignment="1">
      <alignment horizontal="center" vertical="center"/>
    </xf>
    <xf numFmtId="0" fontId="10" fillId="9" borderId="0" xfId="0" applyFont="1" applyFill="1" applyAlignment="1">
      <alignment horizontal="center" vertical="center"/>
    </xf>
    <xf numFmtId="167" fontId="10" fillId="9" borderId="0" xfId="0" applyNumberFormat="1" applyFont="1" applyFill="1" applyAlignment="1">
      <alignment horizontal="center" vertical="center"/>
    </xf>
    <xf numFmtId="167" fontId="10" fillId="8" borderId="0" xfId="0" applyNumberFormat="1" applyFont="1" applyFill="1" applyAlignment="1">
      <alignment horizontal="center" vertical="center"/>
    </xf>
    <xf numFmtId="0" fontId="11" fillId="10" borderId="0" xfId="0" applyFont="1" applyFill="1"/>
    <xf numFmtId="0" fontId="12" fillId="10" borderId="0" xfId="0" applyFont="1" applyFill="1" applyAlignment="1">
      <alignment horizontal="left"/>
    </xf>
    <xf numFmtId="0" fontId="0" fillId="11" borderId="0" xfId="0" applyFill="1"/>
    <xf numFmtId="0" fontId="12" fillId="11" borderId="0" xfId="0" applyFont="1" applyFill="1" applyAlignment="1">
      <alignment horizontal="left"/>
    </xf>
    <xf numFmtId="0" fontId="0" fillId="0" borderId="0" xfId="0" applyAlignment="1">
      <alignment horizontal="center"/>
    </xf>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xf>
    <xf numFmtId="0" fontId="10" fillId="12" borderId="0" xfId="0" applyFont="1" applyFill="1" applyAlignment="1">
      <alignment horizontal="center"/>
    </xf>
    <xf numFmtId="9" fontId="0" fillId="0" borderId="0" xfId="0" applyNumberFormat="1" applyAlignment="1">
      <alignment horizontal="center"/>
    </xf>
    <xf numFmtId="9" fontId="10" fillId="8" borderId="0" xfId="0" applyNumberFormat="1" applyFont="1" applyFill="1" applyAlignment="1">
      <alignment horizontal="center" vertical="center"/>
    </xf>
    <xf numFmtId="9" fontId="10" fillId="9" borderId="0" xfId="0" applyNumberFormat="1" applyFont="1" applyFill="1" applyAlignment="1">
      <alignment horizontal="center" vertical="center"/>
    </xf>
  </cellXfs>
  <cellStyles count="1">
    <cellStyle name="Normal" xfId="0" builtinId="0"/>
  </cellStyles>
  <dxfs count="97">
    <dxf>
      <numFmt numFmtId="0" formatCode="General"/>
    </dxf>
    <dxf>
      <numFmt numFmtId="19" formatCode="dd/mm/yyyy"/>
    </dxf>
    <dxf>
      <numFmt numFmtId="1" formatCode="0"/>
    </dxf>
    <dxf>
      <numFmt numFmtId="168" formatCode="0.0"/>
    </dxf>
    <dxf>
      <numFmt numFmtId="0" formatCode="General"/>
    </dxf>
    <dxf>
      <numFmt numFmtId="166" formatCode="_-[$$-409]* #,##0_ ;_-[$$-409]* \-#,##0\ ;_-[$$-409]* &quot;-&quot;??_ ;_-@_ "/>
    </dxf>
    <dxf>
      <numFmt numFmtId="169" formatCode="_-[$$-409]* #,##0.0_ ;_-[$$-409]* \-#,##0.0\ ;_-[$$-409]* &quot;-&quot;??_ ;_-@_ "/>
    </dxf>
    <dxf>
      <numFmt numFmtId="164" formatCode="_-[$$-409]* #,##0.00_ ;_-[$$-409]* \-#,##0.00\ ;_-[$$-409]* &quot;-&quot;??_ ;_-@_ "/>
    </dxf>
    <dxf>
      <numFmt numFmtId="12" formatCode="&quot;₹&quot;\ #,##0.00;[Red]&quot;₹&quot;\ \-#,##0.00"/>
    </dxf>
    <dxf>
      <numFmt numFmtId="0" formatCode="General"/>
    </dxf>
    <dxf>
      <numFmt numFmtId="1" formatCode="0"/>
    </dxf>
    <dxf>
      <numFmt numFmtId="0" formatCode="General"/>
    </dxf>
    <dxf>
      <numFmt numFmtId="164" formatCode="_-[$$-409]* #,##0.00_ ;_-[$$-409]* \-#,##0.00\ ;_-[$$-409]* &quot;-&quot;??_ ;_-@_ "/>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164" formatCode="_-[$$-409]* #,##0.00_ ;_-[$$-409]* \-#,##0.00\ ;_-[$$-409]* &quot;-&quot;??_ ;_-@_ "/>
    </dxf>
    <dxf>
      <numFmt numFmtId="0" formatCode="General"/>
    </dxf>
    <dxf>
      <numFmt numFmtId="2" formatCode="0.00"/>
    </dxf>
    <dxf>
      <numFmt numFmtId="0" formatCode="General"/>
    </dxf>
    <dxf>
      <numFmt numFmtId="1" formatCode="0"/>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8" formatCode="0.0"/>
    </dxf>
    <dxf>
      <numFmt numFmtId="1" formatCode="0"/>
    </dxf>
    <dxf>
      <numFmt numFmtId="168" formatCode="0.0"/>
    </dxf>
    <dxf>
      <numFmt numFmtId="2" formatCode="0.00"/>
    </dxf>
    <dxf>
      <numFmt numFmtId="170" formatCode="0.000"/>
    </dxf>
    <dxf>
      <numFmt numFmtId="171" formatCode="0.0000"/>
    </dxf>
    <dxf>
      <numFmt numFmtId="172" formatCode="0.00000"/>
    </dxf>
    <dxf>
      <numFmt numFmtId="173" formatCode="0.000000"/>
    </dxf>
    <dxf>
      <numFmt numFmtId="174" formatCode="0.0000000"/>
    </dxf>
    <dxf>
      <numFmt numFmtId="2" formatCode="0.00"/>
    </dxf>
    <dxf>
      <numFmt numFmtId="168" formatCode="0.0"/>
    </dxf>
    <dxf>
      <numFmt numFmtId="2" formatCode="0.00"/>
    </dxf>
    <dxf>
      <numFmt numFmtId="170" formatCode="0.000"/>
    </dxf>
    <dxf>
      <numFmt numFmtId="171" formatCode="0.0000"/>
    </dxf>
    <dxf>
      <numFmt numFmtId="172" formatCode="0.00000"/>
    </dxf>
    <dxf>
      <numFmt numFmtId="173" formatCode="0.000000"/>
    </dxf>
    <dxf>
      <numFmt numFmtId="174" formatCode="0.0000000"/>
    </dxf>
    <dxf>
      <numFmt numFmtId="2" formatCode="0.00"/>
    </dxf>
    <dxf>
      <numFmt numFmtId="168" formatCode="0.0"/>
    </dxf>
    <dxf>
      <numFmt numFmtId="2" formatCode="0.00"/>
    </dxf>
    <dxf>
      <numFmt numFmtId="170" formatCode="0.000"/>
    </dxf>
    <dxf>
      <numFmt numFmtId="171" formatCode="0.0000"/>
    </dxf>
    <dxf>
      <numFmt numFmtId="172" formatCode="0.00000"/>
    </dxf>
    <dxf>
      <numFmt numFmtId="173" formatCode="0.000000"/>
    </dxf>
    <dxf>
      <numFmt numFmtId="174" formatCode="0.0000000"/>
    </dxf>
    <dxf>
      <numFmt numFmtId="175" formatCode="0.00000000"/>
    </dxf>
    <dxf>
      <numFmt numFmtId="165" formatCode="[$$-C09]#,##0.00"/>
    </dxf>
    <dxf>
      <fill>
        <patternFill patternType="none">
          <bgColor auto="1"/>
        </patternFill>
      </fill>
    </dxf>
    <dxf>
      <fill>
        <patternFill patternType="none">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theme="4" tint="0.79998168889431442"/>
        </patternFill>
      </fill>
    </dxf>
    <dxf>
      <fill>
        <patternFill>
          <bgColor theme="5" tint="0.39997558519241921"/>
        </patternFill>
      </fill>
    </dxf>
    <dxf>
      <fill>
        <patternFill>
          <bgColor theme="5" tint="0.39997558519241921"/>
        </patternFill>
      </fill>
    </dxf>
    <dxf>
      <fill>
        <patternFill>
          <bgColor theme="5" tint="0.59999389629810485"/>
        </patternFill>
      </fill>
    </dxf>
    <dxf>
      <fill>
        <patternFill>
          <bgColor theme="5" tint="0.59999389629810485"/>
        </patternFill>
      </fill>
    </dxf>
    <dxf>
      <fill>
        <patternFill>
          <bgColor theme="5" tint="-0.249977111117893"/>
        </patternFill>
      </fill>
    </dxf>
    <dxf>
      <fill>
        <patternFill>
          <bgColor theme="5" tint="-0.249977111117893"/>
        </patternFill>
      </fill>
    </dxf>
    <dxf>
      <fill>
        <patternFill patternType="solid">
          <bgColor theme="9"/>
        </patternFill>
      </fill>
    </dxf>
    <dxf>
      <fill>
        <patternFill patternType="solid">
          <bgColor theme="9"/>
        </patternFill>
      </fill>
    </dxf>
    <dxf>
      <fill>
        <patternFill patternType="solid">
          <bgColor theme="5" tint="0.39997558519241921"/>
        </patternFill>
      </fill>
    </dxf>
    <dxf>
      <fill>
        <patternFill patternType="solid">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theme="9" tint="0.39997558519241921"/>
        </patternFill>
      </fill>
    </dxf>
    <dxf>
      <alignment horizontal="center" readingOrder="0"/>
    </dxf>
    <dxf>
      <alignment horizontal="center" readingOrder="0"/>
    </dxf>
    <dxf>
      <alignment horizontal="general" readingOrder="0"/>
    </dxf>
    <dxf>
      <alignment horizontal="center" readingOrder="0"/>
    </dxf>
    <dxf>
      <numFmt numFmtId="0" formatCode="General"/>
    </dxf>
    <dxf>
      <numFmt numFmtId="2" formatCode="0.00"/>
    </dxf>
    <dxf>
      <numFmt numFmtId="0" formatCode="General"/>
    </dxf>
    <dxf>
      <numFmt numFmtId="1" formatCode="0"/>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20" formatCode="dd/mmm/yy"/>
    </dxf>
    <dxf>
      <numFmt numFmtId="164" formatCode="_-[$$-409]* #,##0.00_ ;_-[$$-409]* \-#,##0.00\ ;_-[$$-409]* &quot;-&quot;??_ ;_-@_ "/>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Analysis and Scorecard.xlsx]Final - Score Card!PivotTable4</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alpha val="85000"/>
            </a:schemeClr>
          </a:solidFill>
          <a:ln w="9525" cap="flat" cmpd="sng" algn="ctr">
            <a:solidFill>
              <a:schemeClr val="accent6">
                <a:lumMod val="60000"/>
                <a:lumOff val="40000"/>
              </a:schemeClr>
            </a:solidFill>
            <a:round/>
          </a:ln>
          <a:effectLst/>
          <a:sp3d contourW="9525">
            <a:contourClr>
              <a:schemeClr val="accent6">
                <a:lumMod val="60000"/>
                <a:lumOff val="40000"/>
              </a:schemeClr>
            </a:contourClr>
          </a:sp3d>
        </c:spPr>
        <c:marker>
          <c:symbol val="none"/>
        </c:marker>
      </c:pivotFmt>
      <c:pivotFmt>
        <c:idx val="2"/>
        <c:spPr>
          <a:solidFill>
            <a:schemeClr val="accent6">
              <a:lumMod val="60000"/>
              <a:lumOff val="40000"/>
              <a:alpha val="85000"/>
            </a:schemeClr>
          </a:solidFill>
          <a:ln w="9525" cap="flat" cmpd="sng" algn="ctr">
            <a:solidFill>
              <a:schemeClr val="accent6">
                <a:lumMod val="60000"/>
                <a:lumOff val="40000"/>
              </a:schemeClr>
            </a:solidFill>
            <a:round/>
          </a:ln>
          <a:effectLst/>
          <a:sp3d contourW="9525">
            <a:contourClr>
              <a:schemeClr val="accent6">
                <a:lumMod val="60000"/>
                <a:lumOff val="40000"/>
              </a:schemeClr>
            </a:contourClr>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'Final - Score Card'!$Y$17</c:f>
              <c:strCache>
                <c:ptCount val="1"/>
                <c:pt idx="0">
                  <c:v>Total</c:v>
                </c:pt>
              </c:strCache>
            </c:strRef>
          </c:tx>
          <c:spPr>
            <a:solidFill>
              <a:schemeClr val="accent6">
                <a:lumMod val="60000"/>
                <a:lumOff val="40000"/>
                <a:alpha val="85000"/>
              </a:schemeClr>
            </a:solidFill>
            <a:ln w="9525" cap="flat" cmpd="sng" algn="ctr">
              <a:solidFill>
                <a:schemeClr val="accent6">
                  <a:lumMod val="60000"/>
                  <a:lumOff val="40000"/>
                </a:schemeClr>
              </a:solidFill>
              <a:round/>
            </a:ln>
            <a:effectLst/>
            <a:sp3d contourW="9525">
              <a:contourClr>
                <a:schemeClr val="accent6">
                  <a:lumMod val="60000"/>
                  <a:lumOff val="4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'Final - Score Card'!$X$18:$X$23</c:f>
              <c:strCache>
                <c:ptCount val="5"/>
                <c:pt idx="0">
                  <c:v>Website</c:v>
                </c:pt>
                <c:pt idx="1">
                  <c:v>Procurement</c:v>
                </c:pt>
                <c:pt idx="2">
                  <c:v>Finance</c:v>
                </c:pt>
                <c:pt idx="3">
                  <c:v>Sales</c:v>
                </c:pt>
                <c:pt idx="4">
                  <c:v>HR</c:v>
                </c:pt>
              </c:strCache>
            </c:strRef>
          </c:cat>
          <c:val>
            <c:numRef>
              <c:f>'Final - Score Card'!$Y$18:$Y$23</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AC7D-49F0-9FDC-2EDFF4C53653}"/>
            </c:ext>
          </c:extLst>
        </c:ser>
        <c:dLbls>
          <c:showLegendKey val="0"/>
          <c:showVal val="0"/>
          <c:showCatName val="0"/>
          <c:showSerName val="0"/>
          <c:showPercent val="0"/>
          <c:showBubbleSize val="0"/>
        </c:dLbls>
        <c:gapWidth val="65"/>
        <c:shape val="box"/>
        <c:axId val="2034848384"/>
        <c:axId val="2034848800"/>
        <c:axId val="0"/>
      </c:bar3DChart>
      <c:catAx>
        <c:axId val="203484838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34848800"/>
        <c:crosses val="autoZero"/>
        <c:auto val="1"/>
        <c:lblAlgn val="ctr"/>
        <c:lblOffset val="100"/>
        <c:noMultiLvlLbl val="0"/>
      </c:catAx>
      <c:valAx>
        <c:axId val="2034848800"/>
        <c:scaling>
          <c:orientation val="minMax"/>
        </c:scaling>
        <c:delete val="0"/>
        <c:axPos val="t"/>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484838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Analysis and Scorecard.xlsx]Final - Score Card!PivotTable3</c:name>
    <c:fmtId val="0"/>
  </c:pivotSource>
  <c:chart>
    <c:autoTitleDeleted val="1"/>
    <c:pivotFmts>
      <c:pivotFmt>
        <c:idx val="0"/>
      </c:pivotFmt>
      <c:pivotFmt>
        <c:idx val="1"/>
        <c:spPr>
          <a:solidFill>
            <a:schemeClr val="accent2">
              <a:lumMod val="60000"/>
              <a:lumOff val="40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'Final - Score Card'!$U$17</c:f>
              <c:strCache>
                <c:ptCount val="1"/>
                <c:pt idx="0">
                  <c:v>Total</c:v>
                </c:pt>
              </c:strCache>
            </c:strRef>
          </c:tx>
          <c:spPr>
            <a:solidFill>
              <a:schemeClr val="accent2">
                <a:lumMod val="60000"/>
                <a:lumOff val="40000"/>
                <a:alpha val="85000"/>
              </a:schemeClr>
            </a:solidFill>
            <a:ln w="9525" cap="flat" cmpd="sng" algn="ctr">
              <a:solidFill>
                <a:schemeClr val="accent2">
                  <a:lumMod val="60000"/>
                  <a:lumOff val="40000"/>
                </a:schemeClr>
              </a:solidFill>
              <a:round/>
            </a:ln>
            <a:effectLst/>
            <a:sp3d contourW="9525">
              <a:contourClr>
                <a:schemeClr val="accent2">
                  <a:lumMod val="60000"/>
                  <a:lumOff val="4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'Final - Score Card'!$T$18:$T$23</c:f>
              <c:strCache>
                <c:ptCount val="5"/>
                <c:pt idx="0">
                  <c:v>Procurement</c:v>
                </c:pt>
                <c:pt idx="1">
                  <c:v>Website</c:v>
                </c:pt>
                <c:pt idx="2">
                  <c:v>Finance</c:v>
                </c:pt>
                <c:pt idx="3">
                  <c:v>Sales</c:v>
                </c:pt>
                <c:pt idx="4">
                  <c:v>HR</c:v>
                </c:pt>
              </c:strCache>
            </c:strRef>
          </c:cat>
          <c:val>
            <c:numRef>
              <c:f>'Final - Score Card'!$U$18:$U$23</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B78E-4E63-B1E0-C07CE50ABFB1}"/>
            </c:ext>
          </c:extLst>
        </c:ser>
        <c:dLbls>
          <c:showLegendKey val="0"/>
          <c:showVal val="1"/>
          <c:showCatName val="0"/>
          <c:showSerName val="0"/>
          <c:showPercent val="0"/>
          <c:showBubbleSize val="0"/>
        </c:dLbls>
        <c:gapWidth val="65"/>
        <c:shape val="box"/>
        <c:axId val="2034845056"/>
        <c:axId val="2021686880"/>
        <c:axId val="0"/>
      </c:bar3DChart>
      <c:catAx>
        <c:axId val="2034845056"/>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1686880"/>
        <c:crosses val="autoZero"/>
        <c:auto val="1"/>
        <c:lblAlgn val="ctr"/>
        <c:lblOffset val="100"/>
        <c:noMultiLvlLbl val="0"/>
      </c:catAx>
      <c:valAx>
        <c:axId val="2021686880"/>
        <c:scaling>
          <c:orientation val="minMax"/>
        </c:scaling>
        <c:delete val="0"/>
        <c:axPos val="t"/>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348450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Scatter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_-[$$-409]* #,##0.00_ ;_-[$$-409]* \-#,##0.00\ ;_-[$$-409]* "-"??_ ;_-@_ </c:formatCode>
                <c:ptCount val="183"/>
                <c:pt idx="0">
                  <c:v>112780</c:v>
                </c:pt>
                <c:pt idx="1">
                  <c:v>70610</c:v>
                </c:pt>
                <c:pt idx="2">
                  <c:v>53240</c:v>
                </c:pt>
                <c:pt idx="3">
                  <c:v>115440</c:v>
                </c:pt>
                <c:pt idx="4">
                  <c:v>53540</c:v>
                </c:pt>
                <c:pt idx="5">
                  <c:v>112570</c:v>
                </c:pt>
                <c:pt idx="6">
                  <c:v>48530</c:v>
                </c:pt>
                <c:pt idx="7">
                  <c:v>62780</c:v>
                </c:pt>
                <c:pt idx="8">
                  <c:v>53870</c:v>
                </c:pt>
                <c:pt idx="9">
                  <c:v>119110</c:v>
                </c:pt>
                <c:pt idx="10">
                  <c:v>112110</c:v>
                </c:pt>
                <c:pt idx="11">
                  <c:v>65700</c:v>
                </c:pt>
                <c:pt idx="12">
                  <c:v>69070</c:v>
                </c:pt>
                <c:pt idx="13">
                  <c:v>107700</c:v>
                </c:pt>
                <c:pt idx="14">
                  <c:v>43840</c:v>
                </c:pt>
                <c:pt idx="15">
                  <c:v>99750</c:v>
                </c:pt>
                <c:pt idx="16">
                  <c:v>37920</c:v>
                </c:pt>
                <c:pt idx="17">
                  <c:v>57090</c:v>
                </c:pt>
                <c:pt idx="18">
                  <c:v>41980</c:v>
                </c:pt>
                <c:pt idx="19">
                  <c:v>75880</c:v>
                </c:pt>
                <c:pt idx="20">
                  <c:v>58940</c:v>
                </c:pt>
                <c:pt idx="21">
                  <c:v>67910</c:v>
                </c:pt>
                <c:pt idx="22">
                  <c:v>58100</c:v>
                </c:pt>
                <c:pt idx="23">
                  <c:v>48980</c:v>
                </c:pt>
                <c:pt idx="24">
                  <c:v>64000</c:v>
                </c:pt>
                <c:pt idx="25">
                  <c:v>75000</c:v>
                </c:pt>
                <c:pt idx="26">
                  <c:v>87620</c:v>
                </c:pt>
                <c:pt idx="27">
                  <c:v>34980</c:v>
                </c:pt>
                <c:pt idx="28">
                  <c:v>75970</c:v>
                </c:pt>
                <c:pt idx="29">
                  <c:v>60130</c:v>
                </c:pt>
                <c:pt idx="30">
                  <c:v>75480</c:v>
                </c:pt>
                <c:pt idx="31">
                  <c:v>115920</c:v>
                </c:pt>
                <c:pt idx="32">
                  <c:v>78540</c:v>
                </c:pt>
                <c:pt idx="33">
                  <c:v>109190</c:v>
                </c:pt>
                <c:pt idx="34">
                  <c:v>49630</c:v>
                </c:pt>
                <c:pt idx="35">
                  <c:v>99970</c:v>
                </c:pt>
                <c:pt idx="36">
                  <c:v>96140</c:v>
                </c:pt>
                <c:pt idx="37">
                  <c:v>103550</c:v>
                </c:pt>
                <c:pt idx="38">
                  <c:v>48950</c:v>
                </c:pt>
                <c:pt idx="39">
                  <c:v>52610</c:v>
                </c:pt>
                <c:pt idx="40">
                  <c:v>78390</c:v>
                </c:pt>
                <c:pt idx="41">
                  <c:v>86570</c:v>
                </c:pt>
                <c:pt idx="42">
                  <c:v>83750</c:v>
                </c:pt>
                <c:pt idx="43">
                  <c:v>92450</c:v>
                </c:pt>
                <c:pt idx="44">
                  <c:v>112650</c:v>
                </c:pt>
                <c:pt idx="45">
                  <c:v>79570</c:v>
                </c:pt>
                <c:pt idx="46">
                  <c:v>68900</c:v>
                </c:pt>
                <c:pt idx="47">
                  <c:v>80700</c:v>
                </c:pt>
                <c:pt idx="48">
                  <c:v>58960</c:v>
                </c:pt>
                <c:pt idx="49">
                  <c:v>118840</c:v>
                </c:pt>
                <c:pt idx="50">
                  <c:v>48170</c:v>
                </c:pt>
                <c:pt idx="51">
                  <c:v>45510</c:v>
                </c:pt>
                <c:pt idx="52">
                  <c:v>114890</c:v>
                </c:pt>
                <c:pt idx="53">
                  <c:v>69710</c:v>
                </c:pt>
                <c:pt idx="54">
                  <c:v>71380</c:v>
                </c:pt>
                <c:pt idx="55">
                  <c:v>109160</c:v>
                </c:pt>
                <c:pt idx="56">
                  <c:v>113280</c:v>
                </c:pt>
                <c:pt idx="57">
                  <c:v>69120</c:v>
                </c:pt>
                <c:pt idx="58">
                  <c:v>118100</c:v>
                </c:pt>
                <c:pt idx="59">
                  <c:v>76900</c:v>
                </c:pt>
                <c:pt idx="60">
                  <c:v>114870</c:v>
                </c:pt>
                <c:pt idx="61">
                  <c:v>91310</c:v>
                </c:pt>
                <c:pt idx="62">
                  <c:v>104770</c:v>
                </c:pt>
                <c:pt idx="63">
                  <c:v>54970</c:v>
                </c:pt>
                <c:pt idx="64">
                  <c:v>90700</c:v>
                </c:pt>
                <c:pt idx="65">
                  <c:v>56870</c:v>
                </c:pt>
                <c:pt idx="66">
                  <c:v>92700</c:v>
                </c:pt>
                <c:pt idx="67">
                  <c:v>65920</c:v>
                </c:pt>
                <c:pt idx="68">
                  <c:v>47360</c:v>
                </c:pt>
                <c:pt idx="69">
                  <c:v>60570</c:v>
                </c:pt>
                <c:pt idx="70">
                  <c:v>104120</c:v>
                </c:pt>
                <c:pt idx="71">
                  <c:v>88050</c:v>
                </c:pt>
                <c:pt idx="72">
                  <c:v>100420</c:v>
                </c:pt>
                <c:pt idx="73">
                  <c:v>114180</c:v>
                </c:pt>
                <c:pt idx="74">
                  <c:v>33920</c:v>
                </c:pt>
                <c:pt idx="75">
                  <c:v>106460</c:v>
                </c:pt>
                <c:pt idx="76">
                  <c:v>40400</c:v>
                </c:pt>
                <c:pt idx="77">
                  <c:v>91650</c:v>
                </c:pt>
                <c:pt idx="78">
                  <c:v>36040</c:v>
                </c:pt>
                <c:pt idx="79">
                  <c:v>104410</c:v>
                </c:pt>
                <c:pt idx="80">
                  <c:v>96800</c:v>
                </c:pt>
                <c:pt idx="81">
                  <c:v>85000</c:v>
                </c:pt>
                <c:pt idx="82">
                  <c:v>43510</c:v>
                </c:pt>
                <c:pt idx="83">
                  <c:v>59430</c:v>
                </c:pt>
                <c:pt idx="84">
                  <c:v>65360</c:v>
                </c:pt>
                <c:pt idx="85">
                  <c:v>41570</c:v>
                </c:pt>
                <c:pt idx="86">
                  <c:v>75280</c:v>
                </c:pt>
                <c:pt idx="87">
                  <c:v>74550</c:v>
                </c:pt>
                <c:pt idx="88">
                  <c:v>67950</c:v>
                </c:pt>
                <c:pt idx="89">
                  <c:v>70270</c:v>
                </c:pt>
                <c:pt idx="90">
                  <c:v>53540</c:v>
                </c:pt>
                <c:pt idx="91">
                  <c:v>112650</c:v>
                </c:pt>
                <c:pt idx="92">
                  <c:v>43840</c:v>
                </c:pt>
                <c:pt idx="93">
                  <c:v>103550</c:v>
                </c:pt>
                <c:pt idx="94">
                  <c:v>45510</c:v>
                </c:pt>
                <c:pt idx="95">
                  <c:v>115440</c:v>
                </c:pt>
                <c:pt idx="96">
                  <c:v>56870</c:v>
                </c:pt>
                <c:pt idx="97">
                  <c:v>92700</c:v>
                </c:pt>
                <c:pt idx="98">
                  <c:v>91310</c:v>
                </c:pt>
                <c:pt idx="99">
                  <c:v>74550</c:v>
                </c:pt>
                <c:pt idx="100">
                  <c:v>109190</c:v>
                </c:pt>
                <c:pt idx="101">
                  <c:v>104410</c:v>
                </c:pt>
                <c:pt idx="102">
                  <c:v>96800</c:v>
                </c:pt>
                <c:pt idx="103">
                  <c:v>48170</c:v>
                </c:pt>
                <c:pt idx="104">
                  <c:v>37920</c:v>
                </c:pt>
                <c:pt idx="105">
                  <c:v>112650</c:v>
                </c:pt>
                <c:pt idx="106">
                  <c:v>49630</c:v>
                </c:pt>
                <c:pt idx="107">
                  <c:v>118840</c:v>
                </c:pt>
                <c:pt idx="108">
                  <c:v>69710</c:v>
                </c:pt>
                <c:pt idx="109">
                  <c:v>79570</c:v>
                </c:pt>
                <c:pt idx="110">
                  <c:v>76900</c:v>
                </c:pt>
                <c:pt idx="111">
                  <c:v>54970</c:v>
                </c:pt>
                <c:pt idx="112">
                  <c:v>88050</c:v>
                </c:pt>
                <c:pt idx="113">
                  <c:v>36040</c:v>
                </c:pt>
                <c:pt idx="114">
                  <c:v>75000</c:v>
                </c:pt>
                <c:pt idx="115">
                  <c:v>40400</c:v>
                </c:pt>
                <c:pt idx="116">
                  <c:v>100420</c:v>
                </c:pt>
                <c:pt idx="117">
                  <c:v>58100</c:v>
                </c:pt>
                <c:pt idx="118">
                  <c:v>114870</c:v>
                </c:pt>
                <c:pt idx="119">
                  <c:v>41570</c:v>
                </c:pt>
                <c:pt idx="120">
                  <c:v>112570</c:v>
                </c:pt>
                <c:pt idx="121">
                  <c:v>47360</c:v>
                </c:pt>
                <c:pt idx="122">
                  <c:v>65920</c:v>
                </c:pt>
                <c:pt idx="123">
                  <c:v>99970</c:v>
                </c:pt>
                <c:pt idx="124">
                  <c:v>80700</c:v>
                </c:pt>
                <c:pt idx="125">
                  <c:v>52610</c:v>
                </c:pt>
                <c:pt idx="126">
                  <c:v>112110</c:v>
                </c:pt>
                <c:pt idx="127">
                  <c:v>119110</c:v>
                </c:pt>
                <c:pt idx="128">
                  <c:v>112780</c:v>
                </c:pt>
                <c:pt idx="129">
                  <c:v>114890</c:v>
                </c:pt>
                <c:pt idx="130">
                  <c:v>48980</c:v>
                </c:pt>
                <c:pt idx="131">
                  <c:v>75880</c:v>
                </c:pt>
                <c:pt idx="132">
                  <c:v>53240</c:v>
                </c:pt>
                <c:pt idx="133">
                  <c:v>85000</c:v>
                </c:pt>
                <c:pt idx="134">
                  <c:v>33920</c:v>
                </c:pt>
                <c:pt idx="135">
                  <c:v>75280</c:v>
                </c:pt>
                <c:pt idx="136">
                  <c:v>58940</c:v>
                </c:pt>
                <c:pt idx="137">
                  <c:v>104770</c:v>
                </c:pt>
                <c:pt idx="138">
                  <c:v>57090</c:v>
                </c:pt>
                <c:pt idx="139">
                  <c:v>91650</c:v>
                </c:pt>
                <c:pt idx="140">
                  <c:v>70270</c:v>
                </c:pt>
                <c:pt idx="141">
                  <c:v>75970</c:v>
                </c:pt>
                <c:pt idx="142">
                  <c:v>90700</c:v>
                </c:pt>
                <c:pt idx="143">
                  <c:v>60570</c:v>
                </c:pt>
                <c:pt idx="144">
                  <c:v>115920</c:v>
                </c:pt>
                <c:pt idx="145">
                  <c:v>65360</c:v>
                </c:pt>
                <c:pt idx="146">
                  <c:v>64000</c:v>
                </c:pt>
                <c:pt idx="147">
                  <c:v>92450</c:v>
                </c:pt>
                <c:pt idx="148">
                  <c:v>48950</c:v>
                </c:pt>
                <c:pt idx="149">
                  <c:v>83750</c:v>
                </c:pt>
                <c:pt idx="150">
                  <c:v>87620</c:v>
                </c:pt>
                <c:pt idx="151">
                  <c:v>68900</c:v>
                </c:pt>
                <c:pt idx="152">
                  <c:v>53540</c:v>
                </c:pt>
                <c:pt idx="153">
                  <c:v>43510</c:v>
                </c:pt>
                <c:pt idx="154">
                  <c:v>109160</c:v>
                </c:pt>
                <c:pt idx="155">
                  <c:v>99750</c:v>
                </c:pt>
                <c:pt idx="156">
                  <c:v>41980</c:v>
                </c:pt>
                <c:pt idx="157">
                  <c:v>71380</c:v>
                </c:pt>
                <c:pt idx="158">
                  <c:v>113280</c:v>
                </c:pt>
                <c:pt idx="159">
                  <c:v>86570</c:v>
                </c:pt>
                <c:pt idx="160">
                  <c:v>53540</c:v>
                </c:pt>
                <c:pt idx="161">
                  <c:v>69070</c:v>
                </c:pt>
                <c:pt idx="162">
                  <c:v>67910</c:v>
                </c:pt>
                <c:pt idx="163">
                  <c:v>69120</c:v>
                </c:pt>
                <c:pt idx="164">
                  <c:v>60130</c:v>
                </c:pt>
                <c:pt idx="165">
                  <c:v>106460</c:v>
                </c:pt>
                <c:pt idx="166">
                  <c:v>118100</c:v>
                </c:pt>
                <c:pt idx="167">
                  <c:v>78390</c:v>
                </c:pt>
                <c:pt idx="168">
                  <c:v>114180</c:v>
                </c:pt>
                <c:pt idx="169">
                  <c:v>104120</c:v>
                </c:pt>
                <c:pt idx="170">
                  <c:v>67950</c:v>
                </c:pt>
                <c:pt idx="171">
                  <c:v>34980</c:v>
                </c:pt>
                <c:pt idx="172">
                  <c:v>62780</c:v>
                </c:pt>
                <c:pt idx="173">
                  <c:v>107700</c:v>
                </c:pt>
                <c:pt idx="174">
                  <c:v>65700</c:v>
                </c:pt>
                <c:pt idx="175">
                  <c:v>75480</c:v>
                </c:pt>
                <c:pt idx="176">
                  <c:v>53870</c:v>
                </c:pt>
                <c:pt idx="177">
                  <c:v>78540</c:v>
                </c:pt>
                <c:pt idx="178">
                  <c:v>58960</c:v>
                </c:pt>
                <c:pt idx="179">
                  <c:v>70610</c:v>
                </c:pt>
                <c:pt idx="180">
                  <c:v>59430</c:v>
                </c:pt>
                <c:pt idx="181">
                  <c:v>48530</c:v>
                </c:pt>
                <c:pt idx="182">
                  <c:v>96140</c:v>
                </c:pt>
              </c:numCache>
            </c:numRef>
          </c:xVal>
          <c:yVal>
            <c:numRef>
              <c:f>'All Staff'!$H$2:$H$184</c:f>
              <c:numCache>
                <c:formatCode>0</c:formatCode>
                <c:ptCount val="183"/>
                <c:pt idx="0">
                  <c:v>4</c:v>
                </c:pt>
                <c:pt idx="1">
                  <c:v>3</c:v>
                </c:pt>
                <c:pt idx="2">
                  <c:v>3</c:v>
                </c:pt>
                <c:pt idx="3">
                  <c:v>2</c:v>
                </c:pt>
                <c:pt idx="4">
                  <c:v>3</c:v>
                </c:pt>
                <c:pt idx="5">
                  <c:v>3</c:v>
                </c:pt>
                <c:pt idx="6">
                  <c:v>4</c:v>
                </c:pt>
                <c:pt idx="7">
                  <c:v>3</c:v>
                </c:pt>
                <c:pt idx="8">
                  <c:v>3</c:v>
                </c:pt>
                <c:pt idx="9">
                  <c:v>3</c:v>
                </c:pt>
                <c:pt idx="10">
                  <c:v>2</c:v>
                </c:pt>
                <c:pt idx="11">
                  <c:v>3</c:v>
                </c:pt>
                <c:pt idx="12">
                  <c:v>3</c:v>
                </c:pt>
                <c:pt idx="13">
                  <c:v>3</c:v>
                </c:pt>
                <c:pt idx="14">
                  <c:v>4</c:v>
                </c:pt>
                <c:pt idx="15">
                  <c:v>3</c:v>
                </c:pt>
                <c:pt idx="16">
                  <c:v>3</c:v>
                </c:pt>
                <c:pt idx="17">
                  <c:v>3</c:v>
                </c:pt>
                <c:pt idx="18">
                  <c:v>3</c:v>
                </c:pt>
                <c:pt idx="19">
                  <c:v>3</c:v>
                </c:pt>
                <c:pt idx="20">
                  <c:v>3</c:v>
                </c:pt>
                <c:pt idx="21">
                  <c:v>2</c:v>
                </c:pt>
                <c:pt idx="22">
                  <c:v>3</c:v>
                </c:pt>
                <c:pt idx="23">
                  <c:v>3</c:v>
                </c:pt>
                <c:pt idx="24">
                  <c:v>3</c:v>
                </c:pt>
                <c:pt idx="25">
                  <c:v>5</c:v>
                </c:pt>
                <c:pt idx="26">
                  <c:v>3</c:v>
                </c:pt>
                <c:pt idx="27">
                  <c:v>3</c:v>
                </c:pt>
                <c:pt idx="28">
                  <c:v>3</c:v>
                </c:pt>
                <c:pt idx="29">
                  <c:v>3</c:v>
                </c:pt>
                <c:pt idx="30">
                  <c:v>1</c:v>
                </c:pt>
                <c:pt idx="31">
                  <c:v>3</c:v>
                </c:pt>
                <c:pt idx="32">
                  <c:v>3</c:v>
                </c:pt>
                <c:pt idx="33">
                  <c:v>4</c:v>
                </c:pt>
                <c:pt idx="34">
                  <c:v>2</c:v>
                </c:pt>
                <c:pt idx="35">
                  <c:v>3</c:v>
                </c:pt>
                <c:pt idx="36">
                  <c:v>3</c:v>
                </c:pt>
                <c:pt idx="37">
                  <c:v>3</c:v>
                </c:pt>
                <c:pt idx="38">
                  <c:v>3</c:v>
                </c:pt>
                <c:pt idx="39">
                  <c:v>2</c:v>
                </c:pt>
                <c:pt idx="40">
                  <c:v>3</c:v>
                </c:pt>
                <c:pt idx="41">
                  <c:v>3</c:v>
                </c:pt>
                <c:pt idx="42">
                  <c:v>3</c:v>
                </c:pt>
                <c:pt idx="43">
                  <c:v>3</c:v>
                </c:pt>
                <c:pt idx="44">
                  <c:v>3</c:v>
                </c:pt>
                <c:pt idx="45">
                  <c:v>3</c:v>
                </c:pt>
                <c:pt idx="46">
                  <c:v>2</c:v>
                </c:pt>
                <c:pt idx="47">
                  <c:v>4</c:v>
                </c:pt>
                <c:pt idx="48">
                  <c:v>3</c:v>
                </c:pt>
                <c:pt idx="49">
                  <c:v>3</c:v>
                </c:pt>
                <c:pt idx="50">
                  <c:v>4</c:v>
                </c:pt>
                <c:pt idx="51">
                  <c:v>3</c:v>
                </c:pt>
                <c:pt idx="52">
                  <c:v>3</c:v>
                </c:pt>
                <c:pt idx="53">
                  <c:v>3</c:v>
                </c:pt>
                <c:pt idx="54">
                  <c:v>3</c:v>
                </c:pt>
                <c:pt idx="55">
                  <c:v>5</c:v>
                </c:pt>
                <c:pt idx="56">
                  <c:v>1</c:v>
                </c:pt>
                <c:pt idx="57">
                  <c:v>3</c:v>
                </c:pt>
                <c:pt idx="58">
                  <c:v>3</c:v>
                </c:pt>
                <c:pt idx="59">
                  <c:v>4</c:v>
                </c:pt>
                <c:pt idx="60">
                  <c:v>3</c:v>
                </c:pt>
                <c:pt idx="61">
                  <c:v>3</c:v>
                </c:pt>
                <c:pt idx="62">
                  <c:v>3</c:v>
                </c:pt>
                <c:pt idx="63">
                  <c:v>3</c:v>
                </c:pt>
                <c:pt idx="64">
                  <c:v>4</c:v>
                </c:pt>
                <c:pt idx="65">
                  <c:v>4</c:v>
                </c:pt>
                <c:pt idx="66">
                  <c:v>3</c:v>
                </c:pt>
                <c:pt idx="67">
                  <c:v>3</c:v>
                </c:pt>
                <c:pt idx="68">
                  <c:v>3</c:v>
                </c:pt>
                <c:pt idx="69">
                  <c:v>3</c:v>
                </c:pt>
                <c:pt idx="70">
                  <c:v>3</c:v>
                </c:pt>
                <c:pt idx="71">
                  <c:v>2</c:v>
                </c:pt>
                <c:pt idx="72">
                  <c:v>3</c:v>
                </c:pt>
                <c:pt idx="73">
                  <c:v>3</c:v>
                </c:pt>
                <c:pt idx="74">
                  <c:v>3</c:v>
                </c:pt>
                <c:pt idx="75">
                  <c:v>3</c:v>
                </c:pt>
                <c:pt idx="76">
                  <c:v>3</c:v>
                </c:pt>
                <c:pt idx="77">
                  <c:v>4</c:v>
                </c:pt>
                <c:pt idx="78">
                  <c:v>3</c:v>
                </c:pt>
                <c:pt idx="79">
                  <c:v>3</c:v>
                </c:pt>
                <c:pt idx="80">
                  <c:v>3</c:v>
                </c:pt>
                <c:pt idx="81">
                  <c:v>3</c:v>
                </c:pt>
                <c:pt idx="82">
                  <c:v>1</c:v>
                </c:pt>
                <c:pt idx="83">
                  <c:v>3</c:v>
                </c:pt>
                <c:pt idx="84">
                  <c:v>3</c:v>
                </c:pt>
                <c:pt idx="85">
                  <c:v>3</c:v>
                </c:pt>
                <c:pt idx="86">
                  <c:v>3</c:v>
                </c:pt>
                <c:pt idx="87">
                  <c:v>3</c:v>
                </c:pt>
                <c:pt idx="88">
                  <c:v>3</c:v>
                </c:pt>
                <c:pt idx="89">
                  <c:v>2</c:v>
                </c:pt>
                <c:pt idx="90">
                  <c:v>3</c:v>
                </c:pt>
                <c:pt idx="91">
                  <c:v>3</c:v>
                </c:pt>
                <c:pt idx="92">
                  <c:v>4</c:v>
                </c:pt>
                <c:pt idx="93">
                  <c:v>3</c:v>
                </c:pt>
                <c:pt idx="94">
                  <c:v>3</c:v>
                </c:pt>
                <c:pt idx="95">
                  <c:v>2</c:v>
                </c:pt>
                <c:pt idx="96">
                  <c:v>4</c:v>
                </c:pt>
                <c:pt idx="97">
                  <c:v>3</c:v>
                </c:pt>
                <c:pt idx="98">
                  <c:v>3</c:v>
                </c:pt>
                <c:pt idx="99">
                  <c:v>3</c:v>
                </c:pt>
                <c:pt idx="100">
                  <c:v>4</c:v>
                </c:pt>
                <c:pt idx="101">
                  <c:v>3</c:v>
                </c:pt>
                <c:pt idx="102">
                  <c:v>3</c:v>
                </c:pt>
                <c:pt idx="103">
                  <c:v>4</c:v>
                </c:pt>
                <c:pt idx="104">
                  <c:v>3</c:v>
                </c:pt>
                <c:pt idx="105">
                  <c:v>3</c:v>
                </c:pt>
                <c:pt idx="106">
                  <c:v>2</c:v>
                </c:pt>
                <c:pt idx="107">
                  <c:v>3</c:v>
                </c:pt>
                <c:pt idx="108">
                  <c:v>3</c:v>
                </c:pt>
                <c:pt idx="109">
                  <c:v>3</c:v>
                </c:pt>
                <c:pt idx="110">
                  <c:v>4</c:v>
                </c:pt>
                <c:pt idx="111">
                  <c:v>3</c:v>
                </c:pt>
                <c:pt idx="112">
                  <c:v>2</c:v>
                </c:pt>
                <c:pt idx="113">
                  <c:v>3</c:v>
                </c:pt>
                <c:pt idx="114">
                  <c:v>5</c:v>
                </c:pt>
                <c:pt idx="115">
                  <c:v>3</c:v>
                </c:pt>
                <c:pt idx="116">
                  <c:v>3</c:v>
                </c:pt>
                <c:pt idx="117">
                  <c:v>3</c:v>
                </c:pt>
                <c:pt idx="118">
                  <c:v>3</c:v>
                </c:pt>
                <c:pt idx="119">
                  <c:v>3</c:v>
                </c:pt>
                <c:pt idx="120">
                  <c:v>3</c:v>
                </c:pt>
                <c:pt idx="121">
                  <c:v>3</c:v>
                </c:pt>
                <c:pt idx="122">
                  <c:v>3</c:v>
                </c:pt>
                <c:pt idx="123">
                  <c:v>3</c:v>
                </c:pt>
                <c:pt idx="124">
                  <c:v>4</c:v>
                </c:pt>
                <c:pt idx="125">
                  <c:v>2</c:v>
                </c:pt>
                <c:pt idx="126">
                  <c:v>2</c:v>
                </c:pt>
                <c:pt idx="127">
                  <c:v>3</c:v>
                </c:pt>
                <c:pt idx="128">
                  <c:v>4</c:v>
                </c:pt>
                <c:pt idx="129">
                  <c:v>3</c:v>
                </c:pt>
                <c:pt idx="130">
                  <c:v>3</c:v>
                </c:pt>
                <c:pt idx="131">
                  <c:v>3</c:v>
                </c:pt>
                <c:pt idx="132">
                  <c:v>3</c:v>
                </c:pt>
                <c:pt idx="133">
                  <c:v>3</c:v>
                </c:pt>
                <c:pt idx="134">
                  <c:v>3</c:v>
                </c:pt>
                <c:pt idx="135">
                  <c:v>3</c:v>
                </c:pt>
                <c:pt idx="136">
                  <c:v>3</c:v>
                </c:pt>
                <c:pt idx="137">
                  <c:v>3</c:v>
                </c:pt>
                <c:pt idx="138">
                  <c:v>3</c:v>
                </c:pt>
                <c:pt idx="139">
                  <c:v>4</c:v>
                </c:pt>
                <c:pt idx="140">
                  <c:v>2</c:v>
                </c:pt>
                <c:pt idx="141">
                  <c:v>3</c:v>
                </c:pt>
                <c:pt idx="142">
                  <c:v>4</c:v>
                </c:pt>
                <c:pt idx="143">
                  <c:v>3</c:v>
                </c:pt>
                <c:pt idx="144">
                  <c:v>3</c:v>
                </c:pt>
                <c:pt idx="145">
                  <c:v>3</c:v>
                </c:pt>
                <c:pt idx="146">
                  <c:v>3</c:v>
                </c:pt>
                <c:pt idx="147">
                  <c:v>3</c:v>
                </c:pt>
                <c:pt idx="148">
                  <c:v>3</c:v>
                </c:pt>
                <c:pt idx="149">
                  <c:v>3</c:v>
                </c:pt>
                <c:pt idx="150">
                  <c:v>3</c:v>
                </c:pt>
                <c:pt idx="151">
                  <c:v>2</c:v>
                </c:pt>
                <c:pt idx="152">
                  <c:v>3</c:v>
                </c:pt>
                <c:pt idx="153">
                  <c:v>1</c:v>
                </c:pt>
                <c:pt idx="154">
                  <c:v>5</c:v>
                </c:pt>
                <c:pt idx="155">
                  <c:v>3</c:v>
                </c:pt>
                <c:pt idx="156">
                  <c:v>3</c:v>
                </c:pt>
                <c:pt idx="157">
                  <c:v>3</c:v>
                </c:pt>
                <c:pt idx="158">
                  <c:v>1</c:v>
                </c:pt>
                <c:pt idx="159">
                  <c:v>3</c:v>
                </c:pt>
                <c:pt idx="160">
                  <c:v>3</c:v>
                </c:pt>
                <c:pt idx="161">
                  <c:v>3</c:v>
                </c:pt>
                <c:pt idx="162">
                  <c:v>2</c:v>
                </c:pt>
                <c:pt idx="163">
                  <c:v>3</c:v>
                </c:pt>
                <c:pt idx="164">
                  <c:v>3</c:v>
                </c:pt>
                <c:pt idx="165">
                  <c:v>3</c:v>
                </c:pt>
                <c:pt idx="166">
                  <c:v>3</c:v>
                </c:pt>
                <c:pt idx="167">
                  <c:v>3</c:v>
                </c:pt>
                <c:pt idx="168">
                  <c:v>3</c:v>
                </c:pt>
                <c:pt idx="169">
                  <c:v>3</c:v>
                </c:pt>
                <c:pt idx="170">
                  <c:v>3</c:v>
                </c:pt>
                <c:pt idx="171">
                  <c:v>3</c:v>
                </c:pt>
                <c:pt idx="172">
                  <c:v>3</c:v>
                </c:pt>
                <c:pt idx="173">
                  <c:v>3</c:v>
                </c:pt>
                <c:pt idx="174">
                  <c:v>3</c:v>
                </c:pt>
                <c:pt idx="175">
                  <c:v>1</c:v>
                </c:pt>
                <c:pt idx="176">
                  <c:v>3</c:v>
                </c:pt>
                <c:pt idx="177">
                  <c:v>3</c:v>
                </c:pt>
                <c:pt idx="178">
                  <c:v>3</c:v>
                </c:pt>
                <c:pt idx="179">
                  <c:v>3</c:v>
                </c:pt>
                <c:pt idx="180">
                  <c:v>3</c:v>
                </c:pt>
                <c:pt idx="181">
                  <c:v>4</c:v>
                </c:pt>
                <c:pt idx="182">
                  <c:v>3</c:v>
                </c:pt>
              </c:numCache>
            </c:numRef>
          </c:yVal>
          <c:smooth val="0"/>
          <c:extLst>
            <c:ext xmlns:c16="http://schemas.microsoft.com/office/drawing/2014/chart" uri="{C3380CC4-5D6E-409C-BE32-E72D297353CC}">
              <c16:uniqueId val="{00000000-3B8C-40BB-8BB4-FE0D33E67129}"/>
            </c:ext>
          </c:extLst>
        </c:ser>
        <c:dLbls>
          <c:showLegendKey val="0"/>
          <c:showVal val="0"/>
          <c:showCatName val="0"/>
          <c:showSerName val="0"/>
          <c:showPercent val="0"/>
          <c:showBubbleSize val="0"/>
        </c:dLbls>
        <c:axId val="1636338431"/>
        <c:axId val="1636340511"/>
      </c:scatterChart>
      <c:valAx>
        <c:axId val="163633843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340511"/>
        <c:crosses val="autoZero"/>
        <c:crossBetween val="midCat"/>
      </c:valAx>
      <c:valAx>
        <c:axId val="163634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3384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Data Analysis and Scorecard.xlsx]Trend!PivotTable1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Trend!$C$5</c:f>
              <c:strCache>
                <c:ptCount val="1"/>
                <c:pt idx="0">
                  <c:v>Total</c:v>
                </c:pt>
              </c:strCache>
            </c:strRef>
          </c:tx>
          <c:spPr>
            <a:ln w="28575" cap="rnd">
              <a:solidFill>
                <a:schemeClr val="accent1"/>
              </a:solidFill>
              <a:round/>
            </a:ln>
            <a:effectLst/>
          </c:spPr>
          <c:marker>
            <c:symbol val="none"/>
          </c:marker>
          <c:cat>
            <c:strRef>
              <c:f>Trend!$B$6:$B$10</c:f>
              <c:strCache>
                <c:ptCount val="4"/>
                <c:pt idx="0">
                  <c:v>2020</c:v>
                </c:pt>
                <c:pt idx="1">
                  <c:v>2021</c:v>
                </c:pt>
                <c:pt idx="2">
                  <c:v>2022</c:v>
                </c:pt>
                <c:pt idx="3">
                  <c:v>2023</c:v>
                </c:pt>
              </c:strCache>
            </c:strRef>
          </c:cat>
          <c:val>
            <c:numRef>
              <c:f>Trend!$C$6:$C$10</c:f>
              <c:numCache>
                <c:formatCode>General</c:formatCode>
                <c:ptCount val="4"/>
                <c:pt idx="0">
                  <c:v>37</c:v>
                </c:pt>
                <c:pt idx="1">
                  <c:v>82</c:v>
                </c:pt>
                <c:pt idx="2">
                  <c:v>62</c:v>
                </c:pt>
                <c:pt idx="3">
                  <c:v>2</c:v>
                </c:pt>
              </c:numCache>
            </c:numRef>
          </c:val>
          <c:smooth val="0"/>
          <c:extLst>
            <c:ext xmlns:c16="http://schemas.microsoft.com/office/drawing/2014/chart" uri="{C3380CC4-5D6E-409C-BE32-E72D297353CC}">
              <c16:uniqueId val="{00000000-97C4-442C-AEC4-97BD4990C95F}"/>
            </c:ext>
          </c:extLst>
        </c:ser>
        <c:dLbls>
          <c:showLegendKey val="0"/>
          <c:showVal val="0"/>
          <c:showCatName val="0"/>
          <c:showSerName val="0"/>
          <c:showPercent val="0"/>
          <c:showBubbleSize val="0"/>
        </c:dLbls>
        <c:smooth val="0"/>
        <c:axId val="668843503"/>
        <c:axId val="668852239"/>
      </c:lineChart>
      <c:catAx>
        <c:axId val="66884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52239"/>
        <c:crosses val="autoZero"/>
        <c:auto val="1"/>
        <c:lblAlgn val="ctr"/>
        <c:lblOffset val="100"/>
        <c:noMultiLvlLbl val="0"/>
      </c:catAx>
      <c:valAx>
        <c:axId val="66885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4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Company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Trend!$B$26:$B$61</c:f>
              <c:numCache>
                <c:formatCode>m/d/yyyy</c:formatCode>
                <c:ptCount val="36"/>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Trend!$D$26:$D$61</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65EF-496C-84B3-6426CF7DFD89}"/>
            </c:ext>
          </c:extLst>
        </c:ser>
        <c:dLbls>
          <c:showLegendKey val="0"/>
          <c:showVal val="0"/>
          <c:showCatName val="0"/>
          <c:showSerName val="0"/>
          <c:showPercent val="0"/>
          <c:showBubbleSize val="0"/>
        </c:dLbls>
        <c:marker val="1"/>
        <c:smooth val="0"/>
        <c:axId val="676909743"/>
        <c:axId val="676903503"/>
      </c:lineChart>
      <c:dateAx>
        <c:axId val="676909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03503"/>
        <c:crosses val="autoZero"/>
        <c:auto val="1"/>
        <c:lblOffset val="100"/>
        <c:baseTimeUnit val="months"/>
      </c:dateAx>
      <c:valAx>
        <c:axId val="6769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09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wrap="square" lIns="0" tIns="0" rIns="0" bIns="0" anchor="ctr" anchorCtr="1"/>
          <a:lstStyle/>
          <a:p>
            <a:pPr algn="ctr">
              <a:defRPr/>
            </a:pPr>
            <a:r>
              <a:rPr lang="en-US"/>
              <a:t>Salary Spread - by 10k$</a:t>
            </a:r>
          </a:p>
        </cx:rich>
      </cx:tx>
    </cx:title>
    <cx:plotArea>
      <cx:plotAreaRegion>
        <cx:series layoutId="clusteredColumn" uniqueId="{6CB01609-72CF-4694-8E16-0EF968843382}">
          <cx:dataId val="0"/>
          <cx:layoutPr>
            <cx:binning intervalClosed="r" underflow="40000">
              <cx:binSize val="10000"/>
            </cx:binning>
          </cx:layoutPr>
        </cx:series>
      </cx:plotAreaRegion>
      <cx:axis id="0">
        <cx:catScaling gapWidth="0"/>
        <cx:tickLabels/>
      </cx:axis>
      <cx:axis id="1">
        <cx:valScaling/>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0" tIns="0" rIns="0" bIns="0" anchor="ctr" anchorCtr="1"/>
          <a:lstStyle/>
          <a:p>
            <a:pPr algn="ctr">
              <a:defRPr/>
            </a:pPr>
            <a:r>
              <a:rPr lang="en-US"/>
              <a:t>Box Plot</a:t>
            </a:r>
          </a:p>
        </cx:rich>
      </cx:tx>
    </cx:title>
    <cx:plotArea>
      <cx:plotAreaRegion>
        <cx:series layoutId="boxWhisker" uniqueId="{A02A5C1E-C5CC-4E88-8ABB-E1F01DBEF7E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ln w="9525">
        <a:solidFill>
          <a:schemeClr val="tx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microsoft.com/office/2014/relationships/chartEx" Target="../charts/chartEx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396240</xdr:colOff>
      <xdr:row>14</xdr:row>
      <xdr:rowOff>0</xdr:rowOff>
    </xdr:from>
    <xdr:to>
      <xdr:col>8</xdr:col>
      <xdr:colOff>167640</xdr:colOff>
      <xdr:row>28</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487680</xdr:colOff>
      <xdr:row>14</xdr:row>
      <xdr:rowOff>0</xdr:rowOff>
    </xdr:from>
    <xdr:to>
      <xdr:col>15</xdr:col>
      <xdr:colOff>373380</xdr:colOff>
      <xdr:row>28</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205740</xdr:colOff>
      <xdr:row>21</xdr:row>
      <xdr:rowOff>45721</xdr:rowOff>
    </xdr:from>
    <xdr:to>
      <xdr:col>18</xdr:col>
      <xdr:colOff>144780</xdr:colOff>
      <xdr:row>26</xdr:row>
      <xdr:rowOff>144780</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283440" y="4084321"/>
              <a:ext cx="182880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83820</xdr:colOff>
      <xdr:row>18</xdr:row>
      <xdr:rowOff>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388620</xdr:colOff>
      <xdr:row>19</xdr:row>
      <xdr:rowOff>15240</xdr:rowOff>
    </xdr:from>
    <xdr:to>
      <xdr:col>7</xdr:col>
      <xdr:colOff>350520</xdr:colOff>
      <xdr:row>37</xdr:row>
      <xdr:rowOff>30480</xdr:rowOff>
    </xdr:to>
    <mc:AlternateContent xmlns:mc="http://schemas.openxmlformats.org/markup-compatibility/2006">
      <mc:Choice xmlns:cx1="http://schemas.microsoft.com/office/drawing/2015/9/8/chartex" Requires="cx1">
        <xdr:graphicFrame macro="">
          <xdr:nvGraphicFramePr>
            <xdr:cNvPr id="3" name="Chart 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40</xdr:row>
      <xdr:rowOff>0</xdr:rowOff>
    </xdr:from>
    <xdr:to>
      <xdr:col>9</xdr:col>
      <xdr:colOff>175260</xdr:colOff>
      <xdr:row>57</xdr:row>
      <xdr:rowOff>11430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369570</xdr:colOff>
      <xdr:row>7</xdr:row>
      <xdr:rowOff>19050</xdr:rowOff>
    </xdr:from>
    <xdr:to>
      <xdr:col>12</xdr:col>
      <xdr:colOff>64770</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25</xdr:row>
      <xdr:rowOff>0</xdr:rowOff>
    </xdr:from>
    <xdr:to>
      <xdr:col>12</xdr:col>
      <xdr:colOff>304800</xdr:colOff>
      <xdr:row>40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5119.634120601855" backgroundQuery="1" createdVersion="6" refreshedVersion="6" minRefreshableVersion="3" recordCount="0" supportSubquery="1" supportAdvancedDrill="1">
  <cacheSource type="external" connectionId="8"/>
  <cacheFields count="6">
    <cacheField name="[all_staff5].[Gender].[Gender]" caption="Gender" numFmtId="0" hierarchy="10" level="1">
      <sharedItems count="2">
        <s v="Female"/>
        <s v="Male"/>
      </sharedItems>
    </cacheField>
    <cacheField name="[Measures].[Count of Name]" caption="Count of Name" numFmtId="0" hierarchy="35" level="32767"/>
    <cacheField name="[Measures].[Average of Age]" caption="Average of Age" numFmtId="0" hierarchy="37" level="32767"/>
    <cacheField name="[Measures].[Average of Salary]" caption="Average of Salary" numFmtId="0" hierarchy="39" level="32767"/>
    <cacheField name="[Measures].[Average of Tenure]" caption="Average of Tenure" numFmtId="0" hierarchy="41" level="32767"/>
    <cacheField name="[all_staff5].[Country].[Country]" caption="Country" numFmtId="0" hierarchy="17" level="1">
      <sharedItems containsSemiMixedTypes="0" containsNonDate="0" containsString="0"/>
    </cacheField>
  </cacheFields>
  <cacheHierarchies count="46">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0" memberValueDatatype="130" unbalanced="0"/>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2" memberValueDatatype="130" unbalanced="0">
      <fieldsUsage count="2">
        <fieldUsage x="-1"/>
        <fieldUsage x="0"/>
      </fieldsUsage>
    </cacheHierarchy>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2" memberValueDatatype="130" unbalanced="0">
      <fieldsUsage count="2">
        <fieldUsage x="-1"/>
        <fieldUsage x="5"/>
      </fieldsUsage>
    </cacheHierarchy>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hidden="1">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hidden="1">
      <extLst>
        <ext xmlns:x15="http://schemas.microsoft.com/office/spreadsheetml/2010/11/main" uri="{B97F6D7D-B522-45F9-BDA1-12C45D357490}">
          <x15:cacheHierarchy aggregatedColumn="0"/>
        </ext>
      </extLst>
    </cacheHierarchy>
    <cacheHierarchy uniqueName="[Measures].[Count of Name 3]" caption="Count of Name 3"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5119.693656365744" backgroundQuery="1" createdVersion="6" refreshedVersion="6" minRefreshableVersion="3" recordCount="0" supportSubquery="1" supportAdvancedDrill="1">
  <cacheSource type="external" connectionId="8"/>
  <cacheFields count="3">
    <cacheField name="[all_staff].[Rating].[Rating]" caption="Rating" numFmtId="0" hierarchy="6" level="1">
      <sharedItems count="5">
        <s v="Above average"/>
        <s v="Average"/>
        <s v="Exceptional"/>
        <s v="Poor"/>
        <s v="Very poor"/>
      </sharedItems>
    </cacheField>
    <cacheField name="[Measures].[Average of Salary 2]" caption="Average of Salary 2" numFmtId="0" hierarchy="43" level="32767"/>
    <cacheField name="[Measures].[Count of Name 2]" caption="Count of Name 2" numFmtId="0" hierarchy="44" level="32767"/>
  </cacheFields>
  <cacheHierarchies count="46">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2" memberValueDatatype="130" unbalanced="0">
      <fieldsUsage count="2">
        <fieldUsage x="-1"/>
        <fieldUsage x="0"/>
      </fieldsUsage>
    </cacheHierarchy>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0" memberValueDatatype="130" unbalanced="0"/>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0" memberValueDatatype="130" unbalanced="0"/>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hidden="1">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hidden="1">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Name 3]" caption="Count of Name 3"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5120.939117476853" backgroundQuery="1" createdVersion="6" refreshedVersion="6" minRefreshableVersion="3" recordCount="0" supportSubquery="1" supportAdvancedDrill="1">
  <cacheSource type="external" connectionId="8"/>
  <cacheFields count="3">
    <cacheField name="[staff].[Date Joined (Month)].[Date Joined (Month)]" caption="Date Joined (Month)" numFmtId="0" hierarchy="29" level="1">
      <sharedItems containsNonDate="0" count="10">
        <s v="Jan"/>
        <s v="Feb"/>
        <s v="Mar"/>
        <s v="Apr"/>
        <s v="May"/>
        <s v="Jun"/>
        <s v="Jul"/>
        <s v="Aug"/>
        <s v="Sep"/>
        <s v="Oct"/>
      </sharedItems>
    </cacheField>
    <cacheField name="[staff].[Date Joined (Year)].[Date Joined (Year)]" caption="Date Joined (Year)" numFmtId="0" hierarchy="27" level="1">
      <sharedItems count="4">
        <s v="2020"/>
        <s v="2021"/>
        <s v="2022"/>
        <s v="2023"/>
      </sharedItems>
    </cacheField>
    <cacheField name="[Measures].[Count of Name 3]" caption="Count of Name 3" numFmtId="0" hierarchy="45" level="32767"/>
  </cacheFields>
  <cacheHierarchies count="46">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0" memberValueDatatype="130" unbalanced="0"/>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0" memberValueDatatype="130" unbalanced="0"/>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hidden="1">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hidden="1">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hidden="1">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hidden="1">
      <extLst>
        <ext xmlns:x15="http://schemas.microsoft.com/office/spreadsheetml/2010/11/main" uri="{B97F6D7D-B522-45F9-BDA1-12C45D357490}">
          <x15:cacheHierarchy aggregatedColumn="0"/>
        </ext>
      </extLst>
    </cacheHierarchy>
    <cacheHierarchy uniqueName="[Measures].[Count of Name 3]" caption="Count of Name 3" measure="1" displayFolder="" measureGroup="staff"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min" refreshedDate="45120.942084259259" backgroundQuery="1" createdVersion="6" refreshedVersion="6" minRefreshableVersion="3" recordCount="0" supportSubquery="1" supportAdvancedDrill="1">
  <cacheSource type="external" connectionId="8"/>
  <cacheFields count="3">
    <cacheField name="[all_staff].[Department].[Department]" caption="Department" numFmtId="0" hierarchy="2" level="1">
      <sharedItems count="5">
        <s v="Finance"/>
        <s v="HR"/>
        <s v="Procurement"/>
        <s v="Sales"/>
        <s v="Website"/>
      </sharedItems>
    </cacheField>
    <cacheField name="[Measures].[Count of Name 2]" caption="Count of Name 2" numFmtId="0" hierarchy="44" level="32767"/>
    <cacheField name="[all_staff].[Country].[Country]" caption="Country" numFmtId="0" hierarchy="8" level="1">
      <sharedItems containsSemiMixedTypes="0" containsNonDate="0" containsString="0"/>
    </cacheField>
  </cacheFields>
  <cacheHierarchies count="46">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2" memberValueDatatype="130" unbalanced="0">
      <fieldsUsage count="2">
        <fieldUsage x="-1"/>
        <fieldUsage x="0"/>
      </fieldsUsage>
    </cacheHierarchy>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2" memberValueDatatype="130" unbalanced="0">
      <fieldsUsage count="2">
        <fieldUsage x="-1"/>
        <fieldUsage x="2"/>
      </fieldsUsage>
    </cacheHierarchy>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0" memberValueDatatype="130" unbalanced="0"/>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hidden="1">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hidden="1">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hidden="1">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Name 3]" caption="Count of Name 3"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min" refreshedDate="45120.942159027778" backgroundQuery="1" createdVersion="6" refreshedVersion="6" minRefreshableVersion="3" recordCount="0" supportSubquery="1" supportAdvancedDrill="1">
  <cacheSource type="external" connectionId="8"/>
  <cacheFields count="3">
    <cacheField name="[all_staff].[Department].[Department]" caption="Department" numFmtId="0" hierarchy="2" level="1">
      <sharedItems count="5">
        <s v="Finance"/>
        <s v="HR"/>
        <s v="Procurement"/>
        <s v="Sales"/>
        <s v="Website"/>
      </sharedItems>
    </cacheField>
    <cacheField name="[Measures].[Count of Name 2]" caption="Count of Name 2" numFmtId="0" hierarchy="44" level="32767"/>
    <cacheField name="[all_staff].[Country].[Country]" caption="Country" numFmtId="0" hierarchy="8" level="1">
      <sharedItems containsSemiMixedTypes="0" containsNonDate="0" containsString="0"/>
    </cacheField>
  </cacheFields>
  <cacheHierarchies count="46">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2" memberValueDatatype="130" unbalanced="0">
      <fieldsUsage count="2">
        <fieldUsage x="-1"/>
        <fieldUsage x="0"/>
      </fieldsUsage>
    </cacheHierarchy>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2" memberValueDatatype="130" unbalanced="0">
      <fieldsUsage count="2">
        <fieldUsage x="-1"/>
        <fieldUsage x="2"/>
      </fieldsUsage>
    </cacheHierarchy>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0" memberValueDatatype="130" unbalanced="0"/>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hidden="1">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hidden="1">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hidden="1">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Name 3]" caption="Count of Name 3" measure="1" displayFolder="" measureGroup="staff" count="0" hidden="1">
      <extLst>
        <ext xmlns:x15="http://schemas.microsoft.com/office/spreadsheetml/2010/11/main" uri="{B97F6D7D-B522-45F9-BDA1-12C45D357490}">
          <x15:cacheHierarchy aggregatedColumn="18"/>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min" refreshedDate="45119.622646643518" backgroundQuery="1" createdVersion="3" refreshedVersion="6" minRefreshableVersion="3" recordCount="0" supportSubquery="1" supportAdvancedDrill="1">
  <cacheSource type="external" connectionId="8">
    <extLst>
      <ext xmlns:x14="http://schemas.microsoft.com/office/spreadsheetml/2009/9/main" uri="{F057638F-6D5F-4e77-A914-E7F072B9BCA8}">
        <x14:sourceConnection name="ThisWorkbookDataModel"/>
      </ext>
    </extLst>
  </cacheSource>
  <cacheFields count="0"/>
  <cacheHierarchies count="45">
    <cacheHierarchy uniqueName="[all_staff].[Name]" caption="Name" attribute="1" defaultMemberUniqueName="[all_staff].[Name].[All]" allUniqueName="[all_staff].[Name].[All]" dimensionUniqueName="[all_staff]" displayFolder="" count="0" memberValueDatatype="130" unbalanced="0"/>
    <cacheHierarchy uniqueName="[all_staff].[Gender]" caption="Gender" attribute="1" defaultMemberUniqueName="[all_staff].[Gender].[All]" allUniqueName="[all_staff].[Gender].[All]" dimensionUniqueName="[all_staff]" displayFolder="" count="0" memberValueDatatype="130" unbalanced="0"/>
    <cacheHierarchy uniqueName="[all_staff].[Department]" caption="Department" attribute="1" defaultMemberUniqueName="[all_staff].[Department].[All]" allUniqueName="[all_staff].[Department].[All]" dimensionUniqueName="[all_staff]" displayFolder="" count="0" memberValueDatatype="130" unbalanced="0"/>
    <cacheHierarchy uniqueName="[all_staff].[Age]" caption="Age" attribute="1" defaultMemberUniqueName="[all_staff].[Age].[All]" allUniqueName="[all_staff].[Age].[All]" dimensionUniqueName="[all_staff]" displayFolder="" count="0" memberValueDatatype="20" unbalanced="0"/>
    <cacheHierarchy uniqueName="[all_staff].[Date Joined]" caption="Date Joined" attribute="1" time="1" defaultMemberUniqueName="[all_staff].[Date Joined].[All]" allUniqueName="[all_staff].[Date Joined].[All]" dimensionUniqueName="[all_staff]" displayFolder="" count="0" memberValueDatatype="7" unbalanced="0"/>
    <cacheHierarchy uniqueName="[all_staff].[Salary]" caption="Salary" attribute="1" defaultMemberUniqueName="[all_staff].[Salary].[All]" allUniqueName="[all_staff].[Salary].[All]" dimensionUniqueName="[all_staff]" displayFolder="" count="0" memberValueDatatype="20" unbalanced="0"/>
    <cacheHierarchy uniqueName="[all_staff].[Rating]" caption="Rating" attribute="1" defaultMemberUniqueName="[all_staff].[Rating].[All]" allUniqueName="[all_staff].[Rating].[All]" dimensionUniqueName="[all_staff]" displayFolder="" count="0" memberValueDatatype="130" unbalanced="0"/>
    <cacheHierarchy uniqueName="[all_staff].[Tenure]" caption="Tenure" attribute="1" defaultMemberUniqueName="[all_staff].[Tenure].[All]" allUniqueName="[all_staff].[Tenure].[All]" dimensionUniqueName="[all_staff]" displayFolder="" count="0" memberValueDatatype="5" unbalanced="0"/>
    <cacheHierarchy uniqueName="[all_staff].[Country]" caption="Country" attribute="1" defaultMemberUniqueName="[all_staff].[Country].[All]" allUniqueName="[all_staff].[Country].[All]" dimensionUniqueName="[all_staff]" displayFolder="" count="0" memberValueDatatype="130" unbalanced="0"/>
    <cacheHierarchy uniqueName="[all_staff5].[Name]" caption="Name" attribute="1" defaultMemberUniqueName="[all_staff5].[Name].[All]" allUniqueName="[all_staff5].[Name].[All]" dimensionUniqueName="[all_staff5]" displayFolder="" count="0" memberValueDatatype="130" unbalanced="0"/>
    <cacheHierarchy uniqueName="[all_staff5].[Gender]" caption="Gender" attribute="1" defaultMemberUniqueName="[all_staff5].[Gender].[All]" allUniqueName="[all_staff5].[Gender].[All]" dimensionUniqueName="[all_staff5]" displayFolder="" count="0" memberValueDatatype="130" unbalanced="0"/>
    <cacheHierarchy uniqueName="[all_staff5].[Department]" caption="Department" attribute="1" defaultMemberUniqueName="[all_staff5].[Department].[All]" allUniqueName="[all_staff5].[Department].[All]" dimensionUniqueName="[all_staff5]" displayFolder="" count="0" memberValueDatatype="130" unbalanced="0"/>
    <cacheHierarchy uniqueName="[all_staff5].[Age]" caption="Age" attribute="1" defaultMemberUniqueName="[all_staff5].[Age].[All]" allUniqueName="[all_staff5].[Age].[All]" dimensionUniqueName="[all_staff5]" displayFolder="" count="0" memberValueDatatype="20" unbalanced="0"/>
    <cacheHierarchy uniqueName="[all_staff5].[Date Joined]" caption="Date Joined" attribute="1" time="1" defaultMemberUniqueName="[all_staff5].[Date Joined].[All]" allUniqueName="[all_staff5].[Date Joined].[All]" dimensionUniqueName="[all_staff5]" displayFolder="" count="0" memberValueDatatype="7" unbalanced="0"/>
    <cacheHierarchy uniqueName="[all_staff5].[Salary]" caption="Salary" attribute="1" defaultMemberUniqueName="[all_staff5].[Salary].[All]" allUniqueName="[all_staff5].[Salary].[All]" dimensionUniqueName="[all_staff5]" displayFolder="" count="0" memberValueDatatype="20" unbalanced="0"/>
    <cacheHierarchy uniqueName="[all_staff5].[Rating]" caption="Rating" attribute="1" defaultMemberUniqueName="[all_staff5].[Rating].[All]" allUniqueName="[all_staff5].[Rating].[All]" dimensionUniqueName="[all_staff5]" displayFolder="" count="0" memberValueDatatype="130" unbalanced="0"/>
    <cacheHierarchy uniqueName="[all_staff5].[Tenure]" caption="Tenure" attribute="1" defaultMemberUniqueName="[all_staff5].[Tenure].[All]" allUniqueName="[all_staff5].[Tenure].[All]" dimensionUniqueName="[all_staff5]" displayFolder="" count="0" memberValueDatatype="5" unbalanced="0"/>
    <cacheHierarchy uniqueName="[all_staff5].[Country]" caption="Country" attribute="1" defaultMemberUniqueName="[all_staff5].[Country].[All]" allUniqueName="[all_staff5].[Country].[All]" dimensionUniqueName="[all_staff5]" displayFolder="" count="0" memberValueDatatype="130" unbalanced="0"/>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Rating as number]" caption="Rating as number" attribute="1" defaultMemberUniqueName="[staff].[Rating as number].[All]" allUniqueName="[staff].[Rating as number].[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all_staff5]" caption="__XL_Count all_staff5" measure="1" displayFolder="" measureGroup="all_staff5" count="0" hidden="1"/>
    <cacheHierarchy uniqueName="[Measures].[__XL_Count all_staff]" caption="__XL_Count all_staff" measure="1" displayFolder="" measureGroup="all_staff" count="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all_staff5"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all_staff5" count="0" hidden="1">
      <extLst>
        <ext xmlns:x15="http://schemas.microsoft.com/office/spreadsheetml/2010/11/main" uri="{B97F6D7D-B522-45F9-BDA1-12C45D357490}">
          <x15:cacheHierarchy aggregatedColumn="12"/>
        </ext>
      </extLst>
    </cacheHierarchy>
    <cacheHierarchy uniqueName="[Measures].[Average of Age]" caption="Average of Age" measure="1" displayFolder="" measureGroup="all_staff5" count="0" hidden="1">
      <extLst>
        <ext xmlns:x15="http://schemas.microsoft.com/office/spreadsheetml/2010/11/main" uri="{B97F6D7D-B522-45F9-BDA1-12C45D357490}">
          <x15:cacheHierarchy aggregatedColumn="12"/>
        </ext>
      </extLst>
    </cacheHierarchy>
    <cacheHierarchy uniqueName="[Measures].[Sum of Salary]" caption="Sum of Salary" measure="1" displayFolder="" measureGroup="all_staff5"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all_staff5" count="0" hidden="1">
      <extLst>
        <ext xmlns:x15="http://schemas.microsoft.com/office/spreadsheetml/2010/11/main" uri="{B97F6D7D-B522-45F9-BDA1-12C45D357490}">
          <x15:cacheHierarchy aggregatedColumn="14"/>
        </ext>
      </extLst>
    </cacheHierarchy>
    <cacheHierarchy uniqueName="[Measures].[Sum of Tenure]" caption="Sum of Tenure" measure="1" displayFolder="" measureGroup="all_staff5" count="0" hidden="1">
      <extLst>
        <ext xmlns:x15="http://schemas.microsoft.com/office/spreadsheetml/2010/11/main" uri="{B97F6D7D-B522-45F9-BDA1-12C45D357490}">
          <x15:cacheHierarchy aggregatedColumn="16"/>
        </ext>
      </extLst>
    </cacheHierarchy>
    <cacheHierarchy uniqueName="[Measures].[Average of Tenure]" caption="Average of Tenure" measure="1" displayFolder="" measureGroup="all_staff5" count="0" hidden="1">
      <extLst>
        <ext xmlns:x15="http://schemas.microsoft.com/office/spreadsheetml/2010/11/main" uri="{B97F6D7D-B522-45F9-BDA1-12C45D357490}">
          <x15:cacheHierarchy aggregatedColumn="16"/>
        </ext>
      </extLst>
    </cacheHierarchy>
    <cacheHierarchy uniqueName="[Measures].[Sum of Salary 2]" caption="Sum of Salary 2" measure="1" displayFolder="" measureGroup="all_staff" count="0" hidden="1">
      <extLst>
        <ext xmlns:x15="http://schemas.microsoft.com/office/spreadsheetml/2010/11/main" uri="{B97F6D7D-B522-45F9-BDA1-12C45D357490}">
          <x15:cacheHierarchy aggregatedColumn="5"/>
        </ext>
      </extLst>
    </cacheHierarchy>
    <cacheHierarchy uniqueName="[Measures].[Average of Salary 2]" caption="Average of Salary 2" measure="1" displayFolder="" measureGroup="all_staff" count="0" hidden="1">
      <extLst>
        <ext xmlns:x15="http://schemas.microsoft.com/office/spreadsheetml/2010/11/main" uri="{B97F6D7D-B522-45F9-BDA1-12C45D357490}">
          <x15:cacheHierarchy aggregatedColumn="5"/>
        </ext>
      </extLst>
    </cacheHierarchy>
    <cacheHierarchy uniqueName="[Measures].[Count of Name 2]" caption="Count of Name 2" measure="1" displayFolder="" measureGroup="all_staff" count="0" hidden="1">
      <extLst>
        <ext xmlns:x15="http://schemas.microsoft.com/office/spreadsheetml/2010/11/main" uri="{B97F6D7D-B522-45F9-BDA1-12C45D357490}">
          <x15:cacheHierarchy aggregatedColumn="0"/>
        </ext>
      </extLst>
    </cacheHierarchy>
  </cacheHierarchies>
  <kpis count="0"/>
  <dimensions count="4">
    <dimension name="all_staff" uniqueName="[all_staff]" caption="all_staff"/>
    <dimension name="all_staff5" uniqueName="[all_staff5]" caption="all_staff5"/>
    <dimension measure="1" name="Measures" uniqueName="[Measures]" caption="Measures"/>
    <dimension name="staff" uniqueName="[staff]" caption="staff"/>
  </dimensions>
  <measureGroups count="3">
    <measureGroup name="all_staff" caption="all_staff"/>
    <measureGroup name="all_staff5" caption="all_staff5"/>
    <measureGroup name="staff" caption="staff"/>
  </measureGroups>
  <maps count="3">
    <map measureGroup="0" dimension="0"/>
    <map measureGroup="1" dimension="1"/>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X17:Y23" firstHeaderRow="1" firstDataRow="1" firstDataCol="1" rowPageCount="1" colPageCount="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6">
    <i>
      <x v="4"/>
    </i>
    <i>
      <x v="2"/>
    </i>
    <i>
      <x/>
    </i>
    <i>
      <x v="3"/>
    </i>
    <i>
      <x v="1"/>
    </i>
    <i t="grand">
      <x/>
    </i>
  </rowItems>
  <colItems count="1">
    <i/>
  </colItems>
  <pageFields count="1">
    <pageField fld="2" hier="8" name="[all_staff].[Country].&amp;[NZ]" cap="NZ"/>
  </pageFields>
  <dataFields count="1">
    <dataField name="Count of Name"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T17:U23" firstHeaderRow="1" firstDataRow="1" firstDataCol="1" rowPageCount="1" colPageCount="1"/>
  <pivotFields count="3">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Page" allDrilled="1" showAll="0" dataSourceSort="1" defaultAttributeDrillState="1">
      <items count="1">
        <item t="default"/>
      </items>
    </pivotField>
  </pivotFields>
  <rowFields count="1">
    <field x="0"/>
  </rowFields>
  <rowItems count="6">
    <i>
      <x v="2"/>
    </i>
    <i>
      <x v="4"/>
    </i>
    <i>
      <x/>
    </i>
    <i>
      <x v="3"/>
    </i>
    <i>
      <x v="1"/>
    </i>
    <i t="grand">
      <x/>
    </i>
  </rowItems>
  <colItems count="1">
    <i/>
  </colItems>
  <pageFields count="1">
    <pageField fld="2" hier="8" name="[all_staff].[Country].&amp;[IND]" cap="IND"/>
  </pageFields>
  <dataFields count="1">
    <dataField name="Count of Name"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Lst>
</pivotTableDefinition>
</file>

<file path=xl/pivotTables/pivotTable3.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olHeaderCaption=" ">
  <location ref="N22:P27" firstHeaderRow="1" firstDataRow="2" firstDataCol="1"/>
  <pivotFields count="6">
    <pivotField axis="axisCol" allDrilled="1" showAll="0" dataSourceSort="1" defaultAttributeDrillState="1">
      <items count="3">
        <item s="1" x="0"/>
        <item s="1" x="1"/>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dataField name="Average of Salary" fld="3" subtotal="average" baseField="0" baseItem="0" numFmtId="165"/>
    <dataField name="Average of Tenure" fld="4" subtotal="average" baseField="0" baseItem="0"/>
  </dataFields>
  <formats count="53">
    <format dxfId="82">
      <pivotArea dataOnly="0" labelOnly="1" fieldPosition="0">
        <references count="1">
          <reference field="0" count="1">
            <x v="0"/>
          </reference>
        </references>
      </pivotArea>
    </format>
    <format dxfId="81">
      <pivotArea dataOnly="0" labelOnly="1" fieldPosition="0">
        <references count="1">
          <reference field="0" count="1">
            <x v="0"/>
          </reference>
        </references>
      </pivotArea>
    </format>
    <format dxfId="80">
      <pivotArea dataOnly="0" labelOnly="1" fieldPosition="0">
        <references count="1">
          <reference field="0" count="1">
            <x v="0"/>
          </reference>
        </references>
      </pivotArea>
    </format>
    <format dxfId="79">
      <pivotArea dataOnly="0" labelOnly="1" fieldPosition="0">
        <references count="1">
          <reference field="0" count="1">
            <x v="1"/>
          </reference>
        </references>
      </pivotArea>
    </format>
    <format dxfId="78">
      <pivotArea dataOnly="0" labelOnly="1" offset="A256" fieldPosition="0">
        <references count="1">
          <reference field="0" count="1">
            <x v="0"/>
          </reference>
        </references>
      </pivotArea>
    </format>
    <format dxfId="77">
      <pivotArea dataOnly="0" labelOnly="1" offset="A256" fieldPosition="0">
        <references count="1">
          <reference field="0" count="1">
            <x v="1"/>
          </reference>
        </references>
      </pivotArea>
    </format>
    <format dxfId="76">
      <pivotArea dataOnly="0" labelOnly="1" offset="A256" fieldPosition="0">
        <references count="1">
          <reference field="0" count="1">
            <x v="1"/>
          </reference>
        </references>
      </pivotArea>
    </format>
    <format dxfId="75">
      <pivotArea dataOnly="0" labelOnly="1" outline="0" fieldPosition="0">
        <references count="2">
          <reference field="4294967294" count="1">
            <x v="0"/>
          </reference>
          <reference field="0" count="1" selected="0">
            <x v="1"/>
          </reference>
        </references>
      </pivotArea>
    </format>
    <format dxfId="74">
      <pivotArea dataOnly="0" labelOnly="1" outline="0" fieldPosition="0">
        <references count="2">
          <reference field="4294967294" count="1">
            <x v="1"/>
          </reference>
          <reference field="0" count="1" selected="0">
            <x v="1"/>
          </reference>
        </references>
      </pivotArea>
    </format>
    <format dxfId="73">
      <pivotArea dataOnly="0" labelOnly="1" outline="0" fieldPosition="0">
        <references count="2">
          <reference field="4294967294" count="1">
            <x v="0"/>
          </reference>
          <reference field="0" count="1" selected="0">
            <x v="0"/>
          </reference>
        </references>
      </pivotArea>
    </format>
    <format dxfId="72">
      <pivotArea dataOnly="0" labelOnly="1" outline="0" fieldPosition="0">
        <references count="2">
          <reference field="4294967294" count="1">
            <x v="1"/>
          </reference>
          <reference field="0" count="1" selected="0">
            <x v="0"/>
          </reference>
        </references>
      </pivotArea>
    </format>
    <format dxfId="71">
      <pivotArea dataOnly="0" labelOnly="1" outline="0" fieldPosition="0">
        <references count="2">
          <reference field="4294967294" count="1">
            <x v="0"/>
          </reference>
          <reference field="0" count="1" selected="0">
            <x v="1"/>
          </reference>
        </references>
      </pivotArea>
    </format>
    <format dxfId="70">
      <pivotArea dataOnly="0" labelOnly="1" outline="0" fieldPosition="0">
        <references count="2">
          <reference field="4294967294" count="1">
            <x v="1"/>
          </reference>
          <reference field="0" count="1" selected="0">
            <x v="1"/>
          </reference>
        </references>
      </pivotArea>
    </format>
    <format dxfId="69">
      <pivotArea dataOnly="0" labelOnly="1" offset="A256" fieldPosition="0">
        <references count="1">
          <reference field="0" count="1">
            <x v="1"/>
          </reference>
        </references>
      </pivotArea>
    </format>
    <format dxfId="68">
      <pivotArea dataOnly="0" labelOnly="1" outline="0" fieldPosition="0">
        <references count="2">
          <reference field="4294967294" count="1">
            <x v="0"/>
          </reference>
          <reference field="0" count="1" selected="0">
            <x v="1"/>
          </reference>
        </references>
      </pivotArea>
    </format>
    <format dxfId="67">
      <pivotArea dataOnly="0" labelOnly="1" outline="0" fieldPosition="0">
        <references count="2">
          <reference field="4294967294" count="1">
            <x v="0"/>
          </reference>
          <reference field="0" count="1" selected="0">
            <x v="1"/>
          </reference>
        </references>
      </pivotArea>
    </format>
    <format dxfId="66">
      <pivotArea dataOnly="0" labelOnly="1" outline="0" fieldPosition="0">
        <references count="2">
          <reference field="4294967294" count="1">
            <x v="1"/>
          </reference>
          <reference field="0" count="1" selected="0">
            <x v="1"/>
          </reference>
        </references>
      </pivotArea>
    </format>
    <format dxfId="65">
      <pivotArea dataOnly="0" labelOnly="1" outline="0" fieldPosition="0">
        <references count="1">
          <reference field="4294967294" count="1">
            <x v="0"/>
          </reference>
        </references>
      </pivotArea>
    </format>
    <format dxfId="64">
      <pivotArea type="origin" dataOnly="0" labelOnly="1" outline="0" fieldPosition="0"/>
    </format>
    <format dxfId="63">
      <pivotArea field="0" type="button" dataOnly="0" labelOnly="1" outline="0" axis="axisCol" fieldPosition="0"/>
    </format>
    <format dxfId="62">
      <pivotArea type="topRight" dataOnly="0" labelOnly="1" outline="0" fieldPosition="0"/>
    </format>
    <format dxfId="61">
      <pivotArea type="origin" dataOnly="0" labelOnly="1" outline="0" fieldPosition="0"/>
    </format>
    <format dxfId="60">
      <pivotArea type="origin" dataOnly="0" labelOnly="1" outline="0" fieldPosition="0"/>
    </format>
    <format dxfId="59">
      <pivotArea field="-2" type="button" dataOnly="0" labelOnly="1" outline="0" axis="axisRow" fieldPosition="0"/>
    </format>
    <format dxfId="58">
      <pivotArea dataOnly="0" labelOnly="1" outline="0" fieldPosition="0">
        <references count="1">
          <reference field="4294967294" count="2">
            <x v="0"/>
            <x v="1"/>
          </reference>
        </references>
      </pivotArea>
    </format>
    <format dxfId="57">
      <pivotArea outline="0" fieldPosition="0">
        <references count="1">
          <reference field="4294967294" count="1">
            <x v="2"/>
          </reference>
        </references>
      </pivotArea>
    </format>
    <format dxfId="56">
      <pivotArea collapsedLevelsAreSubtotals="1" fieldPosition="0">
        <references count="1">
          <reference field="4294967294" count="1">
            <x v="3"/>
          </reference>
        </references>
      </pivotArea>
    </format>
    <format dxfId="55">
      <pivotArea collapsedLevelsAreSubtotals="1" fieldPosition="0">
        <references count="1">
          <reference field="4294967294" count="1">
            <x v="3"/>
          </reference>
        </references>
      </pivotArea>
    </format>
    <format dxfId="54">
      <pivotArea collapsedLevelsAreSubtotals="1" fieldPosition="0">
        <references count="1">
          <reference field="4294967294" count="1">
            <x v="3"/>
          </reference>
        </references>
      </pivotArea>
    </format>
    <format dxfId="53">
      <pivotArea collapsedLevelsAreSubtotals="1" fieldPosition="0">
        <references count="1">
          <reference field="4294967294" count="1">
            <x v="3"/>
          </reference>
        </references>
      </pivotArea>
    </format>
    <format dxfId="52">
      <pivotArea collapsedLevelsAreSubtotals="1" fieldPosition="0">
        <references count="1">
          <reference field="4294967294" count="1">
            <x v="3"/>
          </reference>
        </references>
      </pivotArea>
    </format>
    <format dxfId="51">
      <pivotArea collapsedLevelsAreSubtotals="1" fieldPosition="0">
        <references count="1">
          <reference field="4294967294" count="1">
            <x v="3"/>
          </reference>
        </references>
      </pivotArea>
    </format>
    <format dxfId="50">
      <pivotArea collapsedLevelsAreSubtotals="1" fieldPosition="0">
        <references count="1">
          <reference field="4294967294" count="1">
            <x v="3"/>
          </reference>
        </references>
      </pivotArea>
    </format>
    <format dxfId="49">
      <pivotArea collapsedLevelsAreSubtotals="1" fieldPosition="0">
        <references count="1">
          <reference field="4294967294" count="1">
            <x v="3"/>
          </reference>
        </references>
      </pivotArea>
    </format>
    <format dxfId="48">
      <pivotArea collapsedLevelsAreSubtotals="1" fieldPosition="0">
        <references count="1">
          <reference field="4294967294" count="1">
            <x v="3"/>
          </reference>
        </references>
      </pivotArea>
    </format>
    <format dxfId="47">
      <pivotArea collapsedLevelsAreSubtotals="1" fieldPosition="0">
        <references count="2">
          <reference field="4294967294" count="1">
            <x v="1"/>
          </reference>
          <reference field="0" count="1" selected="0">
            <x v="0"/>
          </reference>
        </references>
      </pivotArea>
    </format>
    <format dxfId="46">
      <pivotArea collapsedLevelsAreSubtotals="1" fieldPosition="0">
        <references count="2">
          <reference field="4294967294" count="1">
            <x v="1"/>
          </reference>
          <reference field="0" count="1" selected="0">
            <x v="0"/>
          </reference>
        </references>
      </pivotArea>
    </format>
    <format dxfId="45">
      <pivotArea collapsedLevelsAreSubtotals="1" fieldPosition="0">
        <references count="2">
          <reference field="4294967294" count="1">
            <x v="1"/>
          </reference>
          <reference field="0" count="1" selected="0">
            <x v="0"/>
          </reference>
        </references>
      </pivotArea>
    </format>
    <format dxfId="44">
      <pivotArea collapsedLevelsAreSubtotals="1" fieldPosition="0">
        <references count="2">
          <reference field="4294967294" count="1">
            <x v="1"/>
          </reference>
          <reference field="0" count="1" selected="0">
            <x v="0"/>
          </reference>
        </references>
      </pivotArea>
    </format>
    <format dxfId="43">
      <pivotArea collapsedLevelsAreSubtotals="1" fieldPosition="0">
        <references count="2">
          <reference field="4294967294" count="1">
            <x v="1"/>
          </reference>
          <reference field="0" count="1" selected="0">
            <x v="0"/>
          </reference>
        </references>
      </pivotArea>
    </format>
    <format dxfId="42">
      <pivotArea collapsedLevelsAreSubtotals="1" fieldPosition="0">
        <references count="2">
          <reference field="4294967294" count="1">
            <x v="1"/>
          </reference>
          <reference field="0" count="1" selected="0">
            <x v="0"/>
          </reference>
        </references>
      </pivotArea>
    </format>
    <format dxfId="41">
      <pivotArea collapsedLevelsAreSubtotals="1" fieldPosition="0">
        <references count="2">
          <reference field="4294967294" count="1">
            <x v="1"/>
          </reference>
          <reference field="0" count="1" selected="0">
            <x v="0"/>
          </reference>
        </references>
      </pivotArea>
    </format>
    <format dxfId="40">
      <pivotArea collapsedLevelsAreSubtotals="1" fieldPosition="0">
        <references count="2">
          <reference field="4294967294" count="1">
            <x v="1"/>
          </reference>
          <reference field="0" count="1" selected="0">
            <x v="0"/>
          </reference>
        </references>
      </pivotArea>
    </format>
    <format dxfId="39">
      <pivotArea collapsedLevelsAreSubtotals="1" fieldPosition="0">
        <references count="2">
          <reference field="4294967294" count="1">
            <x v="1"/>
          </reference>
          <reference field="0" count="1" selected="0">
            <x v="1"/>
          </reference>
        </references>
      </pivotArea>
    </format>
    <format dxfId="38">
      <pivotArea collapsedLevelsAreSubtotals="1" fieldPosition="0">
        <references count="2">
          <reference field="4294967294" count="1">
            <x v="1"/>
          </reference>
          <reference field="0" count="1" selected="0">
            <x v="1"/>
          </reference>
        </references>
      </pivotArea>
    </format>
    <format dxfId="37">
      <pivotArea collapsedLevelsAreSubtotals="1" fieldPosition="0">
        <references count="2">
          <reference field="4294967294" count="1">
            <x v="1"/>
          </reference>
          <reference field="0" count="1" selected="0">
            <x v="1"/>
          </reference>
        </references>
      </pivotArea>
    </format>
    <format dxfId="36">
      <pivotArea collapsedLevelsAreSubtotals="1" fieldPosition="0">
        <references count="2">
          <reference field="4294967294" count="1">
            <x v="1"/>
          </reference>
          <reference field="0" count="1" selected="0">
            <x v="1"/>
          </reference>
        </references>
      </pivotArea>
    </format>
    <format dxfId="35">
      <pivotArea collapsedLevelsAreSubtotals="1" fieldPosition="0">
        <references count="2">
          <reference field="4294967294" count="1">
            <x v="1"/>
          </reference>
          <reference field="0" count="1" selected="0">
            <x v="1"/>
          </reference>
        </references>
      </pivotArea>
    </format>
    <format dxfId="34">
      <pivotArea collapsedLevelsAreSubtotals="1" fieldPosition="0">
        <references count="2">
          <reference field="4294967294" count="1">
            <x v="1"/>
          </reference>
          <reference field="0" count="1" selected="0">
            <x v="1"/>
          </reference>
        </references>
      </pivotArea>
    </format>
    <format dxfId="33">
      <pivotArea collapsedLevelsAreSubtotals="1" fieldPosition="0">
        <references count="2">
          <reference field="4294967294" count="1">
            <x v="1"/>
          </reference>
          <reference field="0" count="1" selected="0">
            <x v="1"/>
          </reference>
        </references>
      </pivotArea>
    </format>
    <format dxfId="32">
      <pivotArea collapsedLevelsAreSubtotals="1" fieldPosition="0">
        <references count="2">
          <reference field="4294967294" count="1">
            <x v="1"/>
          </reference>
          <reference field="0" count="1" selected="0">
            <x v="1"/>
          </reference>
        </references>
      </pivotArea>
    </format>
    <format dxfId="31">
      <pivotArea collapsedLevelsAreSubtotals="1" fieldPosition="0">
        <references count="2">
          <reference field="4294967294" count="1">
            <x v="1"/>
          </reference>
          <reference field="0" count="1" selected="0">
            <x v="1"/>
          </reference>
        </references>
      </pivotArea>
    </format>
    <format dxfId="30">
      <pivotArea collapsedLevelsAreSubtotals="1" fieldPosition="0">
        <references count="2">
          <reference field="4294967294" count="1">
            <x v="1"/>
          </reference>
          <reference field="0" count="1" selected="0">
            <x v="1"/>
          </reference>
        </references>
      </pivotArea>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caption="Average of Salary"/>
    <pivotHierarchy dragToData="1"/>
    <pivotHierarchy dragToData="1" caption="Average of Tenu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Data Analysis.xlsx!all_staff5">
        <x15:activeTabTopLevelEntity name="[all_staff5]"/>
      </x15:pivotTableUISettings>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4:M50" firstHeaderRow="0" firstDataRow="1" firstDataCol="1"/>
  <pivotFields count="3">
    <pivotField axis="axisRow" allDrilled="1" showAll="0" defaultAttributeDrillState="1">
      <items count="6">
        <item x="2"/>
        <item x="0"/>
        <item x="1"/>
        <item x="3"/>
        <item x="4"/>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Name" fld="2" subtotal="count" baseField="0" baseItem="0" numFmtId="1"/>
    <dataField name="Average of Salary" fld="1" subtotal="average" baseField="1" baseItem="0" numFmtId="166"/>
  </dataFields>
  <formats count="7">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staff]"/>
      </x15:pivotTableUISettings>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5:C10"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axis="axisRow" allDrilled="1" showAll="0" dataSourceSort="1">
      <items count="5">
        <item x="0" e="0"/>
        <item x="1" e="0"/>
        <item x="2" e="0"/>
        <item x="3" e="0"/>
        <item t="default"/>
      </items>
    </pivotField>
    <pivotField dataField="1" showAll="0"/>
  </pivotFields>
  <rowFields count="2">
    <field x="1"/>
    <field x="0"/>
  </rowFields>
  <rowItems count="5">
    <i>
      <x/>
    </i>
    <i>
      <x v="1"/>
    </i>
    <i>
      <x v="2"/>
    </i>
    <i>
      <x v="3"/>
    </i>
    <i t="grand">
      <x/>
    </i>
  </rowItems>
  <colItems count="1">
    <i/>
  </colItems>
  <dataFields count="1">
    <dataField name="Count of Name" fld="2"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0">
    <queryTableFields count="9">
      <queryTableField id="1" name="Name" tableColumnId="25"/>
      <queryTableField id="2" name="Gender" tableColumnId="26"/>
      <queryTableField id="3" name="Department" tableColumnId="27"/>
      <queryTableField id="4" name="Age" tableColumnId="28"/>
      <queryTableField id="5" name="Date Joined" tableColumnId="29"/>
      <queryTableField id="6" name="Salary" tableColumnId="30"/>
      <queryTableField id="7" name="Rating" tableColumnId="31"/>
      <queryTableField id="9" dataBound="0" tableColumnId="1"/>
      <queryTableField id="8" name="Country" tableColumnId="32"/>
    </queryTableFields>
  </queryTableRefresh>
</queryTable>
</file>

<file path=xl/queryTables/queryTable2.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10">
    <queryTableFields count="9">
      <queryTableField id="1" name="Name" tableColumnId="25"/>
      <queryTableField id="2" name="Gender" tableColumnId="26"/>
      <queryTableField id="3" name="Department" tableColumnId="27"/>
      <queryTableField id="4" name="Age" tableColumnId="28"/>
      <queryTableField id="5" name="Date Joined" tableColumnId="29"/>
      <queryTableField id="6" name="Salary" tableColumnId="30"/>
      <queryTableField id="7" name="Rating" tableColumnId="31"/>
      <queryTableField id="9" dataBound="0" tableColumnId="33"/>
      <queryTableField id="8" name="Country" tableColumnId="32"/>
    </queryTableFields>
  </queryTableRefresh>
</queryTable>
</file>

<file path=xl/queryTables/queryTable3.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11" unboundColumnsRight="1">
    <queryTableFields count="10">
      <queryTableField id="1" name="Name" tableColumnId="25"/>
      <queryTableField id="2" name="Gender" tableColumnId="26"/>
      <queryTableField id="3" name="Department" tableColumnId="27"/>
      <queryTableField id="4" name="Age" tableColumnId="28"/>
      <queryTableField id="5" name="Date Joined" tableColumnId="29"/>
      <queryTableField id="6" name="Salary" tableColumnId="30"/>
      <queryTableField id="7" name="Rating" tableColumnId="31"/>
      <queryTableField id="9" dataBound="0" tableColumnId="33"/>
      <queryTableField id="8" name="Country" tableColumnId="32"/>
      <queryTableField id="10" dataBound="0"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all_staff5].[Country]">
  <pivotTables>
    <pivotTable tabId="6" name="PivotTable1"/>
  </pivotTables>
  <data>
    <olap pivotCacheId="1">
      <levels count="2">
        <level uniqueName="[all_staff5].[Country].[(All)]" sourceCaption="(All)" count="0"/>
        <level uniqueName="[all_staff5].[Country].[Country]" sourceCaption="Country" count="2">
          <ranges>
            <range startItem="0">
              <i n="[all_staff5].[Country].&amp;[IND]" c="IND"/>
              <i n="[all_staff5].[Country].&amp;[NZ]" c="NZ"/>
            </range>
          </ranges>
        </level>
      </levels>
      <selections count="1">
        <selection n="[all_staff5].[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ableColumn id="4" name="Age" totalsRowFunction="average" totalsRowDxfId="95"/>
    <tableColumn id="5" name="Date Joined"/>
    <tableColumn id="6" name="Salary" totalsRowFunction="average" dataDxfId="94"/>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2" name="india_staff" displayName="india_staff" ref="B2:H114" totalsRowShown="0">
  <autoFilter ref="B2:H114"/>
  <tableColumns count="7">
    <tableColumn id="1" name="Name"/>
    <tableColumn id="2" name="Gender"/>
    <tableColumn id="3" name="Age"/>
    <tableColumn id="4" name="Rating"/>
    <tableColumn id="5" name="Date Joined" dataDxfId="93"/>
    <tableColumn id="6" name="Department"/>
    <tableColumn id="7" name="Salary"/>
  </tableColumns>
  <tableStyleInfo name="TableStyleLight21" showFirstColumn="0" showLastColumn="0" showRowStripes="1" showColumnStripes="0"/>
</table>
</file>

<file path=xl/tables/table3.xml><?xml version="1.0" encoding="utf-8"?>
<table xmlns="http://schemas.openxmlformats.org/spreadsheetml/2006/main" id="5" name="staff" displayName="staff" ref="A1:I184" tableType="queryTable" totalsRowShown="0" headerRowDxfId="18">
  <autoFilter ref="A1:I184"/>
  <tableColumns count="9">
    <tableColumn id="25" uniqueName="25" name="Name" queryTableFieldId="1" dataDxfId="17"/>
    <tableColumn id="26" uniqueName="26" name="Gender" queryTableFieldId="2" dataDxfId="16"/>
    <tableColumn id="27" uniqueName="27" name="Department" queryTableFieldId="3" dataDxfId="15"/>
    <tableColumn id="28" uniqueName="28" name="Age" queryTableFieldId="4" dataDxfId="14"/>
    <tableColumn id="29" uniqueName="29" name="Date Joined" queryTableFieldId="5" dataDxfId="13"/>
    <tableColumn id="30" uniqueName="30" name="Salary" queryTableFieldId="6" dataDxfId="12"/>
    <tableColumn id="31" uniqueName="31" name="Rating" queryTableFieldId="7" dataDxfId="11"/>
    <tableColumn id="1" uniqueName="1" name="Rating as number" queryTableFieldId="9" dataDxfId="10">
      <calculatedColumnFormula>VLOOKUP(staff[[#This Row],[Rating]],$K$6:$L$10,2,FALSE)</calculatedColumnFormula>
    </tableColumn>
    <tableColumn id="32" uniqueName="32" name="Country" queryTableFieldId="8" dataDxfId="9"/>
  </tableColumns>
  <tableStyleInfo name="TableStyleMedium7" showFirstColumn="0" showLastColumn="0" showRowStripes="1" showColumnStripes="0"/>
</table>
</file>

<file path=xl/tables/table4.xml><?xml version="1.0" encoding="utf-8"?>
<table xmlns="http://schemas.openxmlformats.org/spreadsheetml/2006/main" id="7" name="all_staff" displayName="all_staff" ref="A1:I184" tableType="queryTable" totalsRowShown="0" headerRowDxfId="92">
  <autoFilter ref="A1:I184"/>
  <tableColumns count="9">
    <tableColumn id="25" uniqueName="25" name="Name" queryTableFieldId="1" dataDxfId="91"/>
    <tableColumn id="26" uniqueName="26" name="Gender" queryTableFieldId="2" dataDxfId="90"/>
    <tableColumn id="27" uniqueName="27" name="Department" queryTableFieldId="3" dataDxfId="89"/>
    <tableColumn id="28" uniqueName="28" name="Age" queryTableFieldId="4" dataDxfId="88"/>
    <tableColumn id="29" uniqueName="29" name="Date Joined" queryTableFieldId="5" dataDxfId="87"/>
    <tableColumn id="30" uniqueName="30" name="Salary" queryTableFieldId="6" dataDxfId="86"/>
    <tableColumn id="31" uniqueName="31" name="Rating" queryTableFieldId="7" dataDxfId="85"/>
    <tableColumn id="33" uniqueName="33" name="Tenure" queryTableFieldId="9" dataDxfId="84">
      <calculatedColumnFormula>(TODAY()-all_staff[[#This Row],[Date Joined]])/365</calculatedColumnFormula>
    </tableColumn>
    <tableColumn id="32" uniqueName="32" name="Country" queryTableFieldId="8" dataDxfId="83"/>
  </tableColumns>
  <tableStyleInfo name="TableStyleMedium7" showFirstColumn="0" showLastColumn="0" showRowStripes="1" showColumnStripes="0"/>
</table>
</file>

<file path=xl/tables/table5.xml><?xml version="1.0" encoding="utf-8"?>
<table xmlns="http://schemas.openxmlformats.org/spreadsheetml/2006/main" id="4" name="all_staff5" displayName="all_staff5" ref="A1:J184" tableType="queryTable" totalsRowShown="0" headerRowDxfId="29">
  <autoFilter ref="A1:J184"/>
  <tableColumns count="10">
    <tableColumn id="25" uniqueName="25" name="Name" queryTableFieldId="1" dataDxfId="28"/>
    <tableColumn id="26" uniqueName="26" name="Gender" queryTableFieldId="2" dataDxfId="27"/>
    <tableColumn id="27" uniqueName="27" name="Department" queryTableFieldId="3" dataDxfId="26"/>
    <tableColumn id="28" uniqueName="28" name="Age" queryTableFieldId="4" dataDxfId="25"/>
    <tableColumn id="29" uniqueName="29" name="Date Joined" queryTableFieldId="5" dataDxfId="24"/>
    <tableColumn id="30" uniqueName="30" name="Salary" queryTableFieldId="6" dataDxfId="23"/>
    <tableColumn id="31" uniqueName="31" name="Rating" queryTableFieldId="7" dataDxfId="22"/>
    <tableColumn id="33" uniqueName="33" name="Tenure" queryTableFieldId="9" dataDxfId="21">
      <calculatedColumnFormula>(TODAY()-all_staff5[[#This Row],[Date Joined]])/365</calculatedColumnFormula>
    </tableColumn>
    <tableColumn id="32" uniqueName="32" name="Country" queryTableFieldId="8" dataDxfId="20"/>
    <tableColumn id="2" uniqueName="2" name="Bonus" queryTableFieldId="10" dataDxfId="19">
      <calculatedColumnFormula>ROUNDUP(IF(all_staff5[[#This Row],[Tenure]]&gt;2,3%,2%)*all_staff5[[#This Row],[Salary]],0)</calculatedColumnFormula>
    </tableColumn>
  </tableColumns>
  <tableStyleInfo name="TableStyleMedium7" showFirstColumn="0" showLastColumn="0" showRowStripes="1" showColumnStripes="0"/>
</table>
</file>

<file path=xl/tables/table6.xml><?xml version="1.0" encoding="utf-8"?>
<table xmlns="http://schemas.openxmlformats.org/spreadsheetml/2006/main" id="3" name="Table3" displayName="Table3" ref="B25:D61" totalsRowShown="0">
  <autoFilter ref="B25:D61"/>
  <tableColumns count="3">
    <tableColumn id="2" name=" Month" dataDxfId="1"/>
    <tableColumn id="3" name="Headcount">
      <calculatedColumnFormula>COUNTIFS(staff[Date Joined],"&gt;="&amp;B26,staff[Date Joined],"&lt;="&amp;EOMONTH(B26,0))</calculatedColumnFormula>
    </tableColumn>
    <tableColumn id="4" name="Running Total" dataDxfId="0">
      <calculatedColumnFormula>SUM($C$26:C26)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C5" sqref="C5"/>
    </sheetView>
  </sheetViews>
  <sheetFormatPr defaultRowHeight="14.4" x14ac:dyDescent="0.3"/>
  <cols>
    <col min="1" max="1" width="1.6640625" customWidth="1"/>
    <col min="2" max="2" width="3.6640625" customWidth="1"/>
    <col min="3" max="3" width="19.109375" customWidth="1"/>
    <col min="4" max="4" width="9.33203125" bestFit="1" customWidth="1"/>
    <col min="5" max="5" width="13.33203125" bestFit="1" customWidth="1"/>
    <col min="7" max="7" width="12.6640625" customWidth="1"/>
    <col min="8" max="8" width="12.5546875" bestFit="1" customWidth="1"/>
    <col min="9" max="9" width="13.109375" bestFit="1" customWidth="1"/>
  </cols>
  <sheetData>
    <row r="1" spans="1:9" s="2" customFormat="1" ht="52.5" customHeight="1" x14ac:dyDescent="0.3">
      <c r="A1" s="1"/>
      <c r="C1" s="3" t="s">
        <v>110</v>
      </c>
    </row>
    <row r="5" spans="1:9" x14ac:dyDescent="0.3">
      <c r="C5" t="s">
        <v>0</v>
      </c>
      <c r="D5" t="s">
        <v>1</v>
      </c>
      <c r="E5" t="s">
        <v>2</v>
      </c>
      <c r="F5" t="s">
        <v>3</v>
      </c>
      <c r="G5" s="4" t="s">
        <v>4</v>
      </c>
      <c r="H5" t="s">
        <v>5</v>
      </c>
      <c r="I5" t="s">
        <v>6</v>
      </c>
    </row>
    <row r="6" spans="1:9" x14ac:dyDescent="0.3">
      <c r="C6" t="s">
        <v>58</v>
      </c>
      <c r="D6" t="s">
        <v>15</v>
      </c>
      <c r="E6" t="s">
        <v>19</v>
      </c>
      <c r="F6">
        <v>22</v>
      </c>
      <c r="G6" s="4">
        <v>44446</v>
      </c>
      <c r="H6" s="8">
        <v>112780</v>
      </c>
      <c r="I6" t="s">
        <v>13</v>
      </c>
    </row>
    <row r="7" spans="1:9" x14ac:dyDescent="0.3">
      <c r="C7" t="s">
        <v>70</v>
      </c>
      <c r="D7" t="s">
        <v>15</v>
      </c>
      <c r="E7" t="s">
        <v>9</v>
      </c>
      <c r="F7">
        <v>46</v>
      </c>
      <c r="G7" s="4">
        <v>44758</v>
      </c>
      <c r="H7" s="8">
        <v>70610</v>
      </c>
      <c r="I7" t="s">
        <v>16</v>
      </c>
    </row>
    <row r="8" spans="1:9" x14ac:dyDescent="0.3">
      <c r="C8" t="s">
        <v>75</v>
      </c>
      <c r="D8" t="s">
        <v>8</v>
      </c>
      <c r="E8" t="s">
        <v>19</v>
      </c>
      <c r="F8">
        <v>28</v>
      </c>
      <c r="G8" s="4">
        <v>44357</v>
      </c>
      <c r="H8" s="8">
        <v>53240</v>
      </c>
      <c r="I8" t="s">
        <v>16</v>
      </c>
    </row>
    <row r="9" spans="1:9" x14ac:dyDescent="0.3">
      <c r="C9" t="s">
        <v>49</v>
      </c>
      <c r="E9" t="s">
        <v>21</v>
      </c>
      <c r="F9">
        <v>37</v>
      </c>
      <c r="G9" s="4">
        <v>44146</v>
      </c>
      <c r="H9" s="8">
        <v>115440</v>
      </c>
      <c r="I9" t="s">
        <v>24</v>
      </c>
    </row>
    <row r="10" spans="1:9" x14ac:dyDescent="0.3">
      <c r="C10" t="s">
        <v>65</v>
      </c>
      <c r="D10" t="s">
        <v>15</v>
      </c>
      <c r="E10" t="s">
        <v>19</v>
      </c>
      <c r="F10">
        <v>32</v>
      </c>
      <c r="G10" s="4">
        <v>44465</v>
      </c>
      <c r="H10" s="8">
        <v>53540</v>
      </c>
      <c r="I10" t="s">
        <v>16</v>
      </c>
    </row>
    <row r="11" spans="1:9" x14ac:dyDescent="0.3">
      <c r="C11" t="s">
        <v>81</v>
      </c>
      <c r="D11" t="s">
        <v>8</v>
      </c>
      <c r="E11" t="s">
        <v>9</v>
      </c>
      <c r="F11">
        <v>30</v>
      </c>
      <c r="G11" s="4">
        <v>44861</v>
      </c>
      <c r="H11" s="8">
        <v>112570</v>
      </c>
      <c r="I11" t="s">
        <v>16</v>
      </c>
    </row>
    <row r="12" spans="1:9" x14ac:dyDescent="0.3">
      <c r="C12" t="s">
        <v>51</v>
      </c>
      <c r="D12" t="s">
        <v>15</v>
      </c>
      <c r="E12" t="s">
        <v>9</v>
      </c>
      <c r="F12">
        <v>33</v>
      </c>
      <c r="G12" s="4">
        <v>44701</v>
      </c>
      <c r="H12" s="8">
        <v>48530</v>
      </c>
      <c r="I12" t="s">
        <v>13</v>
      </c>
    </row>
    <row r="13" spans="1:9" x14ac:dyDescent="0.3">
      <c r="C13" t="s">
        <v>61</v>
      </c>
      <c r="D13" t="s">
        <v>8</v>
      </c>
      <c r="E13" t="s">
        <v>12</v>
      </c>
      <c r="F13">
        <v>24</v>
      </c>
      <c r="G13" s="4">
        <v>44148</v>
      </c>
      <c r="H13" s="8">
        <v>62780</v>
      </c>
      <c r="I13" t="s">
        <v>16</v>
      </c>
    </row>
    <row r="14" spans="1:9" x14ac:dyDescent="0.3">
      <c r="C14" t="s">
        <v>82</v>
      </c>
      <c r="D14" t="s">
        <v>15</v>
      </c>
      <c r="E14" t="s">
        <v>12</v>
      </c>
      <c r="F14">
        <v>33</v>
      </c>
      <c r="G14" s="4">
        <v>44509</v>
      </c>
      <c r="H14" s="8">
        <v>53870</v>
      </c>
      <c r="I14" t="s">
        <v>16</v>
      </c>
    </row>
    <row r="15" spans="1:9" x14ac:dyDescent="0.3">
      <c r="C15" t="s">
        <v>60</v>
      </c>
      <c r="D15" t="s">
        <v>8</v>
      </c>
      <c r="E15" t="s">
        <v>56</v>
      </c>
      <c r="F15">
        <v>27</v>
      </c>
      <c r="G15" s="4">
        <v>44122</v>
      </c>
      <c r="H15" s="8">
        <v>119110</v>
      </c>
      <c r="I15" t="s">
        <v>16</v>
      </c>
    </row>
    <row r="16" spans="1:9" x14ac:dyDescent="0.3">
      <c r="C16" t="s">
        <v>87</v>
      </c>
      <c r="D16" t="s">
        <v>15</v>
      </c>
      <c r="E16" t="s">
        <v>12</v>
      </c>
      <c r="F16">
        <v>29</v>
      </c>
      <c r="G16" s="4">
        <v>44180</v>
      </c>
      <c r="H16" s="8">
        <v>112110</v>
      </c>
      <c r="I16" t="s">
        <v>24</v>
      </c>
    </row>
    <row r="17" spans="3:9" x14ac:dyDescent="0.3">
      <c r="C17" t="s">
        <v>76</v>
      </c>
      <c r="D17" t="s">
        <v>15</v>
      </c>
      <c r="E17" t="s">
        <v>19</v>
      </c>
      <c r="F17">
        <v>25</v>
      </c>
      <c r="G17" s="4">
        <v>44383</v>
      </c>
      <c r="H17" s="8">
        <v>65700</v>
      </c>
      <c r="I17" t="s">
        <v>16</v>
      </c>
    </row>
    <row r="18" spans="3:9" x14ac:dyDescent="0.3">
      <c r="C18" t="s">
        <v>97</v>
      </c>
      <c r="D18" t="s">
        <v>15</v>
      </c>
      <c r="E18" t="s">
        <v>12</v>
      </c>
      <c r="F18">
        <v>37</v>
      </c>
      <c r="G18" s="4">
        <v>44701</v>
      </c>
      <c r="H18" s="8">
        <v>69070</v>
      </c>
      <c r="I18" t="s">
        <v>16</v>
      </c>
    </row>
    <row r="19" spans="3:9" x14ac:dyDescent="0.3">
      <c r="C19" t="s">
        <v>22</v>
      </c>
      <c r="D19" t="s">
        <v>15</v>
      </c>
      <c r="E19" t="s">
        <v>12</v>
      </c>
      <c r="F19">
        <v>20</v>
      </c>
      <c r="G19" s="4">
        <v>44459</v>
      </c>
      <c r="H19" s="8">
        <v>107700</v>
      </c>
      <c r="I19" t="s">
        <v>16</v>
      </c>
    </row>
    <row r="20" spans="3:9" x14ac:dyDescent="0.3">
      <c r="C20" t="s">
        <v>84</v>
      </c>
      <c r="D20" t="s">
        <v>8</v>
      </c>
      <c r="E20" t="s">
        <v>12</v>
      </c>
      <c r="F20">
        <v>32</v>
      </c>
      <c r="G20" s="4">
        <v>44354</v>
      </c>
      <c r="H20" s="8">
        <v>43840</v>
      </c>
      <c r="I20" t="s">
        <v>13</v>
      </c>
    </row>
    <row r="21" spans="3:9" x14ac:dyDescent="0.3">
      <c r="C21" t="s">
        <v>105</v>
      </c>
      <c r="D21" t="s">
        <v>15</v>
      </c>
      <c r="E21" t="s">
        <v>9</v>
      </c>
      <c r="F21">
        <v>40</v>
      </c>
      <c r="G21" s="4">
        <v>44263</v>
      </c>
      <c r="H21" s="8">
        <v>99750</v>
      </c>
      <c r="I21" t="s">
        <v>16</v>
      </c>
    </row>
    <row r="22" spans="3:9" x14ac:dyDescent="0.3">
      <c r="C22" t="s">
        <v>47</v>
      </c>
      <c r="D22" t="s">
        <v>15</v>
      </c>
      <c r="E22" t="s">
        <v>9</v>
      </c>
      <c r="F22">
        <v>21</v>
      </c>
      <c r="G22" s="4">
        <v>44104</v>
      </c>
      <c r="H22" s="8">
        <v>37920</v>
      </c>
      <c r="I22" t="s">
        <v>16</v>
      </c>
    </row>
    <row r="23" spans="3:9" x14ac:dyDescent="0.3">
      <c r="C23" t="s">
        <v>31</v>
      </c>
      <c r="D23" t="s">
        <v>15</v>
      </c>
      <c r="E23" t="s">
        <v>9</v>
      </c>
      <c r="F23">
        <v>21</v>
      </c>
      <c r="G23" s="4">
        <v>44762</v>
      </c>
      <c r="H23" s="8">
        <v>57090</v>
      </c>
      <c r="I23" t="s">
        <v>16</v>
      </c>
    </row>
    <row r="24" spans="3:9" x14ac:dyDescent="0.3">
      <c r="C24" t="s">
        <v>30</v>
      </c>
      <c r="D24" t="s">
        <v>8</v>
      </c>
      <c r="E24" t="s">
        <v>12</v>
      </c>
      <c r="F24">
        <v>31</v>
      </c>
      <c r="G24" s="4">
        <v>44145</v>
      </c>
      <c r="H24" s="8">
        <v>41980</v>
      </c>
      <c r="I24" t="s">
        <v>16</v>
      </c>
    </row>
    <row r="25" spans="3:9" x14ac:dyDescent="0.3">
      <c r="C25" t="s">
        <v>78</v>
      </c>
      <c r="D25" t="s">
        <v>15</v>
      </c>
      <c r="E25" t="s">
        <v>56</v>
      </c>
      <c r="F25">
        <v>21</v>
      </c>
      <c r="G25" s="4">
        <v>44242</v>
      </c>
      <c r="H25" s="8">
        <v>75880</v>
      </c>
      <c r="I25" t="s">
        <v>16</v>
      </c>
    </row>
    <row r="26" spans="3:9" x14ac:dyDescent="0.3">
      <c r="C26" t="s">
        <v>36</v>
      </c>
      <c r="D26" t="s">
        <v>8</v>
      </c>
      <c r="E26" t="s">
        <v>21</v>
      </c>
      <c r="F26">
        <v>34</v>
      </c>
      <c r="G26" s="4">
        <v>44653</v>
      </c>
      <c r="H26" s="8">
        <v>58940</v>
      </c>
      <c r="I26" t="s">
        <v>16</v>
      </c>
    </row>
    <row r="27" spans="3:9" x14ac:dyDescent="0.3">
      <c r="C27" t="s">
        <v>27</v>
      </c>
      <c r="D27" t="s">
        <v>8</v>
      </c>
      <c r="E27" t="s">
        <v>21</v>
      </c>
      <c r="F27">
        <v>30</v>
      </c>
      <c r="G27" s="4">
        <v>44389</v>
      </c>
      <c r="H27" s="8">
        <v>67910</v>
      </c>
      <c r="I27" t="s">
        <v>24</v>
      </c>
    </row>
    <row r="28" spans="3:9" x14ac:dyDescent="0.3">
      <c r="C28" t="s">
        <v>26</v>
      </c>
      <c r="D28" t="s">
        <v>8</v>
      </c>
      <c r="E28" t="s">
        <v>12</v>
      </c>
      <c r="F28">
        <v>31</v>
      </c>
      <c r="G28" s="4">
        <v>44663</v>
      </c>
      <c r="H28" s="8">
        <v>58100</v>
      </c>
      <c r="I28" t="s">
        <v>16</v>
      </c>
    </row>
    <row r="29" spans="3:9" x14ac:dyDescent="0.3">
      <c r="C29" t="s">
        <v>53</v>
      </c>
      <c r="D29" t="s">
        <v>15</v>
      </c>
      <c r="E29" t="s">
        <v>21</v>
      </c>
      <c r="F29">
        <v>27</v>
      </c>
      <c r="G29" s="4">
        <v>44567</v>
      </c>
      <c r="H29" s="8">
        <v>48980</v>
      </c>
      <c r="I29" t="s">
        <v>16</v>
      </c>
    </row>
    <row r="30" spans="3:9" x14ac:dyDescent="0.3">
      <c r="C30" t="s">
        <v>20</v>
      </c>
      <c r="E30" t="s">
        <v>21</v>
      </c>
      <c r="F30">
        <v>30</v>
      </c>
      <c r="G30" s="4">
        <v>44597</v>
      </c>
      <c r="H30" s="8">
        <v>64000</v>
      </c>
      <c r="I30" t="s">
        <v>16</v>
      </c>
    </row>
    <row r="31" spans="3:9" x14ac:dyDescent="0.3">
      <c r="C31" t="s">
        <v>7</v>
      </c>
      <c r="D31" t="s">
        <v>8</v>
      </c>
      <c r="E31" t="s">
        <v>9</v>
      </c>
      <c r="F31">
        <v>42</v>
      </c>
      <c r="G31" s="4">
        <v>44779</v>
      </c>
      <c r="H31" s="8">
        <v>75000</v>
      </c>
      <c r="I31" t="s">
        <v>10</v>
      </c>
    </row>
    <row r="32" spans="3:9" x14ac:dyDescent="0.3">
      <c r="C32" t="s">
        <v>74</v>
      </c>
      <c r="D32" t="s">
        <v>8</v>
      </c>
      <c r="E32" t="s">
        <v>12</v>
      </c>
      <c r="F32">
        <v>40</v>
      </c>
      <c r="G32" s="4">
        <v>44337</v>
      </c>
      <c r="H32" s="8">
        <v>87620</v>
      </c>
      <c r="I32" t="s">
        <v>16</v>
      </c>
    </row>
    <row r="33" spans="3:9" x14ac:dyDescent="0.3">
      <c r="C33" t="s">
        <v>44</v>
      </c>
      <c r="D33" t="s">
        <v>8</v>
      </c>
      <c r="E33" t="s">
        <v>12</v>
      </c>
      <c r="F33">
        <v>29</v>
      </c>
      <c r="G33" s="4">
        <v>44023</v>
      </c>
      <c r="H33" s="8">
        <v>34980</v>
      </c>
      <c r="I33" t="s">
        <v>16</v>
      </c>
    </row>
    <row r="34" spans="3:9" x14ac:dyDescent="0.3">
      <c r="C34" t="s">
        <v>35</v>
      </c>
      <c r="D34" t="s">
        <v>8</v>
      </c>
      <c r="E34" t="s">
        <v>21</v>
      </c>
      <c r="F34">
        <v>28</v>
      </c>
      <c r="G34" s="4">
        <v>44185</v>
      </c>
      <c r="H34" s="8">
        <v>75970</v>
      </c>
      <c r="I34" t="s">
        <v>16</v>
      </c>
    </row>
    <row r="35" spans="3:9" x14ac:dyDescent="0.3">
      <c r="C35" t="s">
        <v>38</v>
      </c>
      <c r="D35" t="s">
        <v>8</v>
      </c>
      <c r="E35" t="s">
        <v>21</v>
      </c>
      <c r="F35">
        <v>34</v>
      </c>
      <c r="G35" s="4">
        <v>44612</v>
      </c>
      <c r="H35" s="8">
        <v>60130</v>
      </c>
      <c r="I35" t="s">
        <v>16</v>
      </c>
    </row>
    <row r="36" spans="3:9" x14ac:dyDescent="0.3">
      <c r="C36" t="s">
        <v>41</v>
      </c>
      <c r="D36" t="s">
        <v>8</v>
      </c>
      <c r="E36" t="s">
        <v>12</v>
      </c>
      <c r="F36">
        <v>33</v>
      </c>
      <c r="G36" s="4">
        <v>44374</v>
      </c>
      <c r="H36" s="8">
        <v>75480</v>
      </c>
      <c r="I36" t="s">
        <v>42</v>
      </c>
    </row>
    <row r="37" spans="3:9" x14ac:dyDescent="0.3">
      <c r="C37" t="s">
        <v>40</v>
      </c>
      <c r="D37" t="s">
        <v>15</v>
      </c>
      <c r="E37" t="s">
        <v>9</v>
      </c>
      <c r="F37">
        <v>33</v>
      </c>
      <c r="G37" s="4">
        <v>44164</v>
      </c>
      <c r="H37" s="8">
        <v>115920</v>
      </c>
      <c r="I37" t="s">
        <v>16</v>
      </c>
    </row>
    <row r="38" spans="3:9" x14ac:dyDescent="0.3">
      <c r="C38" t="s">
        <v>48</v>
      </c>
      <c r="D38" t="s">
        <v>8</v>
      </c>
      <c r="E38" t="s">
        <v>19</v>
      </c>
      <c r="F38">
        <v>36</v>
      </c>
      <c r="G38" s="4">
        <v>44494</v>
      </c>
      <c r="H38" s="8">
        <v>78540</v>
      </c>
      <c r="I38" t="s">
        <v>16</v>
      </c>
    </row>
    <row r="39" spans="3:9" x14ac:dyDescent="0.3">
      <c r="C39" t="s">
        <v>34</v>
      </c>
      <c r="D39" t="s">
        <v>15</v>
      </c>
      <c r="E39" t="s">
        <v>9</v>
      </c>
      <c r="F39">
        <v>25</v>
      </c>
      <c r="G39" s="4">
        <v>44726</v>
      </c>
      <c r="H39" s="8">
        <v>109190</v>
      </c>
      <c r="I39" t="s">
        <v>13</v>
      </c>
    </row>
    <row r="40" spans="3:9" x14ac:dyDescent="0.3">
      <c r="C40" t="s">
        <v>73</v>
      </c>
      <c r="D40" t="s">
        <v>8</v>
      </c>
      <c r="E40" t="s">
        <v>19</v>
      </c>
      <c r="F40">
        <v>34</v>
      </c>
      <c r="G40" s="4">
        <v>44721</v>
      </c>
      <c r="H40" s="8">
        <v>49630</v>
      </c>
      <c r="I40" t="s">
        <v>24</v>
      </c>
    </row>
    <row r="41" spans="3:9" x14ac:dyDescent="0.3">
      <c r="C41" t="s">
        <v>107</v>
      </c>
      <c r="D41" t="s">
        <v>8</v>
      </c>
      <c r="E41" t="s">
        <v>9</v>
      </c>
      <c r="F41">
        <v>28</v>
      </c>
      <c r="G41" s="4">
        <v>44630</v>
      </c>
      <c r="H41" s="8">
        <v>99970</v>
      </c>
      <c r="I41" t="s">
        <v>16</v>
      </c>
    </row>
    <row r="42" spans="3:9" x14ac:dyDescent="0.3">
      <c r="C42" t="s">
        <v>71</v>
      </c>
      <c r="D42" t="s">
        <v>8</v>
      </c>
      <c r="E42" t="s">
        <v>12</v>
      </c>
      <c r="F42">
        <v>33</v>
      </c>
      <c r="G42" s="4">
        <v>44190</v>
      </c>
      <c r="H42" s="8">
        <v>96140</v>
      </c>
      <c r="I42" t="s">
        <v>16</v>
      </c>
    </row>
    <row r="43" spans="3:9" x14ac:dyDescent="0.3">
      <c r="C43" t="s">
        <v>50</v>
      </c>
      <c r="D43" t="s">
        <v>15</v>
      </c>
      <c r="E43" t="s">
        <v>9</v>
      </c>
      <c r="F43">
        <v>31</v>
      </c>
      <c r="G43" s="4">
        <v>44724</v>
      </c>
      <c r="H43" s="8">
        <v>103550</v>
      </c>
      <c r="I43" t="s">
        <v>16</v>
      </c>
    </row>
    <row r="44" spans="3:9" x14ac:dyDescent="0.3">
      <c r="C44" t="s">
        <v>14</v>
      </c>
      <c r="D44" t="s">
        <v>15</v>
      </c>
      <c r="E44" t="s">
        <v>12</v>
      </c>
      <c r="F44">
        <v>31</v>
      </c>
      <c r="G44" s="4">
        <v>44511</v>
      </c>
      <c r="H44" s="8">
        <v>48950</v>
      </c>
      <c r="I44" t="s">
        <v>16</v>
      </c>
    </row>
    <row r="45" spans="3:9" x14ac:dyDescent="0.3">
      <c r="C45" t="s">
        <v>63</v>
      </c>
      <c r="D45" t="s">
        <v>15</v>
      </c>
      <c r="E45" t="s">
        <v>21</v>
      </c>
      <c r="F45">
        <v>24</v>
      </c>
      <c r="G45" s="4">
        <v>44436</v>
      </c>
      <c r="H45" s="8">
        <v>52610</v>
      </c>
      <c r="I45" t="s">
        <v>24</v>
      </c>
    </row>
    <row r="46" spans="3:9" x14ac:dyDescent="0.3">
      <c r="C46" t="s">
        <v>72</v>
      </c>
      <c r="D46" t="s">
        <v>8</v>
      </c>
      <c r="E46" t="s">
        <v>9</v>
      </c>
      <c r="F46">
        <v>36</v>
      </c>
      <c r="G46" s="4">
        <v>44529</v>
      </c>
      <c r="H46" s="8">
        <v>78390</v>
      </c>
      <c r="I46" t="s">
        <v>16</v>
      </c>
    </row>
    <row r="47" spans="3:9" x14ac:dyDescent="0.3">
      <c r="C47" t="s">
        <v>88</v>
      </c>
      <c r="D47" t="s">
        <v>8</v>
      </c>
      <c r="E47" t="s">
        <v>21</v>
      </c>
      <c r="F47">
        <v>33</v>
      </c>
      <c r="G47" s="4">
        <v>44809</v>
      </c>
      <c r="H47" s="8">
        <v>86570</v>
      </c>
      <c r="I47" t="s">
        <v>16</v>
      </c>
    </row>
    <row r="48" spans="3:9" x14ac:dyDescent="0.3">
      <c r="C48" t="s">
        <v>92</v>
      </c>
      <c r="D48" t="s">
        <v>8</v>
      </c>
      <c r="E48" t="s">
        <v>12</v>
      </c>
      <c r="F48">
        <v>27</v>
      </c>
      <c r="G48" s="4">
        <v>44686</v>
      </c>
      <c r="H48" s="8">
        <v>83750</v>
      </c>
      <c r="I48" t="s">
        <v>16</v>
      </c>
    </row>
    <row r="49" spans="3:9" x14ac:dyDescent="0.3">
      <c r="C49" t="s">
        <v>102</v>
      </c>
      <c r="D49" t="s">
        <v>8</v>
      </c>
      <c r="E49" t="s">
        <v>21</v>
      </c>
      <c r="F49">
        <v>34</v>
      </c>
      <c r="G49" s="4">
        <v>44445</v>
      </c>
      <c r="H49" s="8">
        <v>92450</v>
      </c>
      <c r="I49" t="s">
        <v>16</v>
      </c>
    </row>
    <row r="50" spans="3:9" x14ac:dyDescent="0.3">
      <c r="C50" t="s">
        <v>64</v>
      </c>
      <c r="D50" t="s">
        <v>15</v>
      </c>
      <c r="E50" t="s">
        <v>12</v>
      </c>
      <c r="F50">
        <v>20</v>
      </c>
      <c r="G50" s="4">
        <v>44183</v>
      </c>
      <c r="H50" s="8">
        <v>112650</v>
      </c>
      <c r="I50" t="s">
        <v>16</v>
      </c>
    </row>
    <row r="51" spans="3:9" x14ac:dyDescent="0.3">
      <c r="C51" t="s">
        <v>104</v>
      </c>
      <c r="D51" t="s">
        <v>15</v>
      </c>
      <c r="E51" t="s">
        <v>9</v>
      </c>
      <c r="F51">
        <v>20</v>
      </c>
      <c r="G51" s="4">
        <v>44744</v>
      </c>
      <c r="H51" s="8">
        <v>79570</v>
      </c>
      <c r="I51" t="s">
        <v>16</v>
      </c>
    </row>
    <row r="52" spans="3:9" x14ac:dyDescent="0.3">
      <c r="C52" t="s">
        <v>91</v>
      </c>
      <c r="D52" t="s">
        <v>8</v>
      </c>
      <c r="E52" t="s">
        <v>19</v>
      </c>
      <c r="F52">
        <v>20</v>
      </c>
      <c r="G52" s="4">
        <v>44537</v>
      </c>
      <c r="H52" s="8">
        <v>68900</v>
      </c>
      <c r="I52" t="s">
        <v>24</v>
      </c>
    </row>
    <row r="53" spans="3:9" x14ac:dyDescent="0.3">
      <c r="C53" t="s">
        <v>39</v>
      </c>
      <c r="D53" t="s">
        <v>8</v>
      </c>
      <c r="E53" t="s">
        <v>12</v>
      </c>
      <c r="F53">
        <v>25</v>
      </c>
      <c r="G53" s="4">
        <v>44694</v>
      </c>
      <c r="H53" s="8">
        <v>80700</v>
      </c>
      <c r="I53" t="s">
        <v>13</v>
      </c>
    </row>
    <row r="54" spans="3:9" x14ac:dyDescent="0.3">
      <c r="C54" t="s">
        <v>100</v>
      </c>
      <c r="D54" t="s">
        <v>15</v>
      </c>
      <c r="E54" t="s">
        <v>9</v>
      </c>
      <c r="F54">
        <v>19</v>
      </c>
      <c r="G54" s="4">
        <v>44277</v>
      </c>
      <c r="H54" s="8">
        <v>58960</v>
      </c>
      <c r="I54" t="s">
        <v>16</v>
      </c>
    </row>
    <row r="55" spans="3:9" x14ac:dyDescent="0.3">
      <c r="C55" t="s">
        <v>106</v>
      </c>
      <c r="D55" t="s">
        <v>15</v>
      </c>
      <c r="E55" t="s">
        <v>12</v>
      </c>
      <c r="F55">
        <v>36</v>
      </c>
      <c r="G55" s="4">
        <v>44019</v>
      </c>
      <c r="H55" s="8">
        <v>118840</v>
      </c>
      <c r="I55" t="s">
        <v>16</v>
      </c>
    </row>
    <row r="56" spans="3:9" x14ac:dyDescent="0.3">
      <c r="C56" t="s">
        <v>29</v>
      </c>
      <c r="D56" t="s">
        <v>15</v>
      </c>
      <c r="E56" t="s">
        <v>21</v>
      </c>
      <c r="F56">
        <v>28</v>
      </c>
      <c r="G56" s="4">
        <v>44041</v>
      </c>
      <c r="H56" s="8">
        <v>48170</v>
      </c>
      <c r="I56" t="s">
        <v>13</v>
      </c>
    </row>
    <row r="57" spans="3:9" x14ac:dyDescent="0.3">
      <c r="C57" t="s">
        <v>108</v>
      </c>
      <c r="D57" t="s">
        <v>8</v>
      </c>
      <c r="E57" t="s">
        <v>56</v>
      </c>
      <c r="F57">
        <v>32</v>
      </c>
      <c r="G57" s="4">
        <v>44400</v>
      </c>
      <c r="H57" s="8">
        <v>45510</v>
      </c>
      <c r="I57" t="s">
        <v>16</v>
      </c>
    </row>
    <row r="58" spans="3:9" x14ac:dyDescent="0.3">
      <c r="C58" t="s">
        <v>64</v>
      </c>
      <c r="D58" t="s">
        <v>15</v>
      </c>
      <c r="E58" t="s">
        <v>9</v>
      </c>
      <c r="F58">
        <v>34</v>
      </c>
      <c r="G58" s="4">
        <v>44703</v>
      </c>
      <c r="H58" s="8">
        <v>112650</v>
      </c>
      <c r="I58" t="s">
        <v>16</v>
      </c>
    </row>
    <row r="59" spans="3:9" x14ac:dyDescent="0.3">
      <c r="C59" t="s">
        <v>83</v>
      </c>
      <c r="D59" t="s">
        <v>8</v>
      </c>
      <c r="E59" t="s">
        <v>9</v>
      </c>
      <c r="F59">
        <v>36</v>
      </c>
      <c r="G59" s="4">
        <v>44085</v>
      </c>
      <c r="H59" s="8">
        <v>114890</v>
      </c>
      <c r="I59" t="s">
        <v>16</v>
      </c>
    </row>
    <row r="60" spans="3:9" x14ac:dyDescent="0.3">
      <c r="C60" t="s">
        <v>67</v>
      </c>
      <c r="D60" t="s">
        <v>15</v>
      </c>
      <c r="E60" t="s">
        <v>12</v>
      </c>
      <c r="F60">
        <v>30</v>
      </c>
      <c r="G60" s="4">
        <v>44850</v>
      </c>
      <c r="H60" s="8">
        <v>69710</v>
      </c>
      <c r="I60" t="s">
        <v>16</v>
      </c>
    </row>
    <row r="61" spans="3:9" x14ac:dyDescent="0.3">
      <c r="C61" t="s">
        <v>94</v>
      </c>
      <c r="D61" t="s">
        <v>15</v>
      </c>
      <c r="E61" t="s">
        <v>21</v>
      </c>
      <c r="F61">
        <v>36</v>
      </c>
      <c r="G61" s="4">
        <v>44333</v>
      </c>
      <c r="H61" s="8">
        <v>71380</v>
      </c>
      <c r="I61" t="s">
        <v>16</v>
      </c>
    </row>
    <row r="62" spans="3:9" x14ac:dyDescent="0.3">
      <c r="C62" t="s">
        <v>33</v>
      </c>
      <c r="D62" t="s">
        <v>8</v>
      </c>
      <c r="E62" t="s">
        <v>19</v>
      </c>
      <c r="F62">
        <v>38</v>
      </c>
      <c r="G62" s="4">
        <v>44377</v>
      </c>
      <c r="H62" s="8">
        <v>109160</v>
      </c>
      <c r="I62" t="s">
        <v>10</v>
      </c>
    </row>
    <row r="63" spans="3:9" x14ac:dyDescent="0.3">
      <c r="C63" t="s">
        <v>98</v>
      </c>
      <c r="D63" t="s">
        <v>15</v>
      </c>
      <c r="E63" t="s">
        <v>9</v>
      </c>
      <c r="F63">
        <v>27</v>
      </c>
      <c r="G63" s="4">
        <v>44609</v>
      </c>
      <c r="H63" s="8">
        <v>113280</v>
      </c>
      <c r="I63" t="s">
        <v>42</v>
      </c>
    </row>
    <row r="64" spans="3:9" x14ac:dyDescent="0.3">
      <c r="C64" t="s">
        <v>25</v>
      </c>
      <c r="D64" t="s">
        <v>15</v>
      </c>
      <c r="E64" t="s">
        <v>12</v>
      </c>
      <c r="F64">
        <v>30</v>
      </c>
      <c r="G64" s="4">
        <v>44273</v>
      </c>
      <c r="H64" s="8">
        <v>69120</v>
      </c>
      <c r="I64" t="s">
        <v>16</v>
      </c>
    </row>
    <row r="65" spans="3:9" x14ac:dyDescent="0.3">
      <c r="C65" t="s">
        <v>55</v>
      </c>
      <c r="D65" t="s">
        <v>8</v>
      </c>
      <c r="E65" t="s">
        <v>56</v>
      </c>
      <c r="F65">
        <v>37</v>
      </c>
      <c r="G65" s="4">
        <v>44451</v>
      </c>
      <c r="H65" s="8">
        <v>118100</v>
      </c>
      <c r="I65" t="s">
        <v>16</v>
      </c>
    </row>
    <row r="66" spans="3:9" x14ac:dyDescent="0.3">
      <c r="C66" t="s">
        <v>62</v>
      </c>
      <c r="D66" t="s">
        <v>8</v>
      </c>
      <c r="E66" t="s">
        <v>9</v>
      </c>
      <c r="F66">
        <v>22</v>
      </c>
      <c r="G66" s="4">
        <v>44450</v>
      </c>
      <c r="H66" s="8">
        <v>76900</v>
      </c>
      <c r="I66" t="s">
        <v>13</v>
      </c>
    </row>
    <row r="67" spans="3:9" x14ac:dyDescent="0.3">
      <c r="C67" t="s">
        <v>17</v>
      </c>
      <c r="D67" t="s">
        <v>8</v>
      </c>
      <c r="E67" t="s">
        <v>12</v>
      </c>
      <c r="F67">
        <v>43</v>
      </c>
      <c r="G67" s="4">
        <v>45045</v>
      </c>
      <c r="H67" s="8">
        <v>114870</v>
      </c>
      <c r="I67" t="s">
        <v>16</v>
      </c>
    </row>
    <row r="68" spans="3:9" x14ac:dyDescent="0.3">
      <c r="C68" t="s">
        <v>52</v>
      </c>
      <c r="E68" t="s">
        <v>12</v>
      </c>
      <c r="F68">
        <v>32</v>
      </c>
      <c r="G68" s="4">
        <v>44774</v>
      </c>
      <c r="H68" s="8">
        <v>91310</v>
      </c>
      <c r="I68" t="s">
        <v>16</v>
      </c>
    </row>
    <row r="69" spans="3:9" x14ac:dyDescent="0.3">
      <c r="C69" t="s">
        <v>43</v>
      </c>
      <c r="D69" t="s">
        <v>8</v>
      </c>
      <c r="E69" t="s">
        <v>9</v>
      </c>
      <c r="F69">
        <v>28</v>
      </c>
      <c r="G69" s="4">
        <v>44486</v>
      </c>
      <c r="H69" s="8">
        <v>104770</v>
      </c>
      <c r="I69" t="s">
        <v>16</v>
      </c>
    </row>
    <row r="70" spans="3:9" x14ac:dyDescent="0.3">
      <c r="C70" t="s">
        <v>89</v>
      </c>
      <c r="D70" t="s">
        <v>15</v>
      </c>
      <c r="E70" t="s">
        <v>19</v>
      </c>
      <c r="F70">
        <v>27</v>
      </c>
      <c r="G70" s="4">
        <v>44134</v>
      </c>
      <c r="H70" s="8">
        <v>54970</v>
      </c>
      <c r="I70" t="s">
        <v>16</v>
      </c>
    </row>
    <row r="71" spans="3:9" x14ac:dyDescent="0.3">
      <c r="C71" t="s">
        <v>11</v>
      </c>
      <c r="E71" t="s">
        <v>12</v>
      </c>
      <c r="F71">
        <v>26</v>
      </c>
      <c r="G71" s="4">
        <v>44271</v>
      </c>
      <c r="H71" s="8">
        <v>90700</v>
      </c>
      <c r="I71" t="s">
        <v>13</v>
      </c>
    </row>
    <row r="72" spans="3:9" x14ac:dyDescent="0.3">
      <c r="C72" t="s">
        <v>109</v>
      </c>
      <c r="D72" t="s">
        <v>8</v>
      </c>
      <c r="E72" t="s">
        <v>19</v>
      </c>
      <c r="F72">
        <v>38</v>
      </c>
      <c r="G72" s="4">
        <v>44329</v>
      </c>
      <c r="H72" s="8">
        <v>56870</v>
      </c>
      <c r="I72" t="s">
        <v>13</v>
      </c>
    </row>
    <row r="73" spans="3:9" x14ac:dyDescent="0.3">
      <c r="C73" t="s">
        <v>77</v>
      </c>
      <c r="D73" t="s">
        <v>8</v>
      </c>
      <c r="E73" t="s">
        <v>19</v>
      </c>
      <c r="F73">
        <v>25</v>
      </c>
      <c r="G73" s="4">
        <v>44205</v>
      </c>
      <c r="H73" s="8">
        <v>92700</v>
      </c>
      <c r="I73" t="s">
        <v>16</v>
      </c>
    </row>
    <row r="74" spans="3:9" x14ac:dyDescent="0.3">
      <c r="C74" t="s">
        <v>32</v>
      </c>
      <c r="D74" t="s">
        <v>8</v>
      </c>
      <c r="E74" t="s">
        <v>21</v>
      </c>
      <c r="F74">
        <v>21</v>
      </c>
      <c r="G74" s="4">
        <v>44317</v>
      </c>
      <c r="H74" s="8">
        <v>65920</v>
      </c>
      <c r="I74" t="s">
        <v>16</v>
      </c>
    </row>
    <row r="75" spans="3:9" x14ac:dyDescent="0.3">
      <c r="C75" t="s">
        <v>59</v>
      </c>
      <c r="D75" t="s">
        <v>15</v>
      </c>
      <c r="E75" t="s">
        <v>9</v>
      </c>
      <c r="F75">
        <v>26</v>
      </c>
      <c r="G75" s="4">
        <v>44225</v>
      </c>
      <c r="H75" s="8">
        <v>47360</v>
      </c>
      <c r="I75" t="s">
        <v>16</v>
      </c>
    </row>
    <row r="76" spans="3:9" x14ac:dyDescent="0.3">
      <c r="C76" t="s">
        <v>37</v>
      </c>
      <c r="D76" t="s">
        <v>15</v>
      </c>
      <c r="E76" t="s">
        <v>9</v>
      </c>
      <c r="F76">
        <v>30</v>
      </c>
      <c r="G76" s="4">
        <v>44666</v>
      </c>
      <c r="H76" s="8">
        <v>60570</v>
      </c>
      <c r="I76" t="s">
        <v>16</v>
      </c>
    </row>
    <row r="77" spans="3:9" x14ac:dyDescent="0.3">
      <c r="C77" t="s">
        <v>96</v>
      </c>
      <c r="D77" t="s">
        <v>8</v>
      </c>
      <c r="E77" t="s">
        <v>9</v>
      </c>
      <c r="F77">
        <v>28</v>
      </c>
      <c r="G77" s="4">
        <v>44649</v>
      </c>
      <c r="H77" s="8">
        <v>104120</v>
      </c>
      <c r="I77" t="s">
        <v>16</v>
      </c>
    </row>
    <row r="78" spans="3:9" x14ac:dyDescent="0.3">
      <c r="C78" t="s">
        <v>23</v>
      </c>
      <c r="D78" t="s">
        <v>15</v>
      </c>
      <c r="E78" t="s">
        <v>12</v>
      </c>
      <c r="F78">
        <v>37</v>
      </c>
      <c r="G78" s="4">
        <v>44338</v>
      </c>
      <c r="H78" s="8">
        <v>88050</v>
      </c>
      <c r="I78" t="s">
        <v>24</v>
      </c>
    </row>
    <row r="79" spans="3:9" x14ac:dyDescent="0.3">
      <c r="C79" t="s">
        <v>103</v>
      </c>
      <c r="D79" t="s">
        <v>15</v>
      </c>
      <c r="E79" t="s">
        <v>12</v>
      </c>
      <c r="F79">
        <v>24</v>
      </c>
      <c r="G79" s="4">
        <v>44686</v>
      </c>
      <c r="H79" s="8">
        <v>100420</v>
      </c>
      <c r="I79" t="s">
        <v>16</v>
      </c>
    </row>
    <row r="80" spans="3:9" x14ac:dyDescent="0.3">
      <c r="C80" t="s">
        <v>54</v>
      </c>
      <c r="D80" t="s">
        <v>8</v>
      </c>
      <c r="E80" t="s">
        <v>9</v>
      </c>
      <c r="F80">
        <v>30</v>
      </c>
      <c r="G80" s="4">
        <v>44850</v>
      </c>
      <c r="H80" s="8">
        <v>114180</v>
      </c>
      <c r="I80" t="s">
        <v>16</v>
      </c>
    </row>
    <row r="81" spans="3:9" x14ac:dyDescent="0.3">
      <c r="C81" t="s">
        <v>86</v>
      </c>
      <c r="D81" t="s">
        <v>8</v>
      </c>
      <c r="E81" t="s">
        <v>12</v>
      </c>
      <c r="F81">
        <v>21</v>
      </c>
      <c r="G81" s="4">
        <v>44678</v>
      </c>
      <c r="H81" s="8">
        <v>33920</v>
      </c>
      <c r="I81" t="s">
        <v>16</v>
      </c>
    </row>
    <row r="82" spans="3:9" x14ac:dyDescent="0.3">
      <c r="C82" t="s">
        <v>69</v>
      </c>
      <c r="D82" t="s">
        <v>15</v>
      </c>
      <c r="E82" t="s">
        <v>9</v>
      </c>
      <c r="F82">
        <v>23</v>
      </c>
      <c r="G82" s="4">
        <v>44440</v>
      </c>
      <c r="H82" s="8">
        <v>106460</v>
      </c>
      <c r="I82" t="s">
        <v>16</v>
      </c>
    </row>
    <row r="83" spans="3:9" x14ac:dyDescent="0.3">
      <c r="C83" t="s">
        <v>57</v>
      </c>
      <c r="D83" t="s">
        <v>15</v>
      </c>
      <c r="E83" t="s">
        <v>9</v>
      </c>
      <c r="F83">
        <v>35</v>
      </c>
      <c r="G83" s="4">
        <v>44727</v>
      </c>
      <c r="H83" s="8">
        <v>40400</v>
      </c>
      <c r="I83" t="s">
        <v>16</v>
      </c>
    </row>
    <row r="84" spans="3:9" x14ac:dyDescent="0.3">
      <c r="C84" t="s">
        <v>68</v>
      </c>
      <c r="D84" t="s">
        <v>15</v>
      </c>
      <c r="E84" t="s">
        <v>21</v>
      </c>
      <c r="F84">
        <v>27</v>
      </c>
      <c r="G84" s="4">
        <v>44236</v>
      </c>
      <c r="H84" s="8">
        <v>91650</v>
      </c>
      <c r="I84" t="s">
        <v>13</v>
      </c>
    </row>
    <row r="85" spans="3:9" x14ac:dyDescent="0.3">
      <c r="C85" t="s">
        <v>99</v>
      </c>
      <c r="D85" t="s">
        <v>15</v>
      </c>
      <c r="E85" t="s">
        <v>19</v>
      </c>
      <c r="F85">
        <v>43</v>
      </c>
      <c r="G85" s="4">
        <v>44620</v>
      </c>
      <c r="H85" s="8">
        <v>36040</v>
      </c>
      <c r="I85" t="s">
        <v>16</v>
      </c>
    </row>
    <row r="86" spans="3:9" x14ac:dyDescent="0.3">
      <c r="C86" t="s">
        <v>101</v>
      </c>
      <c r="D86" t="s">
        <v>8</v>
      </c>
      <c r="E86" t="s">
        <v>12</v>
      </c>
      <c r="F86">
        <v>40</v>
      </c>
      <c r="G86" s="4">
        <v>44381</v>
      </c>
      <c r="H86" s="8">
        <v>104410</v>
      </c>
      <c r="I86" t="s">
        <v>16</v>
      </c>
    </row>
    <row r="87" spans="3:9" x14ac:dyDescent="0.3">
      <c r="C87" t="s">
        <v>85</v>
      </c>
      <c r="D87" t="s">
        <v>15</v>
      </c>
      <c r="E87" t="s">
        <v>21</v>
      </c>
      <c r="F87">
        <v>30</v>
      </c>
      <c r="G87" s="4">
        <v>44606</v>
      </c>
      <c r="H87" s="8">
        <v>96800</v>
      </c>
      <c r="I87" t="s">
        <v>16</v>
      </c>
    </row>
    <row r="88" spans="3:9" x14ac:dyDescent="0.3">
      <c r="C88" t="s">
        <v>28</v>
      </c>
      <c r="D88" t="s">
        <v>8</v>
      </c>
      <c r="E88" t="s">
        <v>21</v>
      </c>
      <c r="F88">
        <v>34</v>
      </c>
      <c r="G88" s="4">
        <v>44459</v>
      </c>
      <c r="H88" s="8">
        <v>85000</v>
      </c>
      <c r="I88" t="s">
        <v>16</v>
      </c>
    </row>
    <row r="89" spans="3:9" x14ac:dyDescent="0.3">
      <c r="C89" t="s">
        <v>80</v>
      </c>
      <c r="D89" t="s">
        <v>15</v>
      </c>
      <c r="E89" t="s">
        <v>19</v>
      </c>
      <c r="F89">
        <v>28</v>
      </c>
      <c r="G89" s="4">
        <v>44820</v>
      </c>
      <c r="H89" s="8">
        <v>43510</v>
      </c>
      <c r="I89" t="s">
        <v>42</v>
      </c>
    </row>
    <row r="90" spans="3:9" x14ac:dyDescent="0.3">
      <c r="C90" t="s">
        <v>79</v>
      </c>
      <c r="D90" t="s">
        <v>15</v>
      </c>
      <c r="E90" t="s">
        <v>21</v>
      </c>
      <c r="F90">
        <v>33</v>
      </c>
      <c r="G90" s="4">
        <v>44243</v>
      </c>
      <c r="H90" s="8">
        <v>59430</v>
      </c>
      <c r="I90" t="s">
        <v>16</v>
      </c>
    </row>
    <row r="91" spans="3:9" x14ac:dyDescent="0.3">
      <c r="C91" t="s">
        <v>93</v>
      </c>
      <c r="D91" t="s">
        <v>8</v>
      </c>
      <c r="E91" t="s">
        <v>21</v>
      </c>
      <c r="F91">
        <v>33</v>
      </c>
      <c r="G91" s="4">
        <v>44067</v>
      </c>
      <c r="H91" s="8">
        <v>65360</v>
      </c>
      <c r="I91" t="s">
        <v>16</v>
      </c>
    </row>
    <row r="92" spans="3:9" x14ac:dyDescent="0.3">
      <c r="C92" t="s">
        <v>66</v>
      </c>
      <c r="D92" t="s">
        <v>8</v>
      </c>
      <c r="E92" t="s">
        <v>9</v>
      </c>
      <c r="F92">
        <v>32</v>
      </c>
      <c r="G92" s="4">
        <v>44611</v>
      </c>
      <c r="H92" s="8">
        <v>41570</v>
      </c>
      <c r="I92" t="s">
        <v>16</v>
      </c>
    </row>
    <row r="93" spans="3:9" x14ac:dyDescent="0.3">
      <c r="C93" t="s">
        <v>95</v>
      </c>
      <c r="D93" t="s">
        <v>8</v>
      </c>
      <c r="E93" t="s">
        <v>12</v>
      </c>
      <c r="F93">
        <v>33</v>
      </c>
      <c r="G93" s="4">
        <v>44312</v>
      </c>
      <c r="H93" s="8">
        <v>75280</v>
      </c>
      <c r="I93" t="s">
        <v>16</v>
      </c>
    </row>
    <row r="94" spans="3:9" x14ac:dyDescent="0.3">
      <c r="C94" t="s">
        <v>18</v>
      </c>
      <c r="D94" t="s">
        <v>15</v>
      </c>
      <c r="E94" t="s">
        <v>19</v>
      </c>
      <c r="F94">
        <v>33</v>
      </c>
      <c r="G94" s="4">
        <v>44385</v>
      </c>
      <c r="H94" s="8">
        <v>74550</v>
      </c>
      <c r="I94" t="s">
        <v>16</v>
      </c>
    </row>
    <row r="95" spans="3:9" x14ac:dyDescent="0.3">
      <c r="C95" t="s">
        <v>45</v>
      </c>
      <c r="D95" t="s">
        <v>15</v>
      </c>
      <c r="E95" t="s">
        <v>9</v>
      </c>
      <c r="F95">
        <v>30</v>
      </c>
      <c r="G95" s="4">
        <v>44701</v>
      </c>
      <c r="H95" s="8">
        <v>67950</v>
      </c>
      <c r="I95" t="s">
        <v>16</v>
      </c>
    </row>
    <row r="96" spans="3:9" x14ac:dyDescent="0.3">
      <c r="C96" t="s">
        <v>90</v>
      </c>
      <c r="D96" t="s">
        <v>15</v>
      </c>
      <c r="E96" t="s">
        <v>21</v>
      </c>
      <c r="F96">
        <v>42</v>
      </c>
      <c r="G96" s="4">
        <v>44731</v>
      </c>
      <c r="H96" s="8">
        <v>70270</v>
      </c>
      <c r="I96" t="s">
        <v>24</v>
      </c>
    </row>
    <row r="97" spans="3:9" x14ac:dyDescent="0.3">
      <c r="C97" t="s">
        <v>46</v>
      </c>
      <c r="D97" t="s">
        <v>15</v>
      </c>
      <c r="E97" t="s">
        <v>9</v>
      </c>
      <c r="F97">
        <v>26</v>
      </c>
      <c r="G97" s="4">
        <v>44411</v>
      </c>
      <c r="H97" s="8">
        <v>53540</v>
      </c>
      <c r="I97" t="s">
        <v>16</v>
      </c>
    </row>
    <row r="98" spans="3:9" x14ac:dyDescent="0.3">
      <c r="C98" t="s">
        <v>58</v>
      </c>
      <c r="D98" t="s">
        <v>15</v>
      </c>
      <c r="E98" t="s">
        <v>19</v>
      </c>
      <c r="F98">
        <v>22</v>
      </c>
      <c r="G98" s="4">
        <v>44446</v>
      </c>
      <c r="H98" s="8">
        <v>112780</v>
      </c>
      <c r="I98" t="s">
        <v>13</v>
      </c>
    </row>
    <row r="99" spans="3:9" x14ac:dyDescent="0.3">
      <c r="C99" t="s">
        <v>70</v>
      </c>
      <c r="D99" t="s">
        <v>15</v>
      </c>
      <c r="E99" t="s">
        <v>9</v>
      </c>
      <c r="F99">
        <v>46</v>
      </c>
      <c r="G99" s="4">
        <v>44758</v>
      </c>
      <c r="H99" s="8">
        <v>70610</v>
      </c>
      <c r="I99" t="s">
        <v>16</v>
      </c>
    </row>
    <row r="100" spans="3:9" x14ac:dyDescent="0.3">
      <c r="C100" t="s">
        <v>75</v>
      </c>
      <c r="D100" t="s">
        <v>8</v>
      </c>
      <c r="E100" t="s">
        <v>19</v>
      </c>
      <c r="F100">
        <v>28</v>
      </c>
      <c r="G100" s="4">
        <v>44357</v>
      </c>
      <c r="H100" s="8">
        <v>53240</v>
      </c>
      <c r="I100" t="s">
        <v>16</v>
      </c>
    </row>
    <row r="101" spans="3:9" x14ac:dyDescent="0.3">
      <c r="C101" t="s">
        <v>49</v>
      </c>
      <c r="E101" t="s">
        <v>21</v>
      </c>
      <c r="F101">
        <v>37</v>
      </c>
      <c r="G101" s="4">
        <v>44146</v>
      </c>
      <c r="H101" s="8">
        <v>115440</v>
      </c>
      <c r="I101" t="s">
        <v>24</v>
      </c>
    </row>
    <row r="102" spans="3:9" x14ac:dyDescent="0.3">
      <c r="C102" t="s">
        <v>65</v>
      </c>
      <c r="D102" t="s">
        <v>15</v>
      </c>
      <c r="E102" t="s">
        <v>19</v>
      </c>
      <c r="F102">
        <v>32</v>
      </c>
      <c r="G102" s="4">
        <v>44465</v>
      </c>
      <c r="H102" s="8">
        <v>53540</v>
      </c>
      <c r="I102" t="s">
        <v>16</v>
      </c>
    </row>
    <row r="103" spans="3:9" x14ac:dyDescent="0.3">
      <c r="C103" t="s">
        <v>81</v>
      </c>
      <c r="D103" t="s">
        <v>8</v>
      </c>
      <c r="E103" t="s">
        <v>9</v>
      </c>
      <c r="F103">
        <v>30</v>
      </c>
      <c r="G103" s="4">
        <v>44861</v>
      </c>
      <c r="H103" s="8">
        <v>112570</v>
      </c>
      <c r="I103" t="s">
        <v>16</v>
      </c>
    </row>
    <row r="104" spans="3:9" x14ac:dyDescent="0.3">
      <c r="C104" t="s">
        <v>51</v>
      </c>
      <c r="D104" t="s">
        <v>15</v>
      </c>
      <c r="E104" t="s">
        <v>9</v>
      </c>
      <c r="F104">
        <v>33</v>
      </c>
      <c r="G104" s="4">
        <v>44701</v>
      </c>
      <c r="H104" s="8">
        <v>48530</v>
      </c>
      <c r="I104" t="s">
        <v>13</v>
      </c>
    </row>
    <row r="105" spans="3:9" x14ac:dyDescent="0.3">
      <c r="C105" t="s">
        <v>61</v>
      </c>
      <c r="D105" t="s">
        <v>8</v>
      </c>
      <c r="E105" t="s">
        <v>12</v>
      </c>
      <c r="F105">
        <v>24</v>
      </c>
      <c r="G105" s="4">
        <v>44148</v>
      </c>
      <c r="H105" s="8">
        <v>62780</v>
      </c>
      <c r="I105" t="s">
        <v>16</v>
      </c>
    </row>
    <row r="106" spans="3:9" x14ac:dyDescent="0.3">
      <c r="C106" t="s">
        <v>207</v>
      </c>
      <c r="F106" s="9">
        <f>SUBTOTAL(101,nz_staff[Age])</f>
        <v>30.52</v>
      </c>
      <c r="H106" s="8">
        <f>SUBTOTAL(101,nz_staff[Salary])</f>
        <v>77472.100000000006</v>
      </c>
      <c r="I106">
        <f>SUBTOTAL(103,nz_staff[Rating])</f>
        <v>100</v>
      </c>
    </row>
  </sheetData>
  <conditionalFormatting sqref="C6:C105">
    <cfRule type="duplicateValues" dxfId="96"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workbookViewId="0">
      <selection activeCell="F14" sqref="F14"/>
    </sheetView>
  </sheetViews>
  <sheetFormatPr defaultRowHeight="14.4" x14ac:dyDescent="0.3"/>
  <cols>
    <col min="2" max="2" width="27.21875" bestFit="1" customWidth="1"/>
    <col min="3" max="4" width="9.44140625" customWidth="1"/>
    <col min="5" max="5" width="13.109375" bestFit="1" customWidth="1"/>
    <col min="6" max="6" width="13" bestFit="1" customWidth="1"/>
    <col min="7" max="7" width="13" customWidth="1"/>
    <col min="8" max="8" width="9.44140625" customWidth="1"/>
  </cols>
  <sheetData>
    <row r="2" spans="2:8" x14ac:dyDescent="0.3">
      <c r="B2" t="s">
        <v>0</v>
      </c>
      <c r="C2" t="s">
        <v>1</v>
      </c>
      <c r="D2" t="s">
        <v>3</v>
      </c>
      <c r="E2" t="s">
        <v>6</v>
      </c>
      <c r="F2" t="s">
        <v>4</v>
      </c>
      <c r="G2" t="s">
        <v>2</v>
      </c>
      <c r="H2" t="s">
        <v>5</v>
      </c>
    </row>
    <row r="3" spans="2:8" x14ac:dyDescent="0.3">
      <c r="B3" t="s">
        <v>156</v>
      </c>
      <c r="C3" t="s">
        <v>15</v>
      </c>
      <c r="D3">
        <v>20</v>
      </c>
      <c r="E3" t="s">
        <v>16</v>
      </c>
      <c r="F3" s="4">
        <v>44122</v>
      </c>
      <c r="G3" t="s">
        <v>12</v>
      </c>
      <c r="H3">
        <v>112650</v>
      </c>
    </row>
    <row r="4" spans="2:8" x14ac:dyDescent="0.3">
      <c r="B4" t="s">
        <v>176</v>
      </c>
      <c r="C4" t="s">
        <v>8</v>
      </c>
      <c r="D4">
        <v>32</v>
      </c>
      <c r="E4" t="s">
        <v>13</v>
      </c>
      <c r="F4" s="4">
        <v>44293</v>
      </c>
      <c r="G4" t="s">
        <v>12</v>
      </c>
      <c r="H4">
        <v>43840</v>
      </c>
    </row>
    <row r="5" spans="2:8" x14ac:dyDescent="0.3">
      <c r="B5" t="s">
        <v>143</v>
      </c>
      <c r="C5" t="s">
        <v>15</v>
      </c>
      <c r="D5">
        <v>31</v>
      </c>
      <c r="E5" t="s">
        <v>16</v>
      </c>
      <c r="F5" s="4">
        <v>44663</v>
      </c>
      <c r="G5" t="s">
        <v>9</v>
      </c>
      <c r="H5">
        <v>103550</v>
      </c>
    </row>
    <row r="6" spans="2:8" x14ac:dyDescent="0.3">
      <c r="B6" t="s">
        <v>201</v>
      </c>
      <c r="C6" t="s">
        <v>8</v>
      </c>
      <c r="D6">
        <v>32</v>
      </c>
      <c r="E6" t="s">
        <v>16</v>
      </c>
      <c r="F6" s="4">
        <v>44339</v>
      </c>
      <c r="G6" t="s">
        <v>56</v>
      </c>
      <c r="H6">
        <v>45510</v>
      </c>
    </row>
    <row r="7" spans="2:8" x14ac:dyDescent="0.3">
      <c r="B7" t="s">
        <v>142</v>
      </c>
      <c r="D7">
        <v>37</v>
      </c>
      <c r="E7" t="s">
        <v>24</v>
      </c>
      <c r="F7" s="4">
        <v>44085</v>
      </c>
      <c r="G7" t="s">
        <v>21</v>
      </c>
      <c r="H7">
        <v>115440</v>
      </c>
    </row>
    <row r="8" spans="2:8" x14ac:dyDescent="0.3">
      <c r="B8" t="s">
        <v>202</v>
      </c>
      <c r="C8" t="s">
        <v>8</v>
      </c>
      <c r="D8">
        <v>38</v>
      </c>
      <c r="E8" t="s">
        <v>13</v>
      </c>
      <c r="F8" s="4">
        <v>44268</v>
      </c>
      <c r="G8" t="s">
        <v>19</v>
      </c>
      <c r="H8">
        <v>56870</v>
      </c>
    </row>
    <row r="9" spans="2:8" x14ac:dyDescent="0.3">
      <c r="B9" t="s">
        <v>169</v>
      </c>
      <c r="C9" t="s">
        <v>8</v>
      </c>
      <c r="D9">
        <v>25</v>
      </c>
      <c r="E9" t="s">
        <v>16</v>
      </c>
      <c r="F9" s="4">
        <v>44144</v>
      </c>
      <c r="G9" t="s">
        <v>19</v>
      </c>
      <c r="H9">
        <v>92700</v>
      </c>
    </row>
    <row r="10" spans="2:8" x14ac:dyDescent="0.3">
      <c r="B10" t="s">
        <v>145</v>
      </c>
      <c r="D10">
        <v>32</v>
      </c>
      <c r="E10" t="s">
        <v>16</v>
      </c>
      <c r="F10" s="4">
        <v>44713</v>
      </c>
      <c r="G10" t="s">
        <v>12</v>
      </c>
      <c r="H10">
        <v>91310</v>
      </c>
    </row>
    <row r="11" spans="2:8" x14ac:dyDescent="0.3">
      <c r="B11" t="s">
        <v>115</v>
      </c>
      <c r="C11" t="s">
        <v>15</v>
      </c>
      <c r="D11">
        <v>33</v>
      </c>
      <c r="E11" t="s">
        <v>16</v>
      </c>
      <c r="F11" s="4">
        <v>44324</v>
      </c>
      <c r="G11" t="s">
        <v>19</v>
      </c>
      <c r="H11">
        <v>74550</v>
      </c>
    </row>
    <row r="12" spans="2:8" x14ac:dyDescent="0.3">
      <c r="B12" t="s">
        <v>128</v>
      </c>
      <c r="C12" t="s">
        <v>15</v>
      </c>
      <c r="D12">
        <v>25</v>
      </c>
      <c r="E12" t="s">
        <v>13</v>
      </c>
      <c r="F12" s="4">
        <v>44665</v>
      </c>
      <c r="G12" t="s">
        <v>9</v>
      </c>
      <c r="H12">
        <v>109190</v>
      </c>
    </row>
    <row r="13" spans="2:8" x14ac:dyDescent="0.3">
      <c r="B13" t="s">
        <v>194</v>
      </c>
      <c r="C13" t="s">
        <v>8</v>
      </c>
      <c r="D13">
        <v>40</v>
      </c>
      <c r="E13" t="s">
        <v>16</v>
      </c>
      <c r="F13" s="4">
        <v>44320</v>
      </c>
      <c r="G13" t="s">
        <v>12</v>
      </c>
      <c r="H13">
        <v>104410</v>
      </c>
    </row>
    <row r="14" spans="2:8" x14ac:dyDescent="0.3">
      <c r="B14" t="s">
        <v>177</v>
      </c>
      <c r="C14" t="s">
        <v>15</v>
      </c>
      <c r="D14">
        <v>30</v>
      </c>
      <c r="E14" t="s">
        <v>16</v>
      </c>
      <c r="F14" s="4">
        <v>44544</v>
      </c>
      <c r="G14" t="s">
        <v>21</v>
      </c>
      <c r="H14">
        <v>96800</v>
      </c>
    </row>
    <row r="15" spans="2:8" x14ac:dyDescent="0.3">
      <c r="B15" t="s">
        <v>123</v>
      </c>
      <c r="C15" t="s">
        <v>15</v>
      </c>
      <c r="D15">
        <v>28</v>
      </c>
      <c r="E15" t="s">
        <v>13</v>
      </c>
      <c r="F15" s="4">
        <v>43980</v>
      </c>
      <c r="G15" t="s">
        <v>21</v>
      </c>
      <c r="H15">
        <v>48170</v>
      </c>
    </row>
    <row r="16" spans="2:8" x14ac:dyDescent="0.3">
      <c r="B16" t="s">
        <v>140</v>
      </c>
      <c r="C16" t="s">
        <v>15</v>
      </c>
      <c r="D16">
        <v>21</v>
      </c>
      <c r="E16" t="s">
        <v>16</v>
      </c>
      <c r="F16" s="4">
        <v>44042</v>
      </c>
      <c r="G16" t="s">
        <v>9</v>
      </c>
      <c r="H16">
        <v>37920</v>
      </c>
    </row>
    <row r="17" spans="2:8" x14ac:dyDescent="0.3">
      <c r="B17" t="s">
        <v>178</v>
      </c>
      <c r="C17" t="s">
        <v>15</v>
      </c>
      <c r="D17">
        <v>34</v>
      </c>
      <c r="E17" t="s">
        <v>16</v>
      </c>
      <c r="F17" s="4">
        <v>44642</v>
      </c>
      <c r="G17" t="s">
        <v>9</v>
      </c>
      <c r="H17">
        <v>112650</v>
      </c>
    </row>
    <row r="18" spans="2:8" x14ac:dyDescent="0.3">
      <c r="B18" t="s">
        <v>165</v>
      </c>
      <c r="C18" t="s">
        <v>8</v>
      </c>
      <c r="D18">
        <v>34</v>
      </c>
      <c r="E18" t="s">
        <v>24</v>
      </c>
      <c r="F18" s="4">
        <v>44660</v>
      </c>
      <c r="G18" t="s">
        <v>19</v>
      </c>
      <c r="H18">
        <v>49630</v>
      </c>
    </row>
    <row r="19" spans="2:8" x14ac:dyDescent="0.3">
      <c r="B19" t="s">
        <v>199</v>
      </c>
      <c r="C19" t="s">
        <v>15</v>
      </c>
      <c r="D19">
        <v>36</v>
      </c>
      <c r="E19" t="s">
        <v>16</v>
      </c>
      <c r="F19" s="4">
        <v>43958</v>
      </c>
      <c r="G19" t="s">
        <v>12</v>
      </c>
      <c r="H19">
        <v>118840</v>
      </c>
    </row>
    <row r="20" spans="2:8" x14ac:dyDescent="0.3">
      <c r="B20" t="s">
        <v>159</v>
      </c>
      <c r="C20" t="s">
        <v>15</v>
      </c>
      <c r="D20">
        <v>30</v>
      </c>
      <c r="E20" t="s">
        <v>16</v>
      </c>
      <c r="F20" s="4">
        <v>44789</v>
      </c>
      <c r="G20" t="s">
        <v>12</v>
      </c>
      <c r="H20">
        <v>69710</v>
      </c>
    </row>
    <row r="21" spans="2:8" x14ac:dyDescent="0.3">
      <c r="B21" t="s">
        <v>197</v>
      </c>
      <c r="C21" t="s">
        <v>15</v>
      </c>
      <c r="D21">
        <v>20</v>
      </c>
      <c r="E21" t="s">
        <v>16</v>
      </c>
      <c r="F21" s="4">
        <v>44683</v>
      </c>
      <c r="G21" t="s">
        <v>9</v>
      </c>
      <c r="H21">
        <v>79570</v>
      </c>
    </row>
    <row r="22" spans="2:8" x14ac:dyDescent="0.3">
      <c r="B22" t="s">
        <v>154</v>
      </c>
      <c r="C22" t="s">
        <v>8</v>
      </c>
      <c r="D22">
        <v>22</v>
      </c>
      <c r="E22" t="s">
        <v>13</v>
      </c>
      <c r="F22" s="4">
        <v>44388</v>
      </c>
      <c r="G22" t="s">
        <v>9</v>
      </c>
      <c r="H22">
        <v>76900</v>
      </c>
    </row>
    <row r="23" spans="2:8" x14ac:dyDescent="0.3">
      <c r="B23" t="s">
        <v>182</v>
      </c>
      <c r="C23" t="s">
        <v>15</v>
      </c>
      <c r="D23">
        <v>27</v>
      </c>
      <c r="E23" t="s">
        <v>16</v>
      </c>
      <c r="F23" s="4">
        <v>44073</v>
      </c>
      <c r="G23" t="s">
        <v>19</v>
      </c>
      <c r="H23">
        <v>54970</v>
      </c>
    </row>
    <row r="24" spans="2:8" x14ac:dyDescent="0.3">
      <c r="B24" t="s">
        <v>118</v>
      </c>
      <c r="C24" t="s">
        <v>15</v>
      </c>
      <c r="D24">
        <v>37</v>
      </c>
      <c r="E24" t="s">
        <v>24</v>
      </c>
      <c r="F24" s="4">
        <v>44277</v>
      </c>
      <c r="G24" t="s">
        <v>12</v>
      </c>
      <c r="H24">
        <v>88050</v>
      </c>
    </row>
    <row r="25" spans="2:8" x14ac:dyDescent="0.3">
      <c r="B25" t="s">
        <v>192</v>
      </c>
      <c r="C25" t="s">
        <v>15</v>
      </c>
      <c r="D25">
        <v>43</v>
      </c>
      <c r="E25" t="s">
        <v>16</v>
      </c>
      <c r="F25" s="4">
        <v>44558</v>
      </c>
      <c r="G25" t="s">
        <v>19</v>
      </c>
      <c r="H25">
        <v>36040</v>
      </c>
    </row>
    <row r="26" spans="2:8" x14ac:dyDescent="0.3">
      <c r="B26" t="s">
        <v>111</v>
      </c>
      <c r="C26" t="s">
        <v>8</v>
      </c>
      <c r="D26">
        <v>42</v>
      </c>
      <c r="E26" t="s">
        <v>10</v>
      </c>
      <c r="F26" s="4">
        <v>44718</v>
      </c>
      <c r="G26" t="s">
        <v>9</v>
      </c>
      <c r="H26">
        <v>75000</v>
      </c>
    </row>
    <row r="27" spans="2:8" x14ac:dyDescent="0.3">
      <c r="B27" t="s">
        <v>149</v>
      </c>
      <c r="C27" t="s">
        <v>15</v>
      </c>
      <c r="D27">
        <v>35</v>
      </c>
      <c r="E27" t="s">
        <v>16</v>
      </c>
      <c r="F27" s="4">
        <v>44666</v>
      </c>
      <c r="G27" t="s">
        <v>9</v>
      </c>
      <c r="H27">
        <v>40400</v>
      </c>
    </row>
    <row r="28" spans="2:8" x14ac:dyDescent="0.3">
      <c r="B28" t="s">
        <v>196</v>
      </c>
      <c r="C28" t="s">
        <v>15</v>
      </c>
      <c r="D28">
        <v>24</v>
      </c>
      <c r="E28" t="s">
        <v>16</v>
      </c>
      <c r="F28" s="4">
        <v>44625</v>
      </c>
      <c r="G28" t="s">
        <v>12</v>
      </c>
      <c r="H28">
        <v>100420</v>
      </c>
    </row>
    <row r="29" spans="2:8" x14ac:dyDescent="0.3">
      <c r="B29" t="s">
        <v>120</v>
      </c>
      <c r="C29" t="s">
        <v>8</v>
      </c>
      <c r="D29">
        <v>31</v>
      </c>
      <c r="E29" t="s">
        <v>16</v>
      </c>
      <c r="F29" s="4">
        <v>44604</v>
      </c>
      <c r="G29" t="s">
        <v>12</v>
      </c>
      <c r="H29">
        <v>58100</v>
      </c>
    </row>
    <row r="30" spans="2:8" x14ac:dyDescent="0.3">
      <c r="B30" t="s">
        <v>114</v>
      </c>
      <c r="C30" t="s">
        <v>8</v>
      </c>
      <c r="D30">
        <v>44</v>
      </c>
      <c r="E30" t="s">
        <v>16</v>
      </c>
      <c r="F30" s="4">
        <v>44985</v>
      </c>
      <c r="G30" t="s">
        <v>12</v>
      </c>
      <c r="H30">
        <v>114870</v>
      </c>
    </row>
    <row r="31" spans="2:8" x14ac:dyDescent="0.3">
      <c r="B31" t="s">
        <v>158</v>
      </c>
      <c r="C31" t="s">
        <v>8</v>
      </c>
      <c r="D31">
        <v>32</v>
      </c>
      <c r="E31" t="s">
        <v>16</v>
      </c>
      <c r="F31" s="4">
        <v>44549</v>
      </c>
      <c r="G31" t="s">
        <v>9</v>
      </c>
      <c r="H31">
        <v>41570</v>
      </c>
    </row>
    <row r="32" spans="2:8" x14ac:dyDescent="0.3">
      <c r="B32" t="s">
        <v>173</v>
      </c>
      <c r="C32" t="s">
        <v>8</v>
      </c>
      <c r="D32">
        <v>30</v>
      </c>
      <c r="E32" t="s">
        <v>16</v>
      </c>
      <c r="F32" s="4">
        <v>44800</v>
      </c>
      <c r="G32" t="s">
        <v>9</v>
      </c>
      <c r="H32">
        <v>112570</v>
      </c>
    </row>
    <row r="33" spans="2:8" x14ac:dyDescent="0.3">
      <c r="B33" t="s">
        <v>151</v>
      </c>
      <c r="C33" t="s">
        <v>15</v>
      </c>
      <c r="D33">
        <v>26</v>
      </c>
      <c r="E33" t="s">
        <v>16</v>
      </c>
      <c r="F33" s="4">
        <v>44164</v>
      </c>
      <c r="G33" t="s">
        <v>9</v>
      </c>
      <c r="H33">
        <v>47360</v>
      </c>
    </row>
    <row r="34" spans="2:8" x14ac:dyDescent="0.3">
      <c r="B34" t="s">
        <v>126</v>
      </c>
      <c r="C34" t="s">
        <v>8</v>
      </c>
      <c r="D34">
        <v>21</v>
      </c>
      <c r="E34" t="s">
        <v>16</v>
      </c>
      <c r="F34" s="4">
        <v>44256</v>
      </c>
      <c r="G34" t="s">
        <v>21</v>
      </c>
      <c r="H34">
        <v>65920</v>
      </c>
    </row>
    <row r="35" spans="2:8" x14ac:dyDescent="0.3">
      <c r="B35" t="s">
        <v>200</v>
      </c>
      <c r="C35" t="s">
        <v>8</v>
      </c>
      <c r="D35">
        <v>28</v>
      </c>
      <c r="E35" t="s">
        <v>16</v>
      </c>
      <c r="F35" s="4">
        <v>44571</v>
      </c>
      <c r="G35" t="s">
        <v>9</v>
      </c>
      <c r="H35">
        <v>99970</v>
      </c>
    </row>
    <row r="36" spans="2:8" x14ac:dyDescent="0.3">
      <c r="B36" t="s">
        <v>133</v>
      </c>
      <c r="C36" t="s">
        <v>8</v>
      </c>
      <c r="D36">
        <v>25</v>
      </c>
      <c r="E36" t="s">
        <v>13</v>
      </c>
      <c r="F36" s="4">
        <v>44633</v>
      </c>
      <c r="G36" t="s">
        <v>12</v>
      </c>
      <c r="H36">
        <v>80700</v>
      </c>
    </row>
    <row r="37" spans="2:8" x14ac:dyDescent="0.3">
      <c r="B37" t="s">
        <v>155</v>
      </c>
      <c r="C37" t="s">
        <v>15</v>
      </c>
      <c r="D37">
        <v>24</v>
      </c>
      <c r="E37" t="s">
        <v>24</v>
      </c>
      <c r="F37" s="4">
        <v>44375</v>
      </c>
      <c r="G37" t="s">
        <v>21</v>
      </c>
      <c r="H37">
        <v>52610</v>
      </c>
    </row>
    <row r="38" spans="2:8" x14ac:dyDescent="0.3">
      <c r="B38" t="s">
        <v>180</v>
      </c>
      <c r="C38" t="s">
        <v>15</v>
      </c>
      <c r="D38">
        <v>29</v>
      </c>
      <c r="E38" t="s">
        <v>24</v>
      </c>
      <c r="F38" s="4">
        <v>44119</v>
      </c>
      <c r="G38" t="s">
        <v>12</v>
      </c>
      <c r="H38">
        <v>112110</v>
      </c>
    </row>
    <row r="39" spans="2:8" x14ac:dyDescent="0.3">
      <c r="B39" t="s">
        <v>152</v>
      </c>
      <c r="C39" t="s">
        <v>8</v>
      </c>
      <c r="D39">
        <v>27</v>
      </c>
      <c r="E39" t="s">
        <v>16</v>
      </c>
      <c r="F39" s="4">
        <v>44061</v>
      </c>
      <c r="G39" t="s">
        <v>56</v>
      </c>
      <c r="H39">
        <v>119110</v>
      </c>
    </row>
    <row r="40" spans="2:8" x14ac:dyDescent="0.3">
      <c r="B40" t="s">
        <v>150</v>
      </c>
      <c r="C40" t="s">
        <v>15</v>
      </c>
      <c r="D40">
        <v>22</v>
      </c>
      <c r="E40" t="s">
        <v>13</v>
      </c>
      <c r="F40" s="4">
        <v>44384</v>
      </c>
      <c r="G40" t="s">
        <v>19</v>
      </c>
      <c r="H40">
        <v>112780</v>
      </c>
    </row>
    <row r="41" spans="2:8" x14ac:dyDescent="0.3">
      <c r="B41" t="s">
        <v>175</v>
      </c>
      <c r="C41" t="s">
        <v>8</v>
      </c>
      <c r="D41">
        <v>36</v>
      </c>
      <c r="E41" t="s">
        <v>16</v>
      </c>
      <c r="F41" s="4">
        <v>44023</v>
      </c>
      <c r="G41" t="s">
        <v>9</v>
      </c>
      <c r="H41">
        <v>114890</v>
      </c>
    </row>
    <row r="42" spans="2:8" x14ac:dyDescent="0.3">
      <c r="B42" t="s">
        <v>146</v>
      </c>
      <c r="C42" t="s">
        <v>15</v>
      </c>
      <c r="D42">
        <v>27</v>
      </c>
      <c r="E42" t="s">
        <v>16</v>
      </c>
      <c r="F42" s="4">
        <v>44506</v>
      </c>
      <c r="G42" t="s">
        <v>21</v>
      </c>
      <c r="H42">
        <v>48980</v>
      </c>
    </row>
    <row r="43" spans="2:8" x14ac:dyDescent="0.3">
      <c r="B43" t="s">
        <v>170</v>
      </c>
      <c r="C43" t="s">
        <v>15</v>
      </c>
      <c r="D43">
        <v>21</v>
      </c>
      <c r="E43" t="s">
        <v>16</v>
      </c>
      <c r="F43" s="4">
        <v>44180</v>
      </c>
      <c r="G43" t="s">
        <v>56</v>
      </c>
      <c r="H43">
        <v>75880</v>
      </c>
    </row>
    <row r="44" spans="2:8" x14ac:dyDescent="0.3">
      <c r="B44" t="s">
        <v>167</v>
      </c>
      <c r="C44" t="s">
        <v>8</v>
      </c>
      <c r="D44">
        <v>28</v>
      </c>
      <c r="E44" t="s">
        <v>16</v>
      </c>
      <c r="F44" s="4">
        <v>44296</v>
      </c>
      <c r="G44" t="s">
        <v>19</v>
      </c>
      <c r="H44">
        <v>53240</v>
      </c>
    </row>
    <row r="45" spans="2:8" x14ac:dyDescent="0.3">
      <c r="B45" t="s">
        <v>122</v>
      </c>
      <c r="C45" t="s">
        <v>8</v>
      </c>
      <c r="D45">
        <v>34</v>
      </c>
      <c r="E45" t="s">
        <v>16</v>
      </c>
      <c r="F45" s="4">
        <v>44397</v>
      </c>
      <c r="G45" t="s">
        <v>21</v>
      </c>
      <c r="H45">
        <v>85000</v>
      </c>
    </row>
    <row r="46" spans="2:8" x14ac:dyDescent="0.3">
      <c r="B46" t="s">
        <v>179</v>
      </c>
      <c r="C46" t="s">
        <v>8</v>
      </c>
      <c r="D46">
        <v>21</v>
      </c>
      <c r="E46" t="s">
        <v>16</v>
      </c>
      <c r="F46" s="4">
        <v>44619</v>
      </c>
      <c r="G46" t="s">
        <v>12</v>
      </c>
      <c r="H46">
        <v>33920</v>
      </c>
    </row>
    <row r="47" spans="2:8" x14ac:dyDescent="0.3">
      <c r="B47" t="s">
        <v>188</v>
      </c>
      <c r="C47" t="s">
        <v>8</v>
      </c>
      <c r="D47">
        <v>33</v>
      </c>
      <c r="E47" t="s">
        <v>16</v>
      </c>
      <c r="F47" s="4">
        <v>44253</v>
      </c>
      <c r="G47" t="s">
        <v>12</v>
      </c>
      <c r="H47">
        <v>75280</v>
      </c>
    </row>
    <row r="48" spans="2:8" x14ac:dyDescent="0.3">
      <c r="B48" t="s">
        <v>130</v>
      </c>
      <c r="C48" t="s">
        <v>8</v>
      </c>
      <c r="D48">
        <v>34</v>
      </c>
      <c r="E48" t="s">
        <v>16</v>
      </c>
      <c r="F48" s="4">
        <v>44594</v>
      </c>
      <c r="G48" t="s">
        <v>21</v>
      </c>
      <c r="H48">
        <v>58940</v>
      </c>
    </row>
    <row r="49" spans="2:8" x14ac:dyDescent="0.3">
      <c r="B49" t="s">
        <v>136</v>
      </c>
      <c r="C49" t="s">
        <v>8</v>
      </c>
      <c r="D49">
        <v>28</v>
      </c>
      <c r="E49" t="s">
        <v>16</v>
      </c>
      <c r="F49" s="4">
        <v>44425</v>
      </c>
      <c r="G49" t="s">
        <v>9</v>
      </c>
      <c r="H49">
        <v>104770</v>
      </c>
    </row>
    <row r="50" spans="2:8" x14ac:dyDescent="0.3">
      <c r="B50" t="s">
        <v>125</v>
      </c>
      <c r="C50" t="s">
        <v>15</v>
      </c>
      <c r="D50">
        <v>21</v>
      </c>
      <c r="E50" t="s">
        <v>16</v>
      </c>
      <c r="F50" s="4">
        <v>44701</v>
      </c>
      <c r="G50" t="s">
        <v>9</v>
      </c>
      <c r="H50">
        <v>57090</v>
      </c>
    </row>
    <row r="51" spans="2:8" x14ac:dyDescent="0.3">
      <c r="B51" t="s">
        <v>160</v>
      </c>
      <c r="C51" t="s">
        <v>15</v>
      </c>
      <c r="D51">
        <v>27</v>
      </c>
      <c r="E51" t="s">
        <v>13</v>
      </c>
      <c r="F51" s="4">
        <v>44174</v>
      </c>
      <c r="G51" t="s">
        <v>21</v>
      </c>
      <c r="H51">
        <v>91650</v>
      </c>
    </row>
    <row r="52" spans="2:8" x14ac:dyDescent="0.3">
      <c r="B52" t="s">
        <v>183</v>
      </c>
      <c r="C52" t="s">
        <v>15</v>
      </c>
      <c r="D52">
        <v>42</v>
      </c>
      <c r="E52" t="s">
        <v>24</v>
      </c>
      <c r="F52" s="4">
        <v>44670</v>
      </c>
      <c r="G52" t="s">
        <v>21</v>
      </c>
      <c r="H52">
        <v>70270</v>
      </c>
    </row>
    <row r="53" spans="2:8" x14ac:dyDescent="0.3">
      <c r="B53" t="s">
        <v>129</v>
      </c>
      <c r="C53" t="s">
        <v>8</v>
      </c>
      <c r="D53">
        <v>28</v>
      </c>
      <c r="E53" t="s">
        <v>16</v>
      </c>
      <c r="F53" s="4">
        <v>44124</v>
      </c>
      <c r="G53" t="s">
        <v>21</v>
      </c>
      <c r="H53">
        <v>75970</v>
      </c>
    </row>
    <row r="54" spans="2:8" x14ac:dyDescent="0.3">
      <c r="B54" t="s">
        <v>112</v>
      </c>
      <c r="D54">
        <v>27</v>
      </c>
      <c r="E54" t="s">
        <v>13</v>
      </c>
      <c r="F54" s="4">
        <v>44212</v>
      </c>
      <c r="G54" t="s">
        <v>12</v>
      </c>
      <c r="H54">
        <v>90700</v>
      </c>
    </row>
    <row r="55" spans="2:8" x14ac:dyDescent="0.3">
      <c r="B55" t="s">
        <v>131</v>
      </c>
      <c r="C55" t="s">
        <v>15</v>
      </c>
      <c r="D55">
        <v>30</v>
      </c>
      <c r="E55" t="s">
        <v>16</v>
      </c>
      <c r="F55" s="4">
        <v>44607</v>
      </c>
      <c r="G55" t="s">
        <v>9</v>
      </c>
      <c r="H55">
        <v>60570</v>
      </c>
    </row>
    <row r="56" spans="2:8" x14ac:dyDescent="0.3">
      <c r="B56" t="s">
        <v>134</v>
      </c>
      <c r="C56" t="s">
        <v>15</v>
      </c>
      <c r="D56">
        <v>33</v>
      </c>
      <c r="E56" t="s">
        <v>16</v>
      </c>
      <c r="F56" s="4">
        <v>44103</v>
      </c>
      <c r="G56" t="s">
        <v>9</v>
      </c>
      <c r="H56">
        <v>115920</v>
      </c>
    </row>
    <row r="57" spans="2:8" x14ac:dyDescent="0.3">
      <c r="B57" t="s">
        <v>186</v>
      </c>
      <c r="C57" t="s">
        <v>8</v>
      </c>
      <c r="D57">
        <v>33</v>
      </c>
      <c r="E57" t="s">
        <v>16</v>
      </c>
      <c r="F57" s="4">
        <v>44006</v>
      </c>
      <c r="G57" t="s">
        <v>21</v>
      </c>
      <c r="H57">
        <v>65360</v>
      </c>
    </row>
    <row r="58" spans="2:8" x14ac:dyDescent="0.3">
      <c r="B58" t="s">
        <v>116</v>
      </c>
      <c r="D58">
        <v>30</v>
      </c>
      <c r="E58" t="s">
        <v>16</v>
      </c>
      <c r="F58" s="4">
        <v>44535</v>
      </c>
      <c r="G58" t="s">
        <v>21</v>
      </c>
      <c r="H58">
        <v>64000</v>
      </c>
    </row>
    <row r="59" spans="2:8" x14ac:dyDescent="0.3">
      <c r="B59" t="s">
        <v>195</v>
      </c>
      <c r="C59" t="s">
        <v>8</v>
      </c>
      <c r="D59">
        <v>34</v>
      </c>
      <c r="E59" t="s">
        <v>16</v>
      </c>
      <c r="F59" s="4">
        <v>44383</v>
      </c>
      <c r="G59" t="s">
        <v>21</v>
      </c>
      <c r="H59">
        <v>92450</v>
      </c>
    </row>
    <row r="60" spans="2:8" x14ac:dyDescent="0.3">
      <c r="B60" t="s">
        <v>113</v>
      </c>
      <c r="C60" t="s">
        <v>15</v>
      </c>
      <c r="D60">
        <v>31</v>
      </c>
      <c r="E60" t="s">
        <v>16</v>
      </c>
      <c r="F60" s="4">
        <v>44450</v>
      </c>
      <c r="G60" t="s">
        <v>12</v>
      </c>
      <c r="H60">
        <v>48950</v>
      </c>
    </row>
    <row r="61" spans="2:8" x14ac:dyDescent="0.3">
      <c r="B61" t="s">
        <v>185</v>
      </c>
      <c r="C61" t="s">
        <v>8</v>
      </c>
      <c r="D61">
        <v>27</v>
      </c>
      <c r="E61" t="s">
        <v>16</v>
      </c>
      <c r="F61" s="4">
        <v>44625</v>
      </c>
      <c r="G61" t="s">
        <v>12</v>
      </c>
      <c r="H61">
        <v>83750</v>
      </c>
    </row>
    <row r="62" spans="2:8" x14ac:dyDescent="0.3">
      <c r="B62" t="s">
        <v>166</v>
      </c>
      <c r="C62" t="s">
        <v>8</v>
      </c>
      <c r="D62">
        <v>40</v>
      </c>
      <c r="E62" t="s">
        <v>16</v>
      </c>
      <c r="F62" s="4">
        <v>44276</v>
      </c>
      <c r="G62" t="s">
        <v>12</v>
      </c>
      <c r="H62">
        <v>87620</v>
      </c>
    </row>
    <row r="63" spans="2:8" x14ac:dyDescent="0.3">
      <c r="B63" t="s">
        <v>184</v>
      </c>
      <c r="C63" t="s">
        <v>8</v>
      </c>
      <c r="D63">
        <v>20</v>
      </c>
      <c r="E63" t="s">
        <v>24</v>
      </c>
      <c r="F63" s="4">
        <v>44476</v>
      </c>
      <c r="G63" t="s">
        <v>19</v>
      </c>
      <c r="H63">
        <v>68900</v>
      </c>
    </row>
    <row r="64" spans="2:8" x14ac:dyDescent="0.3">
      <c r="B64" t="s">
        <v>157</v>
      </c>
      <c r="C64" t="s">
        <v>15</v>
      </c>
      <c r="D64">
        <v>32</v>
      </c>
      <c r="E64" t="s">
        <v>16</v>
      </c>
      <c r="F64" s="4">
        <v>44403</v>
      </c>
      <c r="G64" t="s">
        <v>19</v>
      </c>
      <c r="H64">
        <v>53540</v>
      </c>
    </row>
    <row r="65" spans="2:8" x14ac:dyDescent="0.3">
      <c r="B65" t="s">
        <v>172</v>
      </c>
      <c r="C65" t="s">
        <v>15</v>
      </c>
      <c r="D65">
        <v>28</v>
      </c>
      <c r="E65" t="s">
        <v>42</v>
      </c>
      <c r="F65" s="4">
        <v>44758</v>
      </c>
      <c r="G65" t="s">
        <v>19</v>
      </c>
      <c r="H65">
        <v>43510</v>
      </c>
    </row>
    <row r="66" spans="2:8" x14ac:dyDescent="0.3">
      <c r="B66" t="s">
        <v>127</v>
      </c>
      <c r="C66" t="s">
        <v>8</v>
      </c>
      <c r="D66">
        <v>38</v>
      </c>
      <c r="E66" t="s">
        <v>10</v>
      </c>
      <c r="F66" s="4">
        <v>44316</v>
      </c>
      <c r="G66" t="s">
        <v>19</v>
      </c>
      <c r="H66">
        <v>109160</v>
      </c>
    </row>
    <row r="67" spans="2:8" x14ac:dyDescent="0.3">
      <c r="B67" t="s">
        <v>198</v>
      </c>
      <c r="C67" t="s">
        <v>15</v>
      </c>
      <c r="D67">
        <v>40</v>
      </c>
      <c r="E67" t="s">
        <v>16</v>
      </c>
      <c r="F67" s="4">
        <v>44204</v>
      </c>
      <c r="G67" t="s">
        <v>9</v>
      </c>
      <c r="H67">
        <v>99750</v>
      </c>
    </row>
    <row r="68" spans="2:8" x14ac:dyDescent="0.3">
      <c r="B68" t="s">
        <v>124</v>
      </c>
      <c r="C68" t="s">
        <v>8</v>
      </c>
      <c r="D68">
        <v>31</v>
      </c>
      <c r="E68" t="s">
        <v>16</v>
      </c>
      <c r="F68" s="4">
        <v>44084</v>
      </c>
      <c r="G68" t="s">
        <v>12</v>
      </c>
      <c r="H68">
        <v>41980</v>
      </c>
    </row>
    <row r="69" spans="2:8" x14ac:dyDescent="0.3">
      <c r="B69" t="s">
        <v>187</v>
      </c>
      <c r="C69" t="s">
        <v>15</v>
      </c>
      <c r="D69">
        <v>36</v>
      </c>
      <c r="E69" t="s">
        <v>16</v>
      </c>
      <c r="F69" s="4">
        <v>44272</v>
      </c>
      <c r="G69" t="s">
        <v>21</v>
      </c>
      <c r="H69">
        <v>71380</v>
      </c>
    </row>
    <row r="70" spans="2:8" x14ac:dyDescent="0.3">
      <c r="B70" t="s">
        <v>191</v>
      </c>
      <c r="C70" t="s">
        <v>15</v>
      </c>
      <c r="D70">
        <v>27</v>
      </c>
      <c r="E70" t="s">
        <v>42</v>
      </c>
      <c r="F70" s="4">
        <v>44547</v>
      </c>
      <c r="G70" t="s">
        <v>9</v>
      </c>
      <c r="H70">
        <v>113280</v>
      </c>
    </row>
    <row r="71" spans="2:8" x14ac:dyDescent="0.3">
      <c r="B71" t="s">
        <v>181</v>
      </c>
      <c r="C71" t="s">
        <v>8</v>
      </c>
      <c r="D71">
        <v>33</v>
      </c>
      <c r="E71" t="s">
        <v>16</v>
      </c>
      <c r="F71" s="4">
        <v>44747</v>
      </c>
      <c r="G71" t="s">
        <v>21</v>
      </c>
      <c r="H71">
        <v>86570</v>
      </c>
    </row>
    <row r="72" spans="2:8" x14ac:dyDescent="0.3">
      <c r="B72" t="s">
        <v>139</v>
      </c>
      <c r="C72" t="s">
        <v>15</v>
      </c>
      <c r="D72">
        <v>26</v>
      </c>
      <c r="E72" t="s">
        <v>16</v>
      </c>
      <c r="F72" s="4">
        <v>44350</v>
      </c>
      <c r="G72" t="s">
        <v>9</v>
      </c>
      <c r="H72">
        <v>53540</v>
      </c>
    </row>
    <row r="73" spans="2:8" x14ac:dyDescent="0.3">
      <c r="B73" t="s">
        <v>190</v>
      </c>
      <c r="C73" t="s">
        <v>15</v>
      </c>
      <c r="D73">
        <v>37</v>
      </c>
      <c r="E73" t="s">
        <v>16</v>
      </c>
      <c r="F73" s="4">
        <v>44640</v>
      </c>
      <c r="G73" t="s">
        <v>12</v>
      </c>
      <c r="H73">
        <v>69070</v>
      </c>
    </row>
    <row r="74" spans="2:8" x14ac:dyDescent="0.3">
      <c r="B74" t="s">
        <v>121</v>
      </c>
      <c r="C74" t="s">
        <v>8</v>
      </c>
      <c r="D74">
        <v>30</v>
      </c>
      <c r="E74" t="s">
        <v>24</v>
      </c>
      <c r="F74" s="4">
        <v>44328</v>
      </c>
      <c r="G74" t="s">
        <v>21</v>
      </c>
      <c r="H74">
        <v>67910</v>
      </c>
    </row>
    <row r="75" spans="2:8" x14ac:dyDescent="0.3">
      <c r="B75" t="s">
        <v>119</v>
      </c>
      <c r="C75" t="s">
        <v>15</v>
      </c>
      <c r="D75">
        <v>30</v>
      </c>
      <c r="E75" t="s">
        <v>16</v>
      </c>
      <c r="F75" s="4">
        <v>44214</v>
      </c>
      <c r="G75" t="s">
        <v>12</v>
      </c>
      <c r="H75">
        <v>69120</v>
      </c>
    </row>
    <row r="76" spans="2:8" x14ac:dyDescent="0.3">
      <c r="B76" t="s">
        <v>132</v>
      </c>
      <c r="C76" t="s">
        <v>8</v>
      </c>
      <c r="D76">
        <v>34</v>
      </c>
      <c r="E76" t="s">
        <v>16</v>
      </c>
      <c r="F76" s="4">
        <v>44550</v>
      </c>
      <c r="G76" t="s">
        <v>21</v>
      </c>
      <c r="H76">
        <v>60130</v>
      </c>
    </row>
    <row r="77" spans="2:8" x14ac:dyDescent="0.3">
      <c r="B77" t="s">
        <v>161</v>
      </c>
      <c r="C77" t="s">
        <v>15</v>
      </c>
      <c r="D77">
        <v>23</v>
      </c>
      <c r="E77" t="s">
        <v>16</v>
      </c>
      <c r="F77" s="4">
        <v>44378</v>
      </c>
      <c r="G77" t="s">
        <v>9</v>
      </c>
      <c r="H77">
        <v>106460</v>
      </c>
    </row>
    <row r="78" spans="2:8" x14ac:dyDescent="0.3">
      <c r="B78" t="s">
        <v>148</v>
      </c>
      <c r="C78" t="s">
        <v>8</v>
      </c>
      <c r="D78">
        <v>37</v>
      </c>
      <c r="E78" t="s">
        <v>16</v>
      </c>
      <c r="F78" s="4">
        <v>44389</v>
      </c>
      <c r="G78" t="s">
        <v>56</v>
      </c>
      <c r="H78">
        <v>118100</v>
      </c>
    </row>
    <row r="79" spans="2:8" x14ac:dyDescent="0.3">
      <c r="B79" t="s">
        <v>164</v>
      </c>
      <c r="C79" t="s">
        <v>8</v>
      </c>
      <c r="D79">
        <v>36</v>
      </c>
      <c r="E79" t="s">
        <v>16</v>
      </c>
      <c r="F79" s="4">
        <v>44468</v>
      </c>
      <c r="G79" t="s">
        <v>9</v>
      </c>
      <c r="H79">
        <v>78390</v>
      </c>
    </row>
    <row r="80" spans="2:8" x14ac:dyDescent="0.3">
      <c r="B80" t="s">
        <v>147</v>
      </c>
      <c r="C80" t="s">
        <v>8</v>
      </c>
      <c r="D80">
        <v>30</v>
      </c>
      <c r="E80" t="s">
        <v>16</v>
      </c>
      <c r="F80" s="4">
        <v>44789</v>
      </c>
      <c r="G80" t="s">
        <v>9</v>
      </c>
      <c r="H80">
        <v>114180</v>
      </c>
    </row>
    <row r="81" spans="2:8" x14ac:dyDescent="0.3">
      <c r="B81" t="s">
        <v>189</v>
      </c>
      <c r="C81" t="s">
        <v>8</v>
      </c>
      <c r="D81">
        <v>28</v>
      </c>
      <c r="E81" t="s">
        <v>16</v>
      </c>
      <c r="F81" s="4">
        <v>44590</v>
      </c>
      <c r="G81" t="s">
        <v>9</v>
      </c>
      <c r="H81">
        <v>104120</v>
      </c>
    </row>
    <row r="82" spans="2:8" x14ac:dyDescent="0.3">
      <c r="B82" t="s">
        <v>138</v>
      </c>
      <c r="C82" t="s">
        <v>15</v>
      </c>
      <c r="D82">
        <v>30</v>
      </c>
      <c r="E82" t="s">
        <v>16</v>
      </c>
      <c r="F82" s="4">
        <v>44640</v>
      </c>
      <c r="G82" t="s">
        <v>9</v>
      </c>
      <c r="H82">
        <v>67950</v>
      </c>
    </row>
    <row r="83" spans="2:8" x14ac:dyDescent="0.3">
      <c r="B83" t="s">
        <v>137</v>
      </c>
      <c r="C83" t="s">
        <v>8</v>
      </c>
      <c r="D83">
        <v>29</v>
      </c>
      <c r="E83" t="s">
        <v>16</v>
      </c>
      <c r="F83" s="4">
        <v>43962</v>
      </c>
      <c r="G83" t="s">
        <v>12</v>
      </c>
      <c r="H83">
        <v>34980</v>
      </c>
    </row>
    <row r="84" spans="2:8" x14ac:dyDescent="0.3">
      <c r="B84" t="s">
        <v>153</v>
      </c>
      <c r="C84" t="s">
        <v>8</v>
      </c>
      <c r="D84">
        <v>24</v>
      </c>
      <c r="E84" t="s">
        <v>16</v>
      </c>
      <c r="F84" s="4">
        <v>44087</v>
      </c>
      <c r="G84" t="s">
        <v>12</v>
      </c>
      <c r="H84">
        <v>62780</v>
      </c>
    </row>
    <row r="85" spans="2:8" x14ac:dyDescent="0.3">
      <c r="B85" t="s">
        <v>117</v>
      </c>
      <c r="C85" t="s">
        <v>15</v>
      </c>
      <c r="D85">
        <v>20</v>
      </c>
      <c r="E85" t="s">
        <v>16</v>
      </c>
      <c r="F85" s="4">
        <v>44397</v>
      </c>
      <c r="G85" t="s">
        <v>12</v>
      </c>
      <c r="H85">
        <v>107700</v>
      </c>
    </row>
    <row r="86" spans="2:8" x14ac:dyDescent="0.3">
      <c r="B86" t="s">
        <v>168</v>
      </c>
      <c r="C86" t="s">
        <v>15</v>
      </c>
      <c r="D86">
        <v>25</v>
      </c>
      <c r="E86" t="s">
        <v>16</v>
      </c>
      <c r="F86" s="4">
        <v>44322</v>
      </c>
      <c r="G86" t="s">
        <v>19</v>
      </c>
      <c r="H86">
        <v>65700</v>
      </c>
    </row>
    <row r="87" spans="2:8" x14ac:dyDescent="0.3">
      <c r="B87" t="s">
        <v>135</v>
      </c>
      <c r="C87" t="s">
        <v>8</v>
      </c>
      <c r="D87">
        <v>33</v>
      </c>
      <c r="E87" t="s">
        <v>42</v>
      </c>
      <c r="F87" s="4">
        <v>44313</v>
      </c>
      <c r="G87" t="s">
        <v>12</v>
      </c>
      <c r="H87">
        <v>75480</v>
      </c>
    </row>
    <row r="88" spans="2:8" x14ac:dyDescent="0.3">
      <c r="B88" t="s">
        <v>174</v>
      </c>
      <c r="C88" t="s">
        <v>15</v>
      </c>
      <c r="D88">
        <v>33</v>
      </c>
      <c r="E88" t="s">
        <v>16</v>
      </c>
      <c r="F88" s="4">
        <v>44448</v>
      </c>
      <c r="G88" t="s">
        <v>12</v>
      </c>
      <c r="H88">
        <v>53870</v>
      </c>
    </row>
    <row r="89" spans="2:8" x14ac:dyDescent="0.3">
      <c r="B89" t="s">
        <v>141</v>
      </c>
      <c r="C89" t="s">
        <v>8</v>
      </c>
      <c r="D89">
        <v>36</v>
      </c>
      <c r="E89" t="s">
        <v>16</v>
      </c>
      <c r="F89" s="4">
        <v>44433</v>
      </c>
      <c r="G89" t="s">
        <v>19</v>
      </c>
      <c r="H89">
        <v>78540</v>
      </c>
    </row>
    <row r="90" spans="2:8" x14ac:dyDescent="0.3">
      <c r="B90" t="s">
        <v>193</v>
      </c>
      <c r="C90" t="s">
        <v>15</v>
      </c>
      <c r="D90">
        <v>19</v>
      </c>
      <c r="E90" t="s">
        <v>16</v>
      </c>
      <c r="F90" s="4">
        <v>44218</v>
      </c>
      <c r="G90" t="s">
        <v>9</v>
      </c>
      <c r="H90">
        <v>58960</v>
      </c>
    </row>
    <row r="91" spans="2:8" x14ac:dyDescent="0.3">
      <c r="B91" t="s">
        <v>162</v>
      </c>
      <c r="C91" t="s">
        <v>15</v>
      </c>
      <c r="D91">
        <v>46</v>
      </c>
      <c r="E91" t="s">
        <v>16</v>
      </c>
      <c r="F91" s="4">
        <v>44697</v>
      </c>
      <c r="G91" t="s">
        <v>9</v>
      </c>
      <c r="H91">
        <v>70610</v>
      </c>
    </row>
    <row r="92" spans="2:8" x14ac:dyDescent="0.3">
      <c r="B92" t="s">
        <v>171</v>
      </c>
      <c r="C92" t="s">
        <v>15</v>
      </c>
      <c r="D92">
        <v>33</v>
      </c>
      <c r="E92" t="s">
        <v>16</v>
      </c>
      <c r="F92" s="4">
        <v>44181</v>
      </c>
      <c r="G92" t="s">
        <v>21</v>
      </c>
      <c r="H92">
        <v>59430</v>
      </c>
    </row>
    <row r="93" spans="2:8" x14ac:dyDescent="0.3">
      <c r="B93" t="s">
        <v>144</v>
      </c>
      <c r="C93" t="s">
        <v>15</v>
      </c>
      <c r="D93">
        <v>33</v>
      </c>
      <c r="E93" t="s">
        <v>13</v>
      </c>
      <c r="F93" s="4">
        <v>44640</v>
      </c>
      <c r="G93" t="s">
        <v>9</v>
      </c>
      <c r="H93">
        <v>48530</v>
      </c>
    </row>
    <row r="94" spans="2:8" x14ac:dyDescent="0.3">
      <c r="B94" t="s">
        <v>163</v>
      </c>
      <c r="C94" t="s">
        <v>8</v>
      </c>
      <c r="D94">
        <v>33</v>
      </c>
      <c r="E94" t="s">
        <v>16</v>
      </c>
      <c r="F94" s="4">
        <v>44129</v>
      </c>
      <c r="G94" t="s">
        <v>12</v>
      </c>
      <c r="H94">
        <v>96140</v>
      </c>
    </row>
    <row r="95" spans="2:8" x14ac:dyDescent="0.3">
      <c r="B95" t="s">
        <v>156</v>
      </c>
      <c r="C95" t="s">
        <v>15</v>
      </c>
      <c r="D95">
        <v>20</v>
      </c>
      <c r="E95" t="s">
        <v>16</v>
      </c>
      <c r="F95" s="4">
        <v>44122</v>
      </c>
      <c r="G95" t="s">
        <v>12</v>
      </c>
      <c r="H95">
        <v>112650</v>
      </c>
    </row>
    <row r="96" spans="2:8" x14ac:dyDescent="0.3">
      <c r="B96" t="s">
        <v>176</v>
      </c>
      <c r="C96" t="s">
        <v>8</v>
      </c>
      <c r="D96">
        <v>32</v>
      </c>
      <c r="E96" t="s">
        <v>13</v>
      </c>
      <c r="F96" s="4">
        <v>44293</v>
      </c>
      <c r="G96" t="s">
        <v>12</v>
      </c>
      <c r="H96">
        <v>43840</v>
      </c>
    </row>
    <row r="97" spans="2:8" x14ac:dyDescent="0.3">
      <c r="B97" t="s">
        <v>143</v>
      </c>
      <c r="C97" t="s">
        <v>15</v>
      </c>
      <c r="D97">
        <v>31</v>
      </c>
      <c r="E97" t="s">
        <v>16</v>
      </c>
      <c r="F97" s="4">
        <v>44663</v>
      </c>
      <c r="G97" t="s">
        <v>9</v>
      </c>
      <c r="H97">
        <v>103550</v>
      </c>
    </row>
    <row r="98" spans="2:8" x14ac:dyDescent="0.3">
      <c r="B98" t="s">
        <v>201</v>
      </c>
      <c r="C98" t="s">
        <v>8</v>
      </c>
      <c r="D98">
        <v>32</v>
      </c>
      <c r="E98" t="s">
        <v>16</v>
      </c>
      <c r="F98" s="4">
        <v>44339</v>
      </c>
      <c r="G98" t="s">
        <v>56</v>
      </c>
      <c r="H98">
        <v>45510</v>
      </c>
    </row>
    <row r="99" spans="2:8" x14ac:dyDescent="0.3">
      <c r="B99" t="s">
        <v>142</v>
      </c>
      <c r="D99">
        <v>37</v>
      </c>
      <c r="E99" t="s">
        <v>24</v>
      </c>
      <c r="F99" s="4">
        <v>44085</v>
      </c>
      <c r="G99" t="s">
        <v>21</v>
      </c>
      <c r="H99">
        <v>115440</v>
      </c>
    </row>
    <row r="100" spans="2:8" x14ac:dyDescent="0.3">
      <c r="B100" t="s">
        <v>202</v>
      </c>
      <c r="C100" t="s">
        <v>8</v>
      </c>
      <c r="D100">
        <v>38</v>
      </c>
      <c r="E100" t="s">
        <v>13</v>
      </c>
      <c r="F100" s="4">
        <v>44268</v>
      </c>
      <c r="G100" t="s">
        <v>19</v>
      </c>
      <c r="H100">
        <v>56870</v>
      </c>
    </row>
    <row r="101" spans="2:8" x14ac:dyDescent="0.3">
      <c r="B101" t="s">
        <v>169</v>
      </c>
      <c r="C101" t="s">
        <v>8</v>
      </c>
      <c r="D101">
        <v>25</v>
      </c>
      <c r="E101" t="s">
        <v>16</v>
      </c>
      <c r="F101" s="4">
        <v>44144</v>
      </c>
      <c r="G101" t="s">
        <v>19</v>
      </c>
      <c r="H101">
        <v>92700</v>
      </c>
    </row>
    <row r="102" spans="2:8" x14ac:dyDescent="0.3">
      <c r="B102" t="s">
        <v>145</v>
      </c>
      <c r="D102">
        <v>32</v>
      </c>
      <c r="E102" t="s">
        <v>16</v>
      </c>
      <c r="F102" s="4">
        <v>44713</v>
      </c>
      <c r="G102" t="s">
        <v>12</v>
      </c>
      <c r="H102">
        <v>91310</v>
      </c>
    </row>
    <row r="103" spans="2:8" x14ac:dyDescent="0.3">
      <c r="B103" t="s">
        <v>115</v>
      </c>
      <c r="C103" t="s">
        <v>15</v>
      </c>
      <c r="D103">
        <v>33</v>
      </c>
      <c r="E103" t="s">
        <v>16</v>
      </c>
      <c r="F103" s="4">
        <v>44324</v>
      </c>
      <c r="G103" t="s">
        <v>19</v>
      </c>
      <c r="H103">
        <v>74550</v>
      </c>
    </row>
    <row r="104" spans="2:8" x14ac:dyDescent="0.3">
      <c r="B104" t="s">
        <v>128</v>
      </c>
      <c r="C104" t="s">
        <v>15</v>
      </c>
      <c r="D104">
        <v>25</v>
      </c>
      <c r="E104" t="s">
        <v>13</v>
      </c>
      <c r="F104" s="4">
        <v>44665</v>
      </c>
      <c r="G104" t="s">
        <v>9</v>
      </c>
      <c r="H104">
        <v>109190</v>
      </c>
    </row>
    <row r="105" spans="2:8" x14ac:dyDescent="0.3">
      <c r="B105" t="s">
        <v>194</v>
      </c>
      <c r="C105" t="s">
        <v>8</v>
      </c>
      <c r="D105">
        <v>40</v>
      </c>
      <c r="E105" t="s">
        <v>16</v>
      </c>
      <c r="F105" s="4">
        <v>44320</v>
      </c>
      <c r="G105" t="s">
        <v>12</v>
      </c>
      <c r="H105">
        <v>104410</v>
      </c>
    </row>
    <row r="106" spans="2:8" x14ac:dyDescent="0.3">
      <c r="B106" t="s">
        <v>177</v>
      </c>
      <c r="C106" t="s">
        <v>15</v>
      </c>
      <c r="D106">
        <v>30</v>
      </c>
      <c r="E106" t="s">
        <v>16</v>
      </c>
      <c r="F106" s="4">
        <v>44544</v>
      </c>
      <c r="G106" t="s">
        <v>21</v>
      </c>
      <c r="H106">
        <v>96800</v>
      </c>
    </row>
    <row r="107" spans="2:8" x14ac:dyDescent="0.3">
      <c r="B107" t="s">
        <v>123</v>
      </c>
      <c r="C107" t="s">
        <v>15</v>
      </c>
      <c r="D107">
        <v>28</v>
      </c>
      <c r="E107" t="s">
        <v>13</v>
      </c>
      <c r="F107" s="4">
        <v>43980</v>
      </c>
      <c r="G107" t="s">
        <v>21</v>
      </c>
      <c r="H107">
        <v>48170</v>
      </c>
    </row>
    <row r="108" spans="2:8" x14ac:dyDescent="0.3">
      <c r="B108" t="s">
        <v>140</v>
      </c>
      <c r="C108" t="s">
        <v>15</v>
      </c>
      <c r="D108">
        <v>21</v>
      </c>
      <c r="E108" t="s">
        <v>16</v>
      </c>
      <c r="F108" s="4">
        <v>44042</v>
      </c>
      <c r="G108" t="s">
        <v>9</v>
      </c>
      <c r="H108">
        <v>37920</v>
      </c>
    </row>
    <row r="109" spans="2:8" x14ac:dyDescent="0.3">
      <c r="B109" t="s">
        <v>178</v>
      </c>
      <c r="C109" t="s">
        <v>15</v>
      </c>
      <c r="D109">
        <v>34</v>
      </c>
      <c r="E109" t="s">
        <v>16</v>
      </c>
      <c r="F109" s="4">
        <v>44642</v>
      </c>
      <c r="G109" t="s">
        <v>9</v>
      </c>
      <c r="H109">
        <v>112650</v>
      </c>
    </row>
    <row r="110" spans="2:8" x14ac:dyDescent="0.3">
      <c r="B110" t="s">
        <v>165</v>
      </c>
      <c r="C110" t="s">
        <v>8</v>
      </c>
      <c r="D110">
        <v>34</v>
      </c>
      <c r="E110" t="s">
        <v>24</v>
      </c>
      <c r="F110" s="4">
        <v>44660</v>
      </c>
      <c r="G110" t="s">
        <v>19</v>
      </c>
      <c r="H110">
        <v>49630</v>
      </c>
    </row>
    <row r="111" spans="2:8" x14ac:dyDescent="0.3">
      <c r="B111" t="s">
        <v>199</v>
      </c>
      <c r="C111" t="s">
        <v>15</v>
      </c>
      <c r="D111">
        <v>36</v>
      </c>
      <c r="E111" t="s">
        <v>16</v>
      </c>
      <c r="F111" s="4">
        <v>43958</v>
      </c>
      <c r="G111" t="s">
        <v>12</v>
      </c>
      <c r="H111">
        <v>118840</v>
      </c>
    </row>
    <row r="112" spans="2:8" x14ac:dyDescent="0.3">
      <c r="B112" t="s">
        <v>159</v>
      </c>
      <c r="C112" t="s">
        <v>15</v>
      </c>
      <c r="D112">
        <v>30</v>
      </c>
      <c r="E112" t="s">
        <v>16</v>
      </c>
      <c r="F112" s="4">
        <v>44789</v>
      </c>
      <c r="G112" t="s">
        <v>12</v>
      </c>
      <c r="H112">
        <v>69710</v>
      </c>
    </row>
    <row r="113" spans="2:8" x14ac:dyDescent="0.3">
      <c r="B113" t="s">
        <v>197</v>
      </c>
      <c r="C113" t="s">
        <v>15</v>
      </c>
      <c r="D113">
        <v>20</v>
      </c>
      <c r="E113" t="s">
        <v>16</v>
      </c>
      <c r="F113" s="4">
        <v>44683</v>
      </c>
      <c r="G113" t="s">
        <v>9</v>
      </c>
      <c r="H113">
        <v>79570</v>
      </c>
    </row>
    <row r="114" spans="2:8" x14ac:dyDescent="0.3">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L184"/>
  <sheetViews>
    <sheetView workbookViewId="0">
      <selection activeCell="F10" sqref="F10"/>
    </sheetView>
  </sheetViews>
  <sheetFormatPr defaultRowHeight="14.4" x14ac:dyDescent="0.3"/>
  <cols>
    <col min="1" max="1" width="27.21875" bestFit="1" customWidth="1"/>
    <col min="2" max="2" width="9.33203125" bestFit="1" customWidth="1"/>
    <col min="3" max="3" width="13.33203125" bestFit="1" customWidth="1"/>
    <col min="4" max="4" width="6.44140625" bestFit="1" customWidth="1"/>
    <col min="5" max="5" width="13" bestFit="1" customWidth="1"/>
    <col min="6" max="6" width="13.6640625" bestFit="1" customWidth="1"/>
    <col min="7" max="7" width="13.109375" bestFit="1" customWidth="1"/>
    <col min="8" max="8" width="13.109375" customWidth="1"/>
    <col min="9" max="9" width="10" bestFit="1" customWidth="1"/>
    <col min="11" max="11" width="12" customWidth="1"/>
  </cols>
  <sheetData>
    <row r="1" spans="1:12" x14ac:dyDescent="0.3">
      <c r="A1" s="10" t="s">
        <v>0</v>
      </c>
      <c r="B1" s="10" t="s">
        <v>1</v>
      </c>
      <c r="C1" s="10" t="s">
        <v>2</v>
      </c>
      <c r="D1" s="10" t="s">
        <v>3</v>
      </c>
      <c r="E1" s="10" t="s">
        <v>4</v>
      </c>
      <c r="F1" s="10" t="s">
        <v>5</v>
      </c>
      <c r="G1" s="10" t="s">
        <v>6</v>
      </c>
      <c r="H1" s="10" t="s">
        <v>261</v>
      </c>
      <c r="I1" s="10" t="s">
        <v>210</v>
      </c>
    </row>
    <row r="2" spans="1:12" x14ac:dyDescent="0.3">
      <c r="A2" s="10" t="s">
        <v>58</v>
      </c>
      <c r="B2" s="10" t="s">
        <v>15</v>
      </c>
      <c r="C2" s="10" t="s">
        <v>19</v>
      </c>
      <c r="D2" s="10">
        <v>22</v>
      </c>
      <c r="E2" s="11">
        <v>44446</v>
      </c>
      <c r="F2" s="8">
        <v>112780</v>
      </c>
      <c r="G2" s="10" t="s">
        <v>13</v>
      </c>
      <c r="H2" s="9">
        <f>VLOOKUP(staff[[#This Row],[Rating]],$K$6:$L$10,2,FALSE)</f>
        <v>4</v>
      </c>
      <c r="I2" s="10" t="s">
        <v>211</v>
      </c>
    </row>
    <row r="3" spans="1:12" x14ac:dyDescent="0.3">
      <c r="A3" s="10" t="s">
        <v>70</v>
      </c>
      <c r="B3" s="10" t="s">
        <v>15</v>
      </c>
      <c r="C3" s="10" t="s">
        <v>9</v>
      </c>
      <c r="D3" s="10">
        <v>46</v>
      </c>
      <c r="E3" s="11">
        <v>44758</v>
      </c>
      <c r="F3" s="8">
        <v>70610</v>
      </c>
      <c r="G3" s="10" t="s">
        <v>16</v>
      </c>
      <c r="H3" s="9">
        <f>VLOOKUP(staff[[#This Row],[Rating]],$K$6:$L$10,2,FALSE)</f>
        <v>3</v>
      </c>
      <c r="I3" s="10" t="s">
        <v>211</v>
      </c>
    </row>
    <row r="4" spans="1:12" x14ac:dyDescent="0.3">
      <c r="A4" s="10" t="s">
        <v>75</v>
      </c>
      <c r="B4" s="10" t="s">
        <v>8</v>
      </c>
      <c r="C4" s="10" t="s">
        <v>19</v>
      </c>
      <c r="D4" s="10">
        <v>28</v>
      </c>
      <c r="E4" s="11">
        <v>44357</v>
      </c>
      <c r="F4" s="8">
        <v>53240</v>
      </c>
      <c r="G4" s="10" t="s">
        <v>16</v>
      </c>
      <c r="H4" s="9">
        <f>VLOOKUP(staff[[#This Row],[Rating]],$K$6:$L$10,2,FALSE)</f>
        <v>3</v>
      </c>
      <c r="I4" s="10" t="s">
        <v>211</v>
      </c>
    </row>
    <row r="5" spans="1:12" x14ac:dyDescent="0.3">
      <c r="A5" s="10" t="s">
        <v>49</v>
      </c>
      <c r="B5" s="10" t="s">
        <v>213</v>
      </c>
      <c r="C5" s="10" t="s">
        <v>21</v>
      </c>
      <c r="D5" s="10">
        <v>37</v>
      </c>
      <c r="E5" s="11">
        <v>44146</v>
      </c>
      <c r="F5" s="8">
        <v>115440</v>
      </c>
      <c r="G5" s="10" t="s">
        <v>24</v>
      </c>
      <c r="H5" s="9">
        <f>VLOOKUP(staff[[#This Row],[Rating]],$K$6:$L$10,2,FALSE)</f>
        <v>2</v>
      </c>
      <c r="I5" s="10" t="s">
        <v>211</v>
      </c>
    </row>
    <row r="6" spans="1:12" x14ac:dyDescent="0.3">
      <c r="A6" s="10" t="s">
        <v>65</v>
      </c>
      <c r="B6" s="10" t="s">
        <v>15</v>
      </c>
      <c r="C6" s="10" t="s">
        <v>19</v>
      </c>
      <c r="D6" s="10">
        <v>32</v>
      </c>
      <c r="E6" s="11">
        <v>44465</v>
      </c>
      <c r="F6" s="8">
        <v>53540</v>
      </c>
      <c r="G6" s="10" t="s">
        <v>16</v>
      </c>
      <c r="H6" s="9">
        <f>VLOOKUP(staff[[#This Row],[Rating]],$K$6:$L$10,2,FALSE)</f>
        <v>3</v>
      </c>
      <c r="I6" s="10" t="s">
        <v>211</v>
      </c>
      <c r="K6" s="39" t="s">
        <v>10</v>
      </c>
      <c r="L6" s="39">
        <v>5</v>
      </c>
    </row>
    <row r="7" spans="1:12" x14ac:dyDescent="0.3">
      <c r="A7" s="10" t="s">
        <v>81</v>
      </c>
      <c r="B7" s="10" t="s">
        <v>8</v>
      </c>
      <c r="C7" s="10" t="s">
        <v>9</v>
      </c>
      <c r="D7" s="10">
        <v>30</v>
      </c>
      <c r="E7" s="11">
        <v>44861</v>
      </c>
      <c r="F7" s="8">
        <v>112570</v>
      </c>
      <c r="G7" s="10" t="s">
        <v>16</v>
      </c>
      <c r="H7" s="9">
        <f>VLOOKUP(staff[[#This Row],[Rating]],$K$6:$L$10,2,FALSE)</f>
        <v>3</v>
      </c>
      <c r="I7" s="10" t="s">
        <v>211</v>
      </c>
      <c r="K7" s="39" t="s">
        <v>13</v>
      </c>
      <c r="L7" s="39">
        <v>4</v>
      </c>
    </row>
    <row r="8" spans="1:12" x14ac:dyDescent="0.3">
      <c r="A8" s="10" t="s">
        <v>51</v>
      </c>
      <c r="B8" s="10" t="s">
        <v>15</v>
      </c>
      <c r="C8" s="10" t="s">
        <v>9</v>
      </c>
      <c r="D8" s="10">
        <v>33</v>
      </c>
      <c r="E8" s="11">
        <v>44701</v>
      </c>
      <c r="F8" s="8">
        <v>48530</v>
      </c>
      <c r="G8" s="10" t="s">
        <v>13</v>
      </c>
      <c r="H8" s="9">
        <f>VLOOKUP(staff[[#This Row],[Rating]],$K$6:$L$10,2,FALSE)</f>
        <v>4</v>
      </c>
      <c r="I8" s="10" t="s">
        <v>211</v>
      </c>
      <c r="K8" s="39" t="s">
        <v>16</v>
      </c>
      <c r="L8" s="39">
        <v>3</v>
      </c>
    </row>
    <row r="9" spans="1:12" x14ac:dyDescent="0.3">
      <c r="A9" s="10" t="s">
        <v>61</v>
      </c>
      <c r="B9" s="10" t="s">
        <v>8</v>
      </c>
      <c r="C9" s="10" t="s">
        <v>12</v>
      </c>
      <c r="D9" s="10">
        <v>24</v>
      </c>
      <c r="E9" s="11">
        <v>44148</v>
      </c>
      <c r="F9" s="8">
        <v>62780</v>
      </c>
      <c r="G9" s="10" t="s">
        <v>16</v>
      </c>
      <c r="H9" s="9">
        <f>VLOOKUP(staff[[#This Row],[Rating]],$K$6:$L$10,2,FALSE)</f>
        <v>3</v>
      </c>
      <c r="I9" s="10" t="s">
        <v>211</v>
      </c>
      <c r="K9" s="39" t="s">
        <v>24</v>
      </c>
      <c r="L9" s="39">
        <v>2</v>
      </c>
    </row>
    <row r="10" spans="1:12" x14ac:dyDescent="0.3">
      <c r="A10" s="10" t="s">
        <v>82</v>
      </c>
      <c r="B10" s="10" t="s">
        <v>15</v>
      </c>
      <c r="C10" s="10" t="s">
        <v>12</v>
      </c>
      <c r="D10" s="10">
        <v>33</v>
      </c>
      <c r="E10" s="11">
        <v>44509</v>
      </c>
      <c r="F10" s="8">
        <v>53870</v>
      </c>
      <c r="G10" s="10" t="s">
        <v>16</v>
      </c>
      <c r="H10" s="9">
        <f>VLOOKUP(staff[[#This Row],[Rating]],$K$6:$L$10,2,FALSE)</f>
        <v>3</v>
      </c>
      <c r="I10" s="10" t="s">
        <v>211</v>
      </c>
      <c r="K10" s="39" t="s">
        <v>42</v>
      </c>
      <c r="L10" s="39">
        <v>1</v>
      </c>
    </row>
    <row r="11" spans="1:12" x14ac:dyDescent="0.3">
      <c r="A11" s="10" t="s">
        <v>60</v>
      </c>
      <c r="B11" s="10" t="s">
        <v>8</v>
      </c>
      <c r="C11" s="10" t="s">
        <v>56</v>
      </c>
      <c r="D11" s="10">
        <v>27</v>
      </c>
      <c r="E11" s="11">
        <v>44122</v>
      </c>
      <c r="F11" s="8">
        <v>119110</v>
      </c>
      <c r="G11" s="10" t="s">
        <v>16</v>
      </c>
      <c r="H11" s="9">
        <f>VLOOKUP(staff[[#This Row],[Rating]],$K$6:$L$10,2,FALSE)</f>
        <v>3</v>
      </c>
      <c r="I11" s="10" t="s">
        <v>211</v>
      </c>
    </row>
    <row r="12" spans="1:12" x14ac:dyDescent="0.3">
      <c r="A12" s="10" t="s">
        <v>87</v>
      </c>
      <c r="B12" s="10" t="s">
        <v>15</v>
      </c>
      <c r="C12" s="10" t="s">
        <v>12</v>
      </c>
      <c r="D12" s="10">
        <v>29</v>
      </c>
      <c r="E12" s="11">
        <v>44180</v>
      </c>
      <c r="F12" s="8">
        <v>112110</v>
      </c>
      <c r="G12" s="10" t="s">
        <v>24</v>
      </c>
      <c r="H12" s="9">
        <f>VLOOKUP(staff[[#This Row],[Rating]],$K$6:$L$10,2,FALSE)</f>
        <v>2</v>
      </c>
      <c r="I12" s="10" t="s">
        <v>211</v>
      </c>
    </row>
    <row r="13" spans="1:12" x14ac:dyDescent="0.3">
      <c r="A13" s="10" t="s">
        <v>76</v>
      </c>
      <c r="B13" s="10" t="s">
        <v>15</v>
      </c>
      <c r="C13" s="10" t="s">
        <v>19</v>
      </c>
      <c r="D13" s="10">
        <v>25</v>
      </c>
      <c r="E13" s="11">
        <v>44383</v>
      </c>
      <c r="F13" s="8">
        <v>65700</v>
      </c>
      <c r="G13" s="10" t="s">
        <v>16</v>
      </c>
      <c r="H13" s="9">
        <f>VLOOKUP(staff[[#This Row],[Rating]],$K$6:$L$10,2,FALSE)</f>
        <v>3</v>
      </c>
      <c r="I13" s="10" t="s">
        <v>211</v>
      </c>
    </row>
    <row r="14" spans="1:12" x14ac:dyDescent="0.3">
      <c r="A14" s="10" t="s">
        <v>97</v>
      </c>
      <c r="B14" s="10" t="s">
        <v>15</v>
      </c>
      <c r="C14" s="10" t="s">
        <v>12</v>
      </c>
      <c r="D14" s="10">
        <v>37</v>
      </c>
      <c r="E14" s="11">
        <v>44701</v>
      </c>
      <c r="F14" s="8">
        <v>69070</v>
      </c>
      <c r="G14" s="10" t="s">
        <v>16</v>
      </c>
      <c r="H14" s="9">
        <f>VLOOKUP(staff[[#This Row],[Rating]],$K$6:$L$10,2,FALSE)</f>
        <v>3</v>
      </c>
      <c r="I14" s="10" t="s">
        <v>211</v>
      </c>
    </row>
    <row r="15" spans="1:12" x14ac:dyDescent="0.3">
      <c r="A15" s="10" t="s">
        <v>22</v>
      </c>
      <c r="B15" s="10" t="s">
        <v>15</v>
      </c>
      <c r="C15" s="10" t="s">
        <v>12</v>
      </c>
      <c r="D15" s="10">
        <v>20</v>
      </c>
      <c r="E15" s="11">
        <v>44459</v>
      </c>
      <c r="F15" s="8">
        <v>107700</v>
      </c>
      <c r="G15" s="10" t="s">
        <v>16</v>
      </c>
      <c r="H15" s="9">
        <f>VLOOKUP(staff[[#This Row],[Rating]],$K$6:$L$10,2,FALSE)</f>
        <v>3</v>
      </c>
      <c r="I15" s="10" t="s">
        <v>211</v>
      </c>
    </row>
    <row r="16" spans="1:12" x14ac:dyDescent="0.3">
      <c r="A16" s="10" t="s">
        <v>84</v>
      </c>
      <c r="B16" s="10" t="s">
        <v>8</v>
      </c>
      <c r="C16" s="10" t="s">
        <v>12</v>
      </c>
      <c r="D16" s="10">
        <v>32</v>
      </c>
      <c r="E16" s="11">
        <v>44354</v>
      </c>
      <c r="F16" s="8">
        <v>43840</v>
      </c>
      <c r="G16" s="10" t="s">
        <v>13</v>
      </c>
      <c r="H16" s="9">
        <f>VLOOKUP(staff[[#This Row],[Rating]],$K$6:$L$10,2,FALSE)</f>
        <v>4</v>
      </c>
      <c r="I16" s="10" t="s">
        <v>211</v>
      </c>
    </row>
    <row r="17" spans="1:9" x14ac:dyDescent="0.3">
      <c r="A17" s="10" t="s">
        <v>105</v>
      </c>
      <c r="B17" s="10" t="s">
        <v>15</v>
      </c>
      <c r="C17" s="10" t="s">
        <v>9</v>
      </c>
      <c r="D17" s="10">
        <v>40</v>
      </c>
      <c r="E17" s="11">
        <v>44263</v>
      </c>
      <c r="F17" s="8">
        <v>99750</v>
      </c>
      <c r="G17" s="10" t="s">
        <v>16</v>
      </c>
      <c r="H17" s="9">
        <f>VLOOKUP(staff[[#This Row],[Rating]],$K$6:$L$10,2,FALSE)</f>
        <v>3</v>
      </c>
      <c r="I17" s="10" t="s">
        <v>211</v>
      </c>
    </row>
    <row r="18" spans="1:9" x14ac:dyDescent="0.3">
      <c r="A18" s="10" t="s">
        <v>47</v>
      </c>
      <c r="B18" s="10" t="s">
        <v>15</v>
      </c>
      <c r="C18" s="10" t="s">
        <v>9</v>
      </c>
      <c r="D18" s="10">
        <v>21</v>
      </c>
      <c r="E18" s="11">
        <v>44104</v>
      </c>
      <c r="F18" s="8">
        <v>37920</v>
      </c>
      <c r="G18" s="10" t="s">
        <v>16</v>
      </c>
      <c r="H18" s="9">
        <f>VLOOKUP(staff[[#This Row],[Rating]],$K$6:$L$10,2,FALSE)</f>
        <v>3</v>
      </c>
      <c r="I18" s="10" t="s">
        <v>211</v>
      </c>
    </row>
    <row r="19" spans="1:9" x14ac:dyDescent="0.3">
      <c r="A19" s="10" t="s">
        <v>31</v>
      </c>
      <c r="B19" s="10" t="s">
        <v>15</v>
      </c>
      <c r="C19" s="10" t="s">
        <v>9</v>
      </c>
      <c r="D19" s="10">
        <v>21</v>
      </c>
      <c r="E19" s="11">
        <v>44762</v>
      </c>
      <c r="F19" s="8">
        <v>57090</v>
      </c>
      <c r="G19" s="10" t="s">
        <v>16</v>
      </c>
      <c r="H19" s="9">
        <f>VLOOKUP(staff[[#This Row],[Rating]],$K$6:$L$10,2,FALSE)</f>
        <v>3</v>
      </c>
      <c r="I19" s="10" t="s">
        <v>211</v>
      </c>
    </row>
    <row r="20" spans="1:9" x14ac:dyDescent="0.3">
      <c r="A20" s="10" t="s">
        <v>30</v>
      </c>
      <c r="B20" s="10" t="s">
        <v>8</v>
      </c>
      <c r="C20" s="10" t="s">
        <v>12</v>
      </c>
      <c r="D20" s="10">
        <v>31</v>
      </c>
      <c r="E20" s="11">
        <v>44145</v>
      </c>
      <c r="F20" s="8">
        <v>41980</v>
      </c>
      <c r="G20" s="10" t="s">
        <v>16</v>
      </c>
      <c r="H20" s="9">
        <f>VLOOKUP(staff[[#This Row],[Rating]],$K$6:$L$10,2,FALSE)</f>
        <v>3</v>
      </c>
      <c r="I20" s="10" t="s">
        <v>211</v>
      </c>
    </row>
    <row r="21" spans="1:9" x14ac:dyDescent="0.3">
      <c r="A21" s="10" t="s">
        <v>78</v>
      </c>
      <c r="B21" s="10" t="s">
        <v>15</v>
      </c>
      <c r="C21" s="10" t="s">
        <v>56</v>
      </c>
      <c r="D21" s="10">
        <v>21</v>
      </c>
      <c r="E21" s="11">
        <v>44242</v>
      </c>
      <c r="F21" s="8">
        <v>75880</v>
      </c>
      <c r="G21" s="10" t="s">
        <v>16</v>
      </c>
      <c r="H21" s="9">
        <f>VLOOKUP(staff[[#This Row],[Rating]],$K$6:$L$10,2,FALSE)</f>
        <v>3</v>
      </c>
      <c r="I21" s="10" t="s">
        <v>211</v>
      </c>
    </row>
    <row r="22" spans="1:9" x14ac:dyDescent="0.3">
      <c r="A22" s="10" t="s">
        <v>36</v>
      </c>
      <c r="B22" s="10" t="s">
        <v>8</v>
      </c>
      <c r="C22" s="10" t="s">
        <v>21</v>
      </c>
      <c r="D22" s="10">
        <v>34</v>
      </c>
      <c r="E22" s="11">
        <v>44653</v>
      </c>
      <c r="F22" s="8">
        <v>58940</v>
      </c>
      <c r="G22" s="10" t="s">
        <v>16</v>
      </c>
      <c r="H22" s="9">
        <f>VLOOKUP(staff[[#This Row],[Rating]],$K$6:$L$10,2,FALSE)</f>
        <v>3</v>
      </c>
      <c r="I22" s="10" t="s">
        <v>211</v>
      </c>
    </row>
    <row r="23" spans="1:9" x14ac:dyDescent="0.3">
      <c r="A23" s="10" t="s">
        <v>27</v>
      </c>
      <c r="B23" s="10" t="s">
        <v>8</v>
      </c>
      <c r="C23" s="10" t="s">
        <v>21</v>
      </c>
      <c r="D23" s="10">
        <v>30</v>
      </c>
      <c r="E23" s="11">
        <v>44389</v>
      </c>
      <c r="F23" s="8">
        <v>67910</v>
      </c>
      <c r="G23" s="10" t="s">
        <v>24</v>
      </c>
      <c r="H23" s="9">
        <f>VLOOKUP(staff[[#This Row],[Rating]],$K$6:$L$10,2,FALSE)</f>
        <v>2</v>
      </c>
      <c r="I23" s="10" t="s">
        <v>211</v>
      </c>
    </row>
    <row r="24" spans="1:9" x14ac:dyDescent="0.3">
      <c r="A24" s="10" t="s">
        <v>26</v>
      </c>
      <c r="B24" s="10" t="s">
        <v>8</v>
      </c>
      <c r="C24" s="10" t="s">
        <v>12</v>
      </c>
      <c r="D24" s="10">
        <v>31</v>
      </c>
      <c r="E24" s="11">
        <v>44663</v>
      </c>
      <c r="F24" s="8">
        <v>58100</v>
      </c>
      <c r="G24" s="10" t="s">
        <v>16</v>
      </c>
      <c r="H24" s="9">
        <f>VLOOKUP(staff[[#This Row],[Rating]],$K$6:$L$10,2,FALSE)</f>
        <v>3</v>
      </c>
      <c r="I24" s="10" t="s">
        <v>211</v>
      </c>
    </row>
    <row r="25" spans="1:9" x14ac:dyDescent="0.3">
      <c r="A25" s="10" t="s">
        <v>53</v>
      </c>
      <c r="B25" s="10" t="s">
        <v>15</v>
      </c>
      <c r="C25" s="10" t="s">
        <v>21</v>
      </c>
      <c r="D25" s="10">
        <v>27</v>
      </c>
      <c r="E25" s="11">
        <v>44567</v>
      </c>
      <c r="F25" s="8">
        <v>48980</v>
      </c>
      <c r="G25" s="10" t="s">
        <v>16</v>
      </c>
      <c r="H25" s="9">
        <f>VLOOKUP(staff[[#This Row],[Rating]],$K$6:$L$10,2,FALSE)</f>
        <v>3</v>
      </c>
      <c r="I25" s="10" t="s">
        <v>211</v>
      </c>
    </row>
    <row r="26" spans="1:9" x14ac:dyDescent="0.3">
      <c r="A26" s="10" t="s">
        <v>20</v>
      </c>
      <c r="B26" s="10" t="s">
        <v>213</v>
      </c>
      <c r="C26" s="10" t="s">
        <v>21</v>
      </c>
      <c r="D26" s="10">
        <v>30</v>
      </c>
      <c r="E26" s="11">
        <v>44597</v>
      </c>
      <c r="F26" s="8">
        <v>64000</v>
      </c>
      <c r="G26" s="10" t="s">
        <v>16</v>
      </c>
      <c r="H26" s="9">
        <f>VLOOKUP(staff[[#This Row],[Rating]],$K$6:$L$10,2,FALSE)</f>
        <v>3</v>
      </c>
      <c r="I26" s="10" t="s">
        <v>211</v>
      </c>
    </row>
    <row r="27" spans="1:9" x14ac:dyDescent="0.3">
      <c r="A27" s="10" t="s">
        <v>7</v>
      </c>
      <c r="B27" s="10" t="s">
        <v>8</v>
      </c>
      <c r="C27" s="10" t="s">
        <v>9</v>
      </c>
      <c r="D27" s="10">
        <v>42</v>
      </c>
      <c r="E27" s="11">
        <v>44779</v>
      </c>
      <c r="F27" s="8">
        <v>75000</v>
      </c>
      <c r="G27" s="10" t="s">
        <v>10</v>
      </c>
      <c r="H27" s="9">
        <f>VLOOKUP(staff[[#This Row],[Rating]],$K$6:$L$10,2,FALSE)</f>
        <v>5</v>
      </c>
      <c r="I27" s="10" t="s">
        <v>211</v>
      </c>
    </row>
    <row r="28" spans="1:9" x14ac:dyDescent="0.3">
      <c r="A28" s="10" t="s">
        <v>74</v>
      </c>
      <c r="B28" s="10" t="s">
        <v>8</v>
      </c>
      <c r="C28" s="10" t="s">
        <v>12</v>
      </c>
      <c r="D28" s="10">
        <v>40</v>
      </c>
      <c r="E28" s="11">
        <v>44337</v>
      </c>
      <c r="F28" s="8">
        <v>87620</v>
      </c>
      <c r="G28" s="10" t="s">
        <v>16</v>
      </c>
      <c r="H28" s="9">
        <f>VLOOKUP(staff[[#This Row],[Rating]],$K$6:$L$10,2,FALSE)</f>
        <v>3</v>
      </c>
      <c r="I28" s="10" t="s">
        <v>211</v>
      </c>
    </row>
    <row r="29" spans="1:9" x14ac:dyDescent="0.3">
      <c r="A29" s="10" t="s">
        <v>44</v>
      </c>
      <c r="B29" s="10" t="s">
        <v>8</v>
      </c>
      <c r="C29" s="10" t="s">
        <v>12</v>
      </c>
      <c r="D29" s="10">
        <v>29</v>
      </c>
      <c r="E29" s="11">
        <v>44023</v>
      </c>
      <c r="F29" s="8">
        <v>34980</v>
      </c>
      <c r="G29" s="10" t="s">
        <v>16</v>
      </c>
      <c r="H29" s="9">
        <f>VLOOKUP(staff[[#This Row],[Rating]],$K$6:$L$10,2,FALSE)</f>
        <v>3</v>
      </c>
      <c r="I29" s="10" t="s">
        <v>211</v>
      </c>
    </row>
    <row r="30" spans="1:9" x14ac:dyDescent="0.3">
      <c r="A30" s="10" t="s">
        <v>35</v>
      </c>
      <c r="B30" s="10" t="s">
        <v>8</v>
      </c>
      <c r="C30" s="10" t="s">
        <v>21</v>
      </c>
      <c r="D30" s="10">
        <v>28</v>
      </c>
      <c r="E30" s="11">
        <v>44185</v>
      </c>
      <c r="F30" s="8">
        <v>75970</v>
      </c>
      <c r="G30" s="10" t="s">
        <v>16</v>
      </c>
      <c r="H30" s="9">
        <f>VLOOKUP(staff[[#This Row],[Rating]],$K$6:$L$10,2,FALSE)</f>
        <v>3</v>
      </c>
      <c r="I30" s="10" t="s">
        <v>211</v>
      </c>
    </row>
    <row r="31" spans="1:9" x14ac:dyDescent="0.3">
      <c r="A31" s="10" t="s">
        <v>38</v>
      </c>
      <c r="B31" s="10" t="s">
        <v>8</v>
      </c>
      <c r="C31" s="10" t="s">
        <v>21</v>
      </c>
      <c r="D31" s="10">
        <v>34</v>
      </c>
      <c r="E31" s="11">
        <v>44612</v>
      </c>
      <c r="F31" s="8">
        <v>60130</v>
      </c>
      <c r="G31" s="10" t="s">
        <v>16</v>
      </c>
      <c r="H31" s="9">
        <f>VLOOKUP(staff[[#This Row],[Rating]],$K$6:$L$10,2,FALSE)</f>
        <v>3</v>
      </c>
      <c r="I31" s="10" t="s">
        <v>211</v>
      </c>
    </row>
    <row r="32" spans="1:9" x14ac:dyDescent="0.3">
      <c r="A32" s="10" t="s">
        <v>41</v>
      </c>
      <c r="B32" s="10" t="s">
        <v>8</v>
      </c>
      <c r="C32" s="10" t="s">
        <v>12</v>
      </c>
      <c r="D32" s="10">
        <v>33</v>
      </c>
      <c r="E32" s="11">
        <v>44374</v>
      </c>
      <c r="F32" s="8">
        <v>75480</v>
      </c>
      <c r="G32" s="10" t="s">
        <v>42</v>
      </c>
      <c r="H32" s="9">
        <f>VLOOKUP(staff[[#This Row],[Rating]],$K$6:$L$10,2,FALSE)</f>
        <v>1</v>
      </c>
      <c r="I32" s="10" t="s">
        <v>211</v>
      </c>
    </row>
    <row r="33" spans="1:9" x14ac:dyDescent="0.3">
      <c r="A33" s="10" t="s">
        <v>40</v>
      </c>
      <c r="B33" s="10" t="s">
        <v>15</v>
      </c>
      <c r="C33" s="10" t="s">
        <v>9</v>
      </c>
      <c r="D33" s="10">
        <v>33</v>
      </c>
      <c r="E33" s="11">
        <v>44164</v>
      </c>
      <c r="F33" s="8">
        <v>115920</v>
      </c>
      <c r="G33" s="10" t="s">
        <v>16</v>
      </c>
      <c r="H33" s="9">
        <f>VLOOKUP(staff[[#This Row],[Rating]],$K$6:$L$10,2,FALSE)</f>
        <v>3</v>
      </c>
      <c r="I33" s="10" t="s">
        <v>211</v>
      </c>
    </row>
    <row r="34" spans="1:9" x14ac:dyDescent="0.3">
      <c r="A34" s="10" t="s">
        <v>48</v>
      </c>
      <c r="B34" s="10" t="s">
        <v>8</v>
      </c>
      <c r="C34" s="10" t="s">
        <v>19</v>
      </c>
      <c r="D34" s="10">
        <v>36</v>
      </c>
      <c r="E34" s="11">
        <v>44494</v>
      </c>
      <c r="F34" s="8">
        <v>78540</v>
      </c>
      <c r="G34" s="10" t="s">
        <v>16</v>
      </c>
      <c r="H34" s="9">
        <f>VLOOKUP(staff[[#This Row],[Rating]],$K$6:$L$10,2,FALSE)</f>
        <v>3</v>
      </c>
      <c r="I34" s="10" t="s">
        <v>211</v>
      </c>
    </row>
    <row r="35" spans="1:9" x14ac:dyDescent="0.3">
      <c r="A35" s="10" t="s">
        <v>34</v>
      </c>
      <c r="B35" s="10" t="s">
        <v>15</v>
      </c>
      <c r="C35" s="10" t="s">
        <v>9</v>
      </c>
      <c r="D35" s="10">
        <v>25</v>
      </c>
      <c r="E35" s="11">
        <v>44726</v>
      </c>
      <c r="F35" s="8">
        <v>109190</v>
      </c>
      <c r="G35" s="10" t="s">
        <v>13</v>
      </c>
      <c r="H35" s="9">
        <f>VLOOKUP(staff[[#This Row],[Rating]],$K$6:$L$10,2,FALSE)</f>
        <v>4</v>
      </c>
      <c r="I35" s="10" t="s">
        <v>211</v>
      </c>
    </row>
    <row r="36" spans="1:9" x14ac:dyDescent="0.3">
      <c r="A36" s="10" t="s">
        <v>73</v>
      </c>
      <c r="B36" s="10" t="s">
        <v>8</v>
      </c>
      <c r="C36" s="10" t="s">
        <v>19</v>
      </c>
      <c r="D36" s="10">
        <v>34</v>
      </c>
      <c r="E36" s="11">
        <v>44721</v>
      </c>
      <c r="F36" s="8">
        <v>49630</v>
      </c>
      <c r="G36" s="10" t="s">
        <v>24</v>
      </c>
      <c r="H36" s="9">
        <f>VLOOKUP(staff[[#This Row],[Rating]],$K$6:$L$10,2,FALSE)</f>
        <v>2</v>
      </c>
      <c r="I36" s="10" t="s">
        <v>211</v>
      </c>
    </row>
    <row r="37" spans="1:9" x14ac:dyDescent="0.3">
      <c r="A37" s="10" t="s">
        <v>107</v>
      </c>
      <c r="B37" s="10" t="s">
        <v>8</v>
      </c>
      <c r="C37" s="10" t="s">
        <v>9</v>
      </c>
      <c r="D37" s="10">
        <v>28</v>
      </c>
      <c r="E37" s="11">
        <v>44630</v>
      </c>
      <c r="F37" s="8">
        <v>99970</v>
      </c>
      <c r="G37" s="10" t="s">
        <v>16</v>
      </c>
      <c r="H37" s="9">
        <f>VLOOKUP(staff[[#This Row],[Rating]],$K$6:$L$10,2,FALSE)</f>
        <v>3</v>
      </c>
      <c r="I37" s="10" t="s">
        <v>211</v>
      </c>
    </row>
    <row r="38" spans="1:9" x14ac:dyDescent="0.3">
      <c r="A38" s="10" t="s">
        <v>71</v>
      </c>
      <c r="B38" s="10" t="s">
        <v>8</v>
      </c>
      <c r="C38" s="10" t="s">
        <v>12</v>
      </c>
      <c r="D38" s="10">
        <v>33</v>
      </c>
      <c r="E38" s="11">
        <v>44190</v>
      </c>
      <c r="F38" s="8">
        <v>96140</v>
      </c>
      <c r="G38" s="10" t="s">
        <v>16</v>
      </c>
      <c r="H38" s="9">
        <f>VLOOKUP(staff[[#This Row],[Rating]],$K$6:$L$10,2,FALSE)</f>
        <v>3</v>
      </c>
      <c r="I38" s="10" t="s">
        <v>211</v>
      </c>
    </row>
    <row r="39" spans="1:9" x14ac:dyDescent="0.3">
      <c r="A39" s="10" t="s">
        <v>50</v>
      </c>
      <c r="B39" s="10" t="s">
        <v>15</v>
      </c>
      <c r="C39" s="10" t="s">
        <v>9</v>
      </c>
      <c r="D39" s="10">
        <v>31</v>
      </c>
      <c r="E39" s="11">
        <v>44724</v>
      </c>
      <c r="F39" s="8">
        <v>103550</v>
      </c>
      <c r="G39" s="10" t="s">
        <v>16</v>
      </c>
      <c r="H39" s="9">
        <f>VLOOKUP(staff[[#This Row],[Rating]],$K$6:$L$10,2,FALSE)</f>
        <v>3</v>
      </c>
      <c r="I39" s="10" t="s">
        <v>211</v>
      </c>
    </row>
    <row r="40" spans="1:9" x14ac:dyDescent="0.3">
      <c r="A40" s="10" t="s">
        <v>14</v>
      </c>
      <c r="B40" s="10" t="s">
        <v>15</v>
      </c>
      <c r="C40" s="10" t="s">
        <v>12</v>
      </c>
      <c r="D40" s="10">
        <v>31</v>
      </c>
      <c r="E40" s="11">
        <v>44511</v>
      </c>
      <c r="F40" s="8">
        <v>48950</v>
      </c>
      <c r="G40" s="10" t="s">
        <v>16</v>
      </c>
      <c r="H40" s="9">
        <f>VLOOKUP(staff[[#This Row],[Rating]],$K$6:$L$10,2,FALSE)</f>
        <v>3</v>
      </c>
      <c r="I40" s="10" t="s">
        <v>211</v>
      </c>
    </row>
    <row r="41" spans="1:9" x14ac:dyDescent="0.3">
      <c r="A41" s="10" t="s">
        <v>63</v>
      </c>
      <c r="B41" s="10" t="s">
        <v>15</v>
      </c>
      <c r="C41" s="10" t="s">
        <v>21</v>
      </c>
      <c r="D41" s="10">
        <v>24</v>
      </c>
      <c r="E41" s="11">
        <v>44436</v>
      </c>
      <c r="F41" s="8">
        <v>52610</v>
      </c>
      <c r="G41" s="10" t="s">
        <v>24</v>
      </c>
      <c r="H41" s="9">
        <f>VLOOKUP(staff[[#This Row],[Rating]],$K$6:$L$10,2,FALSE)</f>
        <v>2</v>
      </c>
      <c r="I41" s="10" t="s">
        <v>211</v>
      </c>
    </row>
    <row r="42" spans="1:9" x14ac:dyDescent="0.3">
      <c r="A42" s="10" t="s">
        <v>72</v>
      </c>
      <c r="B42" s="10" t="s">
        <v>8</v>
      </c>
      <c r="C42" s="10" t="s">
        <v>9</v>
      </c>
      <c r="D42" s="10">
        <v>36</v>
      </c>
      <c r="E42" s="11">
        <v>44529</v>
      </c>
      <c r="F42" s="8">
        <v>78390</v>
      </c>
      <c r="G42" s="10" t="s">
        <v>16</v>
      </c>
      <c r="H42" s="9">
        <f>VLOOKUP(staff[[#This Row],[Rating]],$K$6:$L$10,2,FALSE)</f>
        <v>3</v>
      </c>
      <c r="I42" s="10" t="s">
        <v>211</v>
      </c>
    </row>
    <row r="43" spans="1:9" x14ac:dyDescent="0.3">
      <c r="A43" s="10" t="s">
        <v>88</v>
      </c>
      <c r="B43" s="10" t="s">
        <v>8</v>
      </c>
      <c r="C43" s="10" t="s">
        <v>21</v>
      </c>
      <c r="D43" s="10">
        <v>33</v>
      </c>
      <c r="E43" s="11">
        <v>44809</v>
      </c>
      <c r="F43" s="8">
        <v>86570</v>
      </c>
      <c r="G43" s="10" t="s">
        <v>16</v>
      </c>
      <c r="H43" s="9">
        <f>VLOOKUP(staff[[#This Row],[Rating]],$K$6:$L$10,2,FALSE)</f>
        <v>3</v>
      </c>
      <c r="I43" s="10" t="s">
        <v>211</v>
      </c>
    </row>
    <row r="44" spans="1:9" x14ac:dyDescent="0.3">
      <c r="A44" s="10" t="s">
        <v>92</v>
      </c>
      <c r="B44" s="10" t="s">
        <v>8</v>
      </c>
      <c r="C44" s="10" t="s">
        <v>12</v>
      </c>
      <c r="D44" s="10">
        <v>27</v>
      </c>
      <c r="E44" s="11">
        <v>44686</v>
      </c>
      <c r="F44" s="8">
        <v>83750</v>
      </c>
      <c r="G44" s="10" t="s">
        <v>16</v>
      </c>
      <c r="H44" s="9">
        <f>VLOOKUP(staff[[#This Row],[Rating]],$K$6:$L$10,2,FALSE)</f>
        <v>3</v>
      </c>
      <c r="I44" s="10" t="s">
        <v>211</v>
      </c>
    </row>
    <row r="45" spans="1:9" x14ac:dyDescent="0.3">
      <c r="A45" s="10" t="s">
        <v>102</v>
      </c>
      <c r="B45" s="10" t="s">
        <v>8</v>
      </c>
      <c r="C45" s="10" t="s">
        <v>21</v>
      </c>
      <c r="D45" s="10">
        <v>34</v>
      </c>
      <c r="E45" s="11">
        <v>44445</v>
      </c>
      <c r="F45" s="8">
        <v>92450</v>
      </c>
      <c r="G45" s="10" t="s">
        <v>16</v>
      </c>
      <c r="H45" s="9">
        <f>VLOOKUP(staff[[#This Row],[Rating]],$K$6:$L$10,2,FALSE)</f>
        <v>3</v>
      </c>
      <c r="I45" s="10" t="s">
        <v>211</v>
      </c>
    </row>
    <row r="46" spans="1:9" x14ac:dyDescent="0.3">
      <c r="A46" s="10" t="s">
        <v>64</v>
      </c>
      <c r="B46" s="10" t="s">
        <v>15</v>
      </c>
      <c r="C46" s="10" t="s">
        <v>12</v>
      </c>
      <c r="D46" s="10">
        <v>20</v>
      </c>
      <c r="E46" s="11">
        <v>44183</v>
      </c>
      <c r="F46" s="8">
        <v>112650</v>
      </c>
      <c r="G46" s="10" t="s">
        <v>16</v>
      </c>
      <c r="H46" s="9">
        <f>VLOOKUP(staff[[#This Row],[Rating]],$K$6:$L$10,2,FALSE)</f>
        <v>3</v>
      </c>
      <c r="I46" s="10" t="s">
        <v>211</v>
      </c>
    </row>
    <row r="47" spans="1:9" x14ac:dyDescent="0.3">
      <c r="A47" s="10" t="s">
        <v>104</v>
      </c>
      <c r="B47" s="10" t="s">
        <v>15</v>
      </c>
      <c r="C47" s="10" t="s">
        <v>9</v>
      </c>
      <c r="D47" s="10">
        <v>20</v>
      </c>
      <c r="E47" s="11">
        <v>44744</v>
      </c>
      <c r="F47" s="8">
        <v>79570</v>
      </c>
      <c r="G47" s="10" t="s">
        <v>16</v>
      </c>
      <c r="H47" s="9">
        <f>VLOOKUP(staff[[#This Row],[Rating]],$K$6:$L$10,2,FALSE)</f>
        <v>3</v>
      </c>
      <c r="I47" s="10" t="s">
        <v>211</v>
      </c>
    </row>
    <row r="48" spans="1:9" x14ac:dyDescent="0.3">
      <c r="A48" s="10" t="s">
        <v>91</v>
      </c>
      <c r="B48" s="10" t="s">
        <v>8</v>
      </c>
      <c r="C48" s="10" t="s">
        <v>19</v>
      </c>
      <c r="D48" s="10">
        <v>20</v>
      </c>
      <c r="E48" s="11">
        <v>44537</v>
      </c>
      <c r="F48" s="8">
        <v>68900</v>
      </c>
      <c r="G48" s="10" t="s">
        <v>24</v>
      </c>
      <c r="H48" s="9">
        <f>VLOOKUP(staff[[#This Row],[Rating]],$K$6:$L$10,2,FALSE)</f>
        <v>2</v>
      </c>
      <c r="I48" s="10" t="s">
        <v>211</v>
      </c>
    </row>
    <row r="49" spans="1:9" x14ac:dyDescent="0.3">
      <c r="A49" s="10" t="s">
        <v>39</v>
      </c>
      <c r="B49" s="10" t="s">
        <v>8</v>
      </c>
      <c r="C49" s="10" t="s">
        <v>12</v>
      </c>
      <c r="D49" s="10">
        <v>25</v>
      </c>
      <c r="E49" s="11">
        <v>44694</v>
      </c>
      <c r="F49" s="8">
        <v>80700</v>
      </c>
      <c r="G49" s="10" t="s">
        <v>13</v>
      </c>
      <c r="H49" s="9">
        <f>VLOOKUP(staff[[#This Row],[Rating]],$K$6:$L$10,2,FALSE)</f>
        <v>4</v>
      </c>
      <c r="I49" s="10" t="s">
        <v>211</v>
      </c>
    </row>
    <row r="50" spans="1:9" x14ac:dyDescent="0.3">
      <c r="A50" s="10" t="s">
        <v>100</v>
      </c>
      <c r="B50" s="10" t="s">
        <v>15</v>
      </c>
      <c r="C50" s="10" t="s">
        <v>9</v>
      </c>
      <c r="D50" s="10">
        <v>19</v>
      </c>
      <c r="E50" s="11">
        <v>44277</v>
      </c>
      <c r="F50" s="8">
        <v>58960</v>
      </c>
      <c r="G50" s="10" t="s">
        <v>16</v>
      </c>
      <c r="H50" s="9">
        <f>VLOOKUP(staff[[#This Row],[Rating]],$K$6:$L$10,2,FALSE)</f>
        <v>3</v>
      </c>
      <c r="I50" s="10" t="s">
        <v>211</v>
      </c>
    </row>
    <row r="51" spans="1:9" x14ac:dyDescent="0.3">
      <c r="A51" s="10" t="s">
        <v>106</v>
      </c>
      <c r="B51" s="10" t="s">
        <v>15</v>
      </c>
      <c r="C51" s="10" t="s">
        <v>12</v>
      </c>
      <c r="D51" s="10">
        <v>36</v>
      </c>
      <c r="E51" s="11">
        <v>44019</v>
      </c>
      <c r="F51" s="8">
        <v>118840</v>
      </c>
      <c r="G51" s="10" t="s">
        <v>16</v>
      </c>
      <c r="H51" s="9">
        <f>VLOOKUP(staff[[#This Row],[Rating]],$K$6:$L$10,2,FALSE)</f>
        <v>3</v>
      </c>
      <c r="I51" s="10" t="s">
        <v>211</v>
      </c>
    </row>
    <row r="52" spans="1:9" x14ac:dyDescent="0.3">
      <c r="A52" s="10" t="s">
        <v>29</v>
      </c>
      <c r="B52" s="10" t="s">
        <v>15</v>
      </c>
      <c r="C52" s="10" t="s">
        <v>21</v>
      </c>
      <c r="D52" s="10">
        <v>28</v>
      </c>
      <c r="E52" s="11">
        <v>44041</v>
      </c>
      <c r="F52" s="8">
        <v>48170</v>
      </c>
      <c r="G52" s="10" t="s">
        <v>13</v>
      </c>
      <c r="H52" s="9">
        <f>VLOOKUP(staff[[#This Row],[Rating]],$K$6:$L$10,2,FALSE)</f>
        <v>4</v>
      </c>
      <c r="I52" s="10" t="s">
        <v>211</v>
      </c>
    </row>
    <row r="53" spans="1:9" x14ac:dyDescent="0.3">
      <c r="A53" s="10" t="s">
        <v>108</v>
      </c>
      <c r="B53" s="10" t="s">
        <v>8</v>
      </c>
      <c r="C53" s="10" t="s">
        <v>56</v>
      </c>
      <c r="D53" s="10">
        <v>32</v>
      </c>
      <c r="E53" s="11">
        <v>44400</v>
      </c>
      <c r="F53" s="8">
        <v>45510</v>
      </c>
      <c r="G53" s="10" t="s">
        <v>16</v>
      </c>
      <c r="H53" s="9">
        <f>VLOOKUP(staff[[#This Row],[Rating]],$K$6:$L$10,2,FALSE)</f>
        <v>3</v>
      </c>
      <c r="I53" s="10" t="s">
        <v>211</v>
      </c>
    </row>
    <row r="54" spans="1:9" x14ac:dyDescent="0.3">
      <c r="A54" s="10" t="s">
        <v>83</v>
      </c>
      <c r="B54" s="10" t="s">
        <v>8</v>
      </c>
      <c r="C54" s="10" t="s">
        <v>9</v>
      </c>
      <c r="D54" s="10">
        <v>36</v>
      </c>
      <c r="E54" s="11">
        <v>44085</v>
      </c>
      <c r="F54" s="8">
        <v>114890</v>
      </c>
      <c r="G54" s="10" t="s">
        <v>16</v>
      </c>
      <c r="H54" s="9">
        <f>VLOOKUP(staff[[#This Row],[Rating]],$K$6:$L$10,2,FALSE)</f>
        <v>3</v>
      </c>
      <c r="I54" s="10" t="s">
        <v>211</v>
      </c>
    </row>
    <row r="55" spans="1:9" x14ac:dyDescent="0.3">
      <c r="A55" s="10" t="s">
        <v>67</v>
      </c>
      <c r="B55" s="10" t="s">
        <v>15</v>
      </c>
      <c r="C55" s="10" t="s">
        <v>12</v>
      </c>
      <c r="D55" s="10">
        <v>30</v>
      </c>
      <c r="E55" s="11">
        <v>44850</v>
      </c>
      <c r="F55" s="8">
        <v>69710</v>
      </c>
      <c r="G55" s="10" t="s">
        <v>16</v>
      </c>
      <c r="H55" s="9">
        <f>VLOOKUP(staff[[#This Row],[Rating]],$K$6:$L$10,2,FALSE)</f>
        <v>3</v>
      </c>
      <c r="I55" s="10" t="s">
        <v>211</v>
      </c>
    </row>
    <row r="56" spans="1:9" x14ac:dyDescent="0.3">
      <c r="A56" s="10" t="s">
        <v>94</v>
      </c>
      <c r="B56" s="10" t="s">
        <v>15</v>
      </c>
      <c r="C56" s="10" t="s">
        <v>21</v>
      </c>
      <c r="D56" s="10">
        <v>36</v>
      </c>
      <c r="E56" s="11">
        <v>44333</v>
      </c>
      <c r="F56" s="8">
        <v>71380</v>
      </c>
      <c r="G56" s="10" t="s">
        <v>16</v>
      </c>
      <c r="H56" s="9">
        <f>VLOOKUP(staff[[#This Row],[Rating]],$K$6:$L$10,2,FALSE)</f>
        <v>3</v>
      </c>
      <c r="I56" s="10" t="s">
        <v>211</v>
      </c>
    </row>
    <row r="57" spans="1:9" x14ac:dyDescent="0.3">
      <c r="A57" s="10" t="s">
        <v>33</v>
      </c>
      <c r="B57" s="10" t="s">
        <v>8</v>
      </c>
      <c r="C57" s="10" t="s">
        <v>19</v>
      </c>
      <c r="D57" s="10">
        <v>38</v>
      </c>
      <c r="E57" s="11">
        <v>44377</v>
      </c>
      <c r="F57" s="8">
        <v>109160</v>
      </c>
      <c r="G57" s="10" t="s">
        <v>10</v>
      </c>
      <c r="H57" s="9">
        <f>VLOOKUP(staff[[#This Row],[Rating]],$K$6:$L$10,2,FALSE)</f>
        <v>5</v>
      </c>
      <c r="I57" s="10" t="s">
        <v>211</v>
      </c>
    </row>
    <row r="58" spans="1:9" x14ac:dyDescent="0.3">
      <c r="A58" s="10" t="s">
        <v>98</v>
      </c>
      <c r="B58" s="10" t="s">
        <v>15</v>
      </c>
      <c r="C58" s="10" t="s">
        <v>9</v>
      </c>
      <c r="D58" s="10">
        <v>27</v>
      </c>
      <c r="E58" s="11">
        <v>44609</v>
      </c>
      <c r="F58" s="8">
        <v>113280</v>
      </c>
      <c r="G58" s="10" t="s">
        <v>42</v>
      </c>
      <c r="H58" s="9">
        <f>VLOOKUP(staff[[#This Row],[Rating]],$K$6:$L$10,2,FALSE)</f>
        <v>1</v>
      </c>
      <c r="I58" s="10" t="s">
        <v>211</v>
      </c>
    </row>
    <row r="59" spans="1:9" x14ac:dyDescent="0.3">
      <c r="A59" s="10" t="s">
        <v>25</v>
      </c>
      <c r="B59" s="10" t="s">
        <v>15</v>
      </c>
      <c r="C59" s="10" t="s">
        <v>12</v>
      </c>
      <c r="D59" s="10">
        <v>30</v>
      </c>
      <c r="E59" s="11">
        <v>44273</v>
      </c>
      <c r="F59" s="8">
        <v>69120</v>
      </c>
      <c r="G59" s="10" t="s">
        <v>16</v>
      </c>
      <c r="H59" s="9">
        <f>VLOOKUP(staff[[#This Row],[Rating]],$K$6:$L$10,2,FALSE)</f>
        <v>3</v>
      </c>
      <c r="I59" s="10" t="s">
        <v>211</v>
      </c>
    </row>
    <row r="60" spans="1:9" x14ac:dyDescent="0.3">
      <c r="A60" s="10" t="s">
        <v>55</v>
      </c>
      <c r="B60" s="10" t="s">
        <v>8</v>
      </c>
      <c r="C60" s="10" t="s">
        <v>56</v>
      </c>
      <c r="D60" s="10">
        <v>37</v>
      </c>
      <c r="E60" s="11">
        <v>44451</v>
      </c>
      <c r="F60" s="8">
        <v>118100</v>
      </c>
      <c r="G60" s="10" t="s">
        <v>16</v>
      </c>
      <c r="H60" s="9">
        <f>VLOOKUP(staff[[#This Row],[Rating]],$K$6:$L$10,2,FALSE)</f>
        <v>3</v>
      </c>
      <c r="I60" s="10" t="s">
        <v>211</v>
      </c>
    </row>
    <row r="61" spans="1:9" x14ac:dyDescent="0.3">
      <c r="A61" s="10" t="s">
        <v>62</v>
      </c>
      <c r="B61" s="10" t="s">
        <v>8</v>
      </c>
      <c r="C61" s="10" t="s">
        <v>9</v>
      </c>
      <c r="D61" s="10">
        <v>22</v>
      </c>
      <c r="E61" s="11">
        <v>44450</v>
      </c>
      <c r="F61" s="8">
        <v>76900</v>
      </c>
      <c r="G61" s="10" t="s">
        <v>13</v>
      </c>
      <c r="H61" s="9">
        <f>VLOOKUP(staff[[#This Row],[Rating]],$K$6:$L$10,2,FALSE)</f>
        <v>4</v>
      </c>
      <c r="I61" s="10" t="s">
        <v>211</v>
      </c>
    </row>
    <row r="62" spans="1:9" x14ac:dyDescent="0.3">
      <c r="A62" s="10" t="s">
        <v>17</v>
      </c>
      <c r="B62" s="10" t="s">
        <v>8</v>
      </c>
      <c r="C62" s="10" t="s">
        <v>12</v>
      </c>
      <c r="D62" s="10">
        <v>43</v>
      </c>
      <c r="E62" s="11">
        <v>45045</v>
      </c>
      <c r="F62" s="8">
        <v>114870</v>
      </c>
      <c r="G62" s="10" t="s">
        <v>16</v>
      </c>
      <c r="H62" s="9">
        <f>VLOOKUP(staff[[#This Row],[Rating]],$K$6:$L$10,2,FALSE)</f>
        <v>3</v>
      </c>
      <c r="I62" s="10" t="s">
        <v>211</v>
      </c>
    </row>
    <row r="63" spans="1:9" x14ac:dyDescent="0.3">
      <c r="A63" s="10" t="s">
        <v>52</v>
      </c>
      <c r="B63" s="10" t="s">
        <v>213</v>
      </c>
      <c r="C63" s="10" t="s">
        <v>12</v>
      </c>
      <c r="D63" s="10">
        <v>32</v>
      </c>
      <c r="E63" s="11">
        <v>44774</v>
      </c>
      <c r="F63" s="8">
        <v>91310</v>
      </c>
      <c r="G63" s="10" t="s">
        <v>16</v>
      </c>
      <c r="H63" s="9">
        <f>VLOOKUP(staff[[#This Row],[Rating]],$K$6:$L$10,2,FALSE)</f>
        <v>3</v>
      </c>
      <c r="I63" s="10" t="s">
        <v>211</v>
      </c>
    </row>
    <row r="64" spans="1:9" x14ac:dyDescent="0.3">
      <c r="A64" s="10" t="s">
        <v>43</v>
      </c>
      <c r="B64" s="10" t="s">
        <v>8</v>
      </c>
      <c r="C64" s="10" t="s">
        <v>9</v>
      </c>
      <c r="D64" s="10">
        <v>28</v>
      </c>
      <c r="E64" s="11">
        <v>44486</v>
      </c>
      <c r="F64" s="8">
        <v>104770</v>
      </c>
      <c r="G64" s="10" t="s">
        <v>16</v>
      </c>
      <c r="H64" s="9">
        <f>VLOOKUP(staff[[#This Row],[Rating]],$K$6:$L$10,2,FALSE)</f>
        <v>3</v>
      </c>
      <c r="I64" s="10" t="s">
        <v>211</v>
      </c>
    </row>
    <row r="65" spans="1:9" x14ac:dyDescent="0.3">
      <c r="A65" s="10" t="s">
        <v>89</v>
      </c>
      <c r="B65" s="10" t="s">
        <v>15</v>
      </c>
      <c r="C65" s="10" t="s">
        <v>19</v>
      </c>
      <c r="D65" s="10">
        <v>27</v>
      </c>
      <c r="E65" s="11">
        <v>44134</v>
      </c>
      <c r="F65" s="8">
        <v>54970</v>
      </c>
      <c r="G65" s="10" t="s">
        <v>16</v>
      </c>
      <c r="H65" s="9">
        <f>VLOOKUP(staff[[#This Row],[Rating]],$K$6:$L$10,2,FALSE)</f>
        <v>3</v>
      </c>
      <c r="I65" s="10" t="s">
        <v>211</v>
      </c>
    </row>
    <row r="66" spans="1:9" x14ac:dyDescent="0.3">
      <c r="A66" s="10" t="s">
        <v>11</v>
      </c>
      <c r="B66" s="10" t="s">
        <v>213</v>
      </c>
      <c r="C66" s="10" t="s">
        <v>12</v>
      </c>
      <c r="D66" s="10">
        <v>26</v>
      </c>
      <c r="E66" s="11">
        <v>44271</v>
      </c>
      <c r="F66" s="8">
        <v>90700</v>
      </c>
      <c r="G66" s="10" t="s">
        <v>13</v>
      </c>
      <c r="H66" s="9">
        <f>VLOOKUP(staff[[#This Row],[Rating]],$K$6:$L$10,2,FALSE)</f>
        <v>4</v>
      </c>
      <c r="I66" s="10" t="s">
        <v>211</v>
      </c>
    </row>
    <row r="67" spans="1:9" x14ac:dyDescent="0.3">
      <c r="A67" s="10" t="s">
        <v>109</v>
      </c>
      <c r="B67" s="10" t="s">
        <v>8</v>
      </c>
      <c r="C67" s="10" t="s">
        <v>19</v>
      </c>
      <c r="D67" s="10">
        <v>38</v>
      </c>
      <c r="E67" s="11">
        <v>44329</v>
      </c>
      <c r="F67" s="8">
        <v>56870</v>
      </c>
      <c r="G67" s="10" t="s">
        <v>13</v>
      </c>
      <c r="H67" s="9">
        <f>VLOOKUP(staff[[#This Row],[Rating]],$K$6:$L$10,2,FALSE)</f>
        <v>4</v>
      </c>
      <c r="I67" s="10" t="s">
        <v>211</v>
      </c>
    </row>
    <row r="68" spans="1:9" x14ac:dyDescent="0.3">
      <c r="A68" s="10" t="s">
        <v>77</v>
      </c>
      <c r="B68" s="10" t="s">
        <v>8</v>
      </c>
      <c r="C68" s="10" t="s">
        <v>19</v>
      </c>
      <c r="D68" s="10">
        <v>25</v>
      </c>
      <c r="E68" s="11">
        <v>44205</v>
      </c>
      <c r="F68" s="8">
        <v>92700</v>
      </c>
      <c r="G68" s="10" t="s">
        <v>16</v>
      </c>
      <c r="H68" s="9">
        <f>VLOOKUP(staff[[#This Row],[Rating]],$K$6:$L$10,2,FALSE)</f>
        <v>3</v>
      </c>
      <c r="I68" s="10" t="s">
        <v>211</v>
      </c>
    </row>
    <row r="69" spans="1:9" x14ac:dyDescent="0.3">
      <c r="A69" s="10" t="s">
        <v>32</v>
      </c>
      <c r="B69" s="10" t="s">
        <v>8</v>
      </c>
      <c r="C69" s="10" t="s">
        <v>21</v>
      </c>
      <c r="D69" s="10">
        <v>21</v>
      </c>
      <c r="E69" s="11">
        <v>44317</v>
      </c>
      <c r="F69" s="8">
        <v>65920</v>
      </c>
      <c r="G69" s="10" t="s">
        <v>16</v>
      </c>
      <c r="H69" s="9">
        <f>VLOOKUP(staff[[#This Row],[Rating]],$K$6:$L$10,2,FALSE)</f>
        <v>3</v>
      </c>
      <c r="I69" s="10" t="s">
        <v>211</v>
      </c>
    </row>
    <row r="70" spans="1:9" x14ac:dyDescent="0.3">
      <c r="A70" s="10" t="s">
        <v>59</v>
      </c>
      <c r="B70" s="10" t="s">
        <v>15</v>
      </c>
      <c r="C70" s="10" t="s">
        <v>9</v>
      </c>
      <c r="D70" s="10">
        <v>26</v>
      </c>
      <c r="E70" s="11">
        <v>44225</v>
      </c>
      <c r="F70" s="8">
        <v>47360</v>
      </c>
      <c r="G70" s="10" t="s">
        <v>16</v>
      </c>
      <c r="H70" s="9">
        <f>VLOOKUP(staff[[#This Row],[Rating]],$K$6:$L$10,2,FALSE)</f>
        <v>3</v>
      </c>
      <c r="I70" s="10" t="s">
        <v>211</v>
      </c>
    </row>
    <row r="71" spans="1:9" x14ac:dyDescent="0.3">
      <c r="A71" s="10" t="s">
        <v>37</v>
      </c>
      <c r="B71" s="10" t="s">
        <v>15</v>
      </c>
      <c r="C71" s="10" t="s">
        <v>9</v>
      </c>
      <c r="D71" s="10">
        <v>30</v>
      </c>
      <c r="E71" s="11">
        <v>44666</v>
      </c>
      <c r="F71" s="8">
        <v>60570</v>
      </c>
      <c r="G71" s="10" t="s">
        <v>16</v>
      </c>
      <c r="H71" s="9">
        <f>VLOOKUP(staff[[#This Row],[Rating]],$K$6:$L$10,2,FALSE)</f>
        <v>3</v>
      </c>
      <c r="I71" s="10" t="s">
        <v>211</v>
      </c>
    </row>
    <row r="72" spans="1:9" x14ac:dyDescent="0.3">
      <c r="A72" s="10" t="s">
        <v>96</v>
      </c>
      <c r="B72" s="10" t="s">
        <v>8</v>
      </c>
      <c r="C72" s="10" t="s">
        <v>9</v>
      </c>
      <c r="D72" s="10">
        <v>28</v>
      </c>
      <c r="E72" s="11">
        <v>44649</v>
      </c>
      <c r="F72" s="8">
        <v>104120</v>
      </c>
      <c r="G72" s="10" t="s">
        <v>16</v>
      </c>
      <c r="H72" s="9">
        <f>VLOOKUP(staff[[#This Row],[Rating]],$K$6:$L$10,2,FALSE)</f>
        <v>3</v>
      </c>
      <c r="I72" s="10" t="s">
        <v>211</v>
      </c>
    </row>
    <row r="73" spans="1:9" x14ac:dyDescent="0.3">
      <c r="A73" s="10" t="s">
        <v>23</v>
      </c>
      <c r="B73" s="10" t="s">
        <v>15</v>
      </c>
      <c r="C73" s="10" t="s">
        <v>12</v>
      </c>
      <c r="D73" s="10">
        <v>37</v>
      </c>
      <c r="E73" s="11">
        <v>44338</v>
      </c>
      <c r="F73" s="8">
        <v>88050</v>
      </c>
      <c r="G73" s="10" t="s">
        <v>24</v>
      </c>
      <c r="H73" s="9">
        <f>VLOOKUP(staff[[#This Row],[Rating]],$K$6:$L$10,2,FALSE)</f>
        <v>2</v>
      </c>
      <c r="I73" s="10" t="s">
        <v>211</v>
      </c>
    </row>
    <row r="74" spans="1:9" x14ac:dyDescent="0.3">
      <c r="A74" s="10" t="s">
        <v>103</v>
      </c>
      <c r="B74" s="10" t="s">
        <v>15</v>
      </c>
      <c r="C74" s="10" t="s">
        <v>12</v>
      </c>
      <c r="D74" s="10">
        <v>24</v>
      </c>
      <c r="E74" s="11">
        <v>44686</v>
      </c>
      <c r="F74" s="8">
        <v>100420</v>
      </c>
      <c r="G74" s="10" t="s">
        <v>16</v>
      </c>
      <c r="H74" s="9">
        <f>VLOOKUP(staff[[#This Row],[Rating]],$K$6:$L$10,2,FALSE)</f>
        <v>3</v>
      </c>
      <c r="I74" s="10" t="s">
        <v>211</v>
      </c>
    </row>
    <row r="75" spans="1:9" x14ac:dyDescent="0.3">
      <c r="A75" s="10" t="s">
        <v>54</v>
      </c>
      <c r="B75" s="10" t="s">
        <v>8</v>
      </c>
      <c r="C75" s="10" t="s">
        <v>9</v>
      </c>
      <c r="D75" s="10">
        <v>30</v>
      </c>
      <c r="E75" s="11">
        <v>44850</v>
      </c>
      <c r="F75" s="8">
        <v>114180</v>
      </c>
      <c r="G75" s="10" t="s">
        <v>16</v>
      </c>
      <c r="H75" s="9">
        <f>VLOOKUP(staff[[#This Row],[Rating]],$K$6:$L$10,2,FALSE)</f>
        <v>3</v>
      </c>
      <c r="I75" s="10" t="s">
        <v>211</v>
      </c>
    </row>
    <row r="76" spans="1:9" x14ac:dyDescent="0.3">
      <c r="A76" s="10" t="s">
        <v>86</v>
      </c>
      <c r="B76" s="10" t="s">
        <v>8</v>
      </c>
      <c r="C76" s="10" t="s">
        <v>12</v>
      </c>
      <c r="D76" s="10">
        <v>21</v>
      </c>
      <c r="E76" s="11">
        <v>44678</v>
      </c>
      <c r="F76" s="8">
        <v>33920</v>
      </c>
      <c r="G76" s="10" t="s">
        <v>16</v>
      </c>
      <c r="H76" s="9">
        <f>VLOOKUP(staff[[#This Row],[Rating]],$K$6:$L$10,2,FALSE)</f>
        <v>3</v>
      </c>
      <c r="I76" s="10" t="s">
        <v>211</v>
      </c>
    </row>
    <row r="77" spans="1:9" x14ac:dyDescent="0.3">
      <c r="A77" s="10" t="s">
        <v>69</v>
      </c>
      <c r="B77" s="10" t="s">
        <v>15</v>
      </c>
      <c r="C77" s="10" t="s">
        <v>9</v>
      </c>
      <c r="D77" s="10">
        <v>23</v>
      </c>
      <c r="E77" s="11">
        <v>44440</v>
      </c>
      <c r="F77" s="8">
        <v>106460</v>
      </c>
      <c r="G77" s="10" t="s">
        <v>16</v>
      </c>
      <c r="H77" s="9">
        <f>VLOOKUP(staff[[#This Row],[Rating]],$K$6:$L$10,2,FALSE)</f>
        <v>3</v>
      </c>
      <c r="I77" s="10" t="s">
        <v>211</v>
      </c>
    </row>
    <row r="78" spans="1:9" x14ac:dyDescent="0.3">
      <c r="A78" s="10" t="s">
        <v>57</v>
      </c>
      <c r="B78" s="10" t="s">
        <v>15</v>
      </c>
      <c r="C78" s="10" t="s">
        <v>9</v>
      </c>
      <c r="D78" s="10">
        <v>35</v>
      </c>
      <c r="E78" s="11">
        <v>44727</v>
      </c>
      <c r="F78" s="8">
        <v>40400</v>
      </c>
      <c r="G78" s="10" t="s">
        <v>16</v>
      </c>
      <c r="H78" s="9">
        <f>VLOOKUP(staff[[#This Row],[Rating]],$K$6:$L$10,2,FALSE)</f>
        <v>3</v>
      </c>
      <c r="I78" s="10" t="s">
        <v>211</v>
      </c>
    </row>
    <row r="79" spans="1:9" x14ac:dyDescent="0.3">
      <c r="A79" s="10" t="s">
        <v>68</v>
      </c>
      <c r="B79" s="10" t="s">
        <v>15</v>
      </c>
      <c r="C79" s="10" t="s">
        <v>21</v>
      </c>
      <c r="D79" s="10">
        <v>27</v>
      </c>
      <c r="E79" s="11">
        <v>44236</v>
      </c>
      <c r="F79" s="8">
        <v>91650</v>
      </c>
      <c r="G79" s="10" t="s">
        <v>13</v>
      </c>
      <c r="H79" s="9">
        <f>VLOOKUP(staff[[#This Row],[Rating]],$K$6:$L$10,2,FALSE)</f>
        <v>4</v>
      </c>
      <c r="I79" s="10" t="s">
        <v>211</v>
      </c>
    </row>
    <row r="80" spans="1:9" x14ac:dyDescent="0.3">
      <c r="A80" s="10" t="s">
        <v>99</v>
      </c>
      <c r="B80" s="10" t="s">
        <v>15</v>
      </c>
      <c r="C80" s="10" t="s">
        <v>19</v>
      </c>
      <c r="D80" s="10">
        <v>43</v>
      </c>
      <c r="E80" s="11">
        <v>44620</v>
      </c>
      <c r="F80" s="8">
        <v>36040</v>
      </c>
      <c r="G80" s="10" t="s">
        <v>16</v>
      </c>
      <c r="H80" s="9">
        <f>VLOOKUP(staff[[#This Row],[Rating]],$K$6:$L$10,2,FALSE)</f>
        <v>3</v>
      </c>
      <c r="I80" s="10" t="s">
        <v>211</v>
      </c>
    </row>
    <row r="81" spans="1:9" x14ac:dyDescent="0.3">
      <c r="A81" s="10" t="s">
        <v>101</v>
      </c>
      <c r="B81" s="10" t="s">
        <v>8</v>
      </c>
      <c r="C81" s="10" t="s">
        <v>12</v>
      </c>
      <c r="D81" s="10">
        <v>40</v>
      </c>
      <c r="E81" s="11">
        <v>44381</v>
      </c>
      <c r="F81" s="8">
        <v>104410</v>
      </c>
      <c r="G81" s="10" t="s">
        <v>16</v>
      </c>
      <c r="H81" s="9">
        <f>VLOOKUP(staff[[#This Row],[Rating]],$K$6:$L$10,2,FALSE)</f>
        <v>3</v>
      </c>
      <c r="I81" s="10" t="s">
        <v>211</v>
      </c>
    </row>
    <row r="82" spans="1:9" x14ac:dyDescent="0.3">
      <c r="A82" s="10" t="s">
        <v>85</v>
      </c>
      <c r="B82" s="10" t="s">
        <v>15</v>
      </c>
      <c r="C82" s="10" t="s">
        <v>21</v>
      </c>
      <c r="D82" s="10">
        <v>30</v>
      </c>
      <c r="E82" s="11">
        <v>44606</v>
      </c>
      <c r="F82" s="8">
        <v>96800</v>
      </c>
      <c r="G82" s="10" t="s">
        <v>16</v>
      </c>
      <c r="H82" s="9">
        <f>VLOOKUP(staff[[#This Row],[Rating]],$K$6:$L$10,2,FALSE)</f>
        <v>3</v>
      </c>
      <c r="I82" s="10" t="s">
        <v>211</v>
      </c>
    </row>
    <row r="83" spans="1:9" x14ac:dyDescent="0.3">
      <c r="A83" s="10" t="s">
        <v>28</v>
      </c>
      <c r="B83" s="10" t="s">
        <v>8</v>
      </c>
      <c r="C83" s="10" t="s">
        <v>21</v>
      </c>
      <c r="D83" s="10">
        <v>34</v>
      </c>
      <c r="E83" s="11">
        <v>44459</v>
      </c>
      <c r="F83" s="8">
        <v>85000</v>
      </c>
      <c r="G83" s="10" t="s">
        <v>16</v>
      </c>
      <c r="H83" s="9">
        <f>VLOOKUP(staff[[#This Row],[Rating]],$K$6:$L$10,2,FALSE)</f>
        <v>3</v>
      </c>
      <c r="I83" s="10" t="s">
        <v>211</v>
      </c>
    </row>
    <row r="84" spans="1:9" x14ac:dyDescent="0.3">
      <c r="A84" s="10" t="s">
        <v>80</v>
      </c>
      <c r="B84" s="10" t="s">
        <v>15</v>
      </c>
      <c r="C84" s="10" t="s">
        <v>19</v>
      </c>
      <c r="D84" s="10">
        <v>28</v>
      </c>
      <c r="E84" s="11">
        <v>44820</v>
      </c>
      <c r="F84" s="8">
        <v>43510</v>
      </c>
      <c r="G84" s="10" t="s">
        <v>42</v>
      </c>
      <c r="H84" s="9">
        <f>VLOOKUP(staff[[#This Row],[Rating]],$K$6:$L$10,2,FALSE)</f>
        <v>1</v>
      </c>
      <c r="I84" s="10" t="s">
        <v>211</v>
      </c>
    </row>
    <row r="85" spans="1:9" x14ac:dyDescent="0.3">
      <c r="A85" s="10" t="s">
        <v>79</v>
      </c>
      <c r="B85" s="10" t="s">
        <v>15</v>
      </c>
      <c r="C85" s="10" t="s">
        <v>21</v>
      </c>
      <c r="D85" s="10">
        <v>33</v>
      </c>
      <c r="E85" s="11">
        <v>44243</v>
      </c>
      <c r="F85" s="8">
        <v>59430</v>
      </c>
      <c r="G85" s="10" t="s">
        <v>16</v>
      </c>
      <c r="H85" s="9">
        <f>VLOOKUP(staff[[#This Row],[Rating]],$K$6:$L$10,2,FALSE)</f>
        <v>3</v>
      </c>
      <c r="I85" s="10" t="s">
        <v>211</v>
      </c>
    </row>
    <row r="86" spans="1:9" x14ac:dyDescent="0.3">
      <c r="A86" s="10" t="s">
        <v>93</v>
      </c>
      <c r="B86" s="10" t="s">
        <v>8</v>
      </c>
      <c r="C86" s="10" t="s">
        <v>21</v>
      </c>
      <c r="D86" s="10">
        <v>33</v>
      </c>
      <c r="E86" s="11">
        <v>44067</v>
      </c>
      <c r="F86" s="8">
        <v>65360</v>
      </c>
      <c r="G86" s="10" t="s">
        <v>16</v>
      </c>
      <c r="H86" s="9">
        <f>VLOOKUP(staff[[#This Row],[Rating]],$K$6:$L$10,2,FALSE)</f>
        <v>3</v>
      </c>
      <c r="I86" s="10" t="s">
        <v>211</v>
      </c>
    </row>
    <row r="87" spans="1:9" x14ac:dyDescent="0.3">
      <c r="A87" s="10" t="s">
        <v>66</v>
      </c>
      <c r="B87" s="10" t="s">
        <v>8</v>
      </c>
      <c r="C87" s="10" t="s">
        <v>9</v>
      </c>
      <c r="D87" s="10">
        <v>32</v>
      </c>
      <c r="E87" s="11">
        <v>44611</v>
      </c>
      <c r="F87" s="8">
        <v>41570</v>
      </c>
      <c r="G87" s="10" t="s">
        <v>16</v>
      </c>
      <c r="H87" s="9">
        <f>VLOOKUP(staff[[#This Row],[Rating]],$K$6:$L$10,2,FALSE)</f>
        <v>3</v>
      </c>
      <c r="I87" s="10" t="s">
        <v>211</v>
      </c>
    </row>
    <row r="88" spans="1:9" x14ac:dyDescent="0.3">
      <c r="A88" s="10" t="s">
        <v>95</v>
      </c>
      <c r="B88" s="10" t="s">
        <v>8</v>
      </c>
      <c r="C88" s="10" t="s">
        <v>12</v>
      </c>
      <c r="D88" s="10">
        <v>33</v>
      </c>
      <c r="E88" s="11">
        <v>44312</v>
      </c>
      <c r="F88" s="8">
        <v>75280</v>
      </c>
      <c r="G88" s="10" t="s">
        <v>16</v>
      </c>
      <c r="H88" s="9">
        <f>VLOOKUP(staff[[#This Row],[Rating]],$K$6:$L$10,2,FALSE)</f>
        <v>3</v>
      </c>
      <c r="I88" s="10" t="s">
        <v>211</v>
      </c>
    </row>
    <row r="89" spans="1:9" x14ac:dyDescent="0.3">
      <c r="A89" s="10" t="s">
        <v>18</v>
      </c>
      <c r="B89" s="10" t="s">
        <v>15</v>
      </c>
      <c r="C89" s="10" t="s">
        <v>19</v>
      </c>
      <c r="D89" s="10">
        <v>33</v>
      </c>
      <c r="E89" s="11">
        <v>44385</v>
      </c>
      <c r="F89" s="8">
        <v>74550</v>
      </c>
      <c r="G89" s="10" t="s">
        <v>16</v>
      </c>
      <c r="H89" s="9">
        <f>VLOOKUP(staff[[#This Row],[Rating]],$K$6:$L$10,2,FALSE)</f>
        <v>3</v>
      </c>
      <c r="I89" s="10" t="s">
        <v>211</v>
      </c>
    </row>
    <row r="90" spans="1:9" x14ac:dyDescent="0.3">
      <c r="A90" s="10" t="s">
        <v>45</v>
      </c>
      <c r="B90" s="10" t="s">
        <v>15</v>
      </c>
      <c r="C90" s="10" t="s">
        <v>9</v>
      </c>
      <c r="D90" s="10">
        <v>30</v>
      </c>
      <c r="E90" s="11">
        <v>44701</v>
      </c>
      <c r="F90" s="8">
        <v>67950</v>
      </c>
      <c r="G90" s="10" t="s">
        <v>16</v>
      </c>
      <c r="H90" s="9">
        <f>VLOOKUP(staff[[#This Row],[Rating]],$K$6:$L$10,2,FALSE)</f>
        <v>3</v>
      </c>
      <c r="I90" s="10" t="s">
        <v>211</v>
      </c>
    </row>
    <row r="91" spans="1:9" x14ac:dyDescent="0.3">
      <c r="A91" s="10" t="s">
        <v>90</v>
      </c>
      <c r="B91" s="10" t="s">
        <v>15</v>
      </c>
      <c r="C91" s="10" t="s">
        <v>21</v>
      </c>
      <c r="D91" s="10">
        <v>42</v>
      </c>
      <c r="E91" s="11">
        <v>44731</v>
      </c>
      <c r="F91" s="8">
        <v>70270</v>
      </c>
      <c r="G91" s="10" t="s">
        <v>24</v>
      </c>
      <c r="H91" s="9">
        <f>VLOOKUP(staff[[#This Row],[Rating]],$K$6:$L$10,2,FALSE)</f>
        <v>2</v>
      </c>
      <c r="I91" s="10" t="s">
        <v>211</v>
      </c>
    </row>
    <row r="92" spans="1:9" x14ac:dyDescent="0.3">
      <c r="A92" s="10" t="s">
        <v>46</v>
      </c>
      <c r="B92" s="10" t="s">
        <v>15</v>
      </c>
      <c r="C92" s="10" t="s">
        <v>9</v>
      </c>
      <c r="D92" s="10">
        <v>26</v>
      </c>
      <c r="E92" s="11">
        <v>44411</v>
      </c>
      <c r="F92" s="8">
        <v>53540</v>
      </c>
      <c r="G92" s="10" t="s">
        <v>16</v>
      </c>
      <c r="H92" s="9">
        <f>VLOOKUP(staff[[#This Row],[Rating]],$K$6:$L$10,2,FALSE)</f>
        <v>3</v>
      </c>
      <c r="I92" s="10" t="s">
        <v>211</v>
      </c>
    </row>
    <row r="93" spans="1:9" x14ac:dyDescent="0.3">
      <c r="A93" s="10" t="s">
        <v>156</v>
      </c>
      <c r="B93" s="10" t="s">
        <v>15</v>
      </c>
      <c r="C93" s="10" t="s">
        <v>12</v>
      </c>
      <c r="D93" s="10">
        <v>20</v>
      </c>
      <c r="E93" s="11">
        <v>44122</v>
      </c>
      <c r="F93" s="8">
        <v>112650</v>
      </c>
      <c r="G93" s="10" t="s">
        <v>16</v>
      </c>
      <c r="H93" s="9">
        <f>VLOOKUP(staff[[#This Row],[Rating]],$K$6:$L$10,2,FALSE)</f>
        <v>3</v>
      </c>
      <c r="I93" s="10" t="s">
        <v>212</v>
      </c>
    </row>
    <row r="94" spans="1:9" x14ac:dyDescent="0.3">
      <c r="A94" s="10" t="s">
        <v>176</v>
      </c>
      <c r="B94" s="10" t="s">
        <v>8</v>
      </c>
      <c r="C94" s="10" t="s">
        <v>12</v>
      </c>
      <c r="D94" s="10">
        <v>32</v>
      </c>
      <c r="E94" s="11">
        <v>44293</v>
      </c>
      <c r="F94" s="8">
        <v>43840</v>
      </c>
      <c r="G94" s="10" t="s">
        <v>13</v>
      </c>
      <c r="H94" s="9">
        <f>VLOOKUP(staff[[#This Row],[Rating]],$K$6:$L$10,2,FALSE)</f>
        <v>4</v>
      </c>
      <c r="I94" s="10" t="s">
        <v>212</v>
      </c>
    </row>
    <row r="95" spans="1:9" x14ac:dyDescent="0.3">
      <c r="A95" s="10" t="s">
        <v>143</v>
      </c>
      <c r="B95" s="10" t="s">
        <v>15</v>
      </c>
      <c r="C95" s="10" t="s">
        <v>9</v>
      </c>
      <c r="D95" s="10">
        <v>31</v>
      </c>
      <c r="E95" s="11">
        <v>44663</v>
      </c>
      <c r="F95" s="8">
        <v>103550</v>
      </c>
      <c r="G95" s="10" t="s">
        <v>16</v>
      </c>
      <c r="H95" s="9">
        <f>VLOOKUP(staff[[#This Row],[Rating]],$K$6:$L$10,2,FALSE)</f>
        <v>3</v>
      </c>
      <c r="I95" s="10" t="s">
        <v>212</v>
      </c>
    </row>
    <row r="96" spans="1:9" x14ac:dyDescent="0.3">
      <c r="A96" s="10" t="s">
        <v>201</v>
      </c>
      <c r="B96" s="10" t="s">
        <v>8</v>
      </c>
      <c r="C96" s="10" t="s">
        <v>56</v>
      </c>
      <c r="D96" s="10">
        <v>32</v>
      </c>
      <c r="E96" s="11">
        <v>44339</v>
      </c>
      <c r="F96" s="8">
        <v>45510</v>
      </c>
      <c r="G96" s="10" t="s">
        <v>16</v>
      </c>
      <c r="H96" s="9">
        <f>VLOOKUP(staff[[#This Row],[Rating]],$K$6:$L$10,2,FALSE)</f>
        <v>3</v>
      </c>
      <c r="I96" s="10" t="s">
        <v>212</v>
      </c>
    </row>
    <row r="97" spans="1:9" x14ac:dyDescent="0.3">
      <c r="A97" s="10" t="s">
        <v>142</v>
      </c>
      <c r="B97" s="10" t="s">
        <v>213</v>
      </c>
      <c r="C97" s="10" t="s">
        <v>21</v>
      </c>
      <c r="D97" s="10">
        <v>37</v>
      </c>
      <c r="E97" s="11">
        <v>44085</v>
      </c>
      <c r="F97" s="8">
        <v>115440</v>
      </c>
      <c r="G97" s="10" t="s">
        <v>24</v>
      </c>
      <c r="H97" s="9">
        <f>VLOOKUP(staff[[#This Row],[Rating]],$K$6:$L$10,2,FALSE)</f>
        <v>2</v>
      </c>
      <c r="I97" s="10" t="s">
        <v>212</v>
      </c>
    </row>
    <row r="98" spans="1:9" x14ac:dyDescent="0.3">
      <c r="A98" s="10" t="s">
        <v>202</v>
      </c>
      <c r="B98" s="10" t="s">
        <v>8</v>
      </c>
      <c r="C98" s="10" t="s">
        <v>19</v>
      </c>
      <c r="D98" s="10">
        <v>38</v>
      </c>
      <c r="E98" s="11">
        <v>44268</v>
      </c>
      <c r="F98" s="8">
        <v>56870</v>
      </c>
      <c r="G98" s="10" t="s">
        <v>13</v>
      </c>
      <c r="H98" s="9">
        <f>VLOOKUP(staff[[#This Row],[Rating]],$K$6:$L$10,2,FALSE)</f>
        <v>4</v>
      </c>
      <c r="I98" s="10" t="s">
        <v>212</v>
      </c>
    </row>
    <row r="99" spans="1:9" x14ac:dyDescent="0.3">
      <c r="A99" s="10" t="s">
        <v>169</v>
      </c>
      <c r="B99" s="10" t="s">
        <v>8</v>
      </c>
      <c r="C99" s="10" t="s">
        <v>19</v>
      </c>
      <c r="D99" s="10">
        <v>25</v>
      </c>
      <c r="E99" s="11">
        <v>44144</v>
      </c>
      <c r="F99" s="8">
        <v>92700</v>
      </c>
      <c r="G99" s="10" t="s">
        <v>16</v>
      </c>
      <c r="H99" s="9">
        <f>VLOOKUP(staff[[#This Row],[Rating]],$K$6:$L$10,2,FALSE)</f>
        <v>3</v>
      </c>
      <c r="I99" s="10" t="s">
        <v>212</v>
      </c>
    </row>
    <row r="100" spans="1:9" x14ac:dyDescent="0.3">
      <c r="A100" s="10" t="s">
        <v>145</v>
      </c>
      <c r="B100" s="10" t="s">
        <v>213</v>
      </c>
      <c r="C100" s="10" t="s">
        <v>12</v>
      </c>
      <c r="D100" s="10">
        <v>32</v>
      </c>
      <c r="E100" s="11">
        <v>44713</v>
      </c>
      <c r="F100" s="8">
        <v>91310</v>
      </c>
      <c r="G100" s="10" t="s">
        <v>16</v>
      </c>
      <c r="H100" s="9">
        <f>VLOOKUP(staff[[#This Row],[Rating]],$K$6:$L$10,2,FALSE)</f>
        <v>3</v>
      </c>
      <c r="I100" s="10" t="s">
        <v>212</v>
      </c>
    </row>
    <row r="101" spans="1:9" x14ac:dyDescent="0.3">
      <c r="A101" s="10" t="s">
        <v>115</v>
      </c>
      <c r="B101" s="10" t="s">
        <v>15</v>
      </c>
      <c r="C101" s="10" t="s">
        <v>19</v>
      </c>
      <c r="D101" s="10">
        <v>33</v>
      </c>
      <c r="E101" s="11">
        <v>44324</v>
      </c>
      <c r="F101" s="8">
        <v>74550</v>
      </c>
      <c r="G101" s="10" t="s">
        <v>16</v>
      </c>
      <c r="H101" s="9">
        <f>VLOOKUP(staff[[#This Row],[Rating]],$K$6:$L$10,2,FALSE)</f>
        <v>3</v>
      </c>
      <c r="I101" s="10" t="s">
        <v>212</v>
      </c>
    </row>
    <row r="102" spans="1:9" x14ac:dyDescent="0.3">
      <c r="A102" s="10" t="s">
        <v>128</v>
      </c>
      <c r="B102" s="10" t="s">
        <v>15</v>
      </c>
      <c r="C102" s="10" t="s">
        <v>9</v>
      </c>
      <c r="D102" s="10">
        <v>25</v>
      </c>
      <c r="E102" s="11">
        <v>44665</v>
      </c>
      <c r="F102" s="8">
        <v>109190</v>
      </c>
      <c r="G102" s="10" t="s">
        <v>13</v>
      </c>
      <c r="H102" s="9">
        <f>VLOOKUP(staff[[#This Row],[Rating]],$K$6:$L$10,2,FALSE)</f>
        <v>4</v>
      </c>
      <c r="I102" s="10" t="s">
        <v>212</v>
      </c>
    </row>
    <row r="103" spans="1:9" x14ac:dyDescent="0.3">
      <c r="A103" s="10" t="s">
        <v>194</v>
      </c>
      <c r="B103" s="10" t="s">
        <v>8</v>
      </c>
      <c r="C103" s="10" t="s">
        <v>12</v>
      </c>
      <c r="D103" s="10">
        <v>40</v>
      </c>
      <c r="E103" s="11">
        <v>44320</v>
      </c>
      <c r="F103" s="8">
        <v>104410</v>
      </c>
      <c r="G103" s="10" t="s">
        <v>16</v>
      </c>
      <c r="H103" s="9">
        <f>VLOOKUP(staff[[#This Row],[Rating]],$K$6:$L$10,2,FALSE)</f>
        <v>3</v>
      </c>
      <c r="I103" s="10" t="s">
        <v>212</v>
      </c>
    </row>
    <row r="104" spans="1:9" x14ac:dyDescent="0.3">
      <c r="A104" s="10" t="s">
        <v>177</v>
      </c>
      <c r="B104" s="10" t="s">
        <v>15</v>
      </c>
      <c r="C104" s="10" t="s">
        <v>21</v>
      </c>
      <c r="D104" s="10">
        <v>30</v>
      </c>
      <c r="E104" s="11">
        <v>44544</v>
      </c>
      <c r="F104" s="8">
        <v>96800</v>
      </c>
      <c r="G104" s="10" t="s">
        <v>16</v>
      </c>
      <c r="H104" s="9">
        <f>VLOOKUP(staff[[#This Row],[Rating]],$K$6:$L$10,2,FALSE)</f>
        <v>3</v>
      </c>
      <c r="I104" s="10" t="s">
        <v>212</v>
      </c>
    </row>
    <row r="105" spans="1:9" x14ac:dyDescent="0.3">
      <c r="A105" s="10" t="s">
        <v>123</v>
      </c>
      <c r="B105" s="10" t="s">
        <v>15</v>
      </c>
      <c r="C105" s="10" t="s">
        <v>21</v>
      </c>
      <c r="D105" s="10">
        <v>28</v>
      </c>
      <c r="E105" s="11">
        <v>43980</v>
      </c>
      <c r="F105" s="8">
        <v>48170</v>
      </c>
      <c r="G105" s="10" t="s">
        <v>13</v>
      </c>
      <c r="H105" s="9">
        <f>VLOOKUP(staff[[#This Row],[Rating]],$K$6:$L$10,2,FALSE)</f>
        <v>4</v>
      </c>
      <c r="I105" s="10" t="s">
        <v>212</v>
      </c>
    </row>
    <row r="106" spans="1:9" x14ac:dyDescent="0.3">
      <c r="A106" s="10" t="s">
        <v>140</v>
      </c>
      <c r="B106" s="10" t="s">
        <v>15</v>
      </c>
      <c r="C106" s="10" t="s">
        <v>9</v>
      </c>
      <c r="D106" s="10">
        <v>21</v>
      </c>
      <c r="E106" s="11">
        <v>44042</v>
      </c>
      <c r="F106" s="8">
        <v>37920</v>
      </c>
      <c r="G106" s="10" t="s">
        <v>16</v>
      </c>
      <c r="H106" s="9">
        <f>VLOOKUP(staff[[#This Row],[Rating]],$K$6:$L$10,2,FALSE)</f>
        <v>3</v>
      </c>
      <c r="I106" s="10" t="s">
        <v>212</v>
      </c>
    </row>
    <row r="107" spans="1:9" x14ac:dyDescent="0.3">
      <c r="A107" s="10" t="s">
        <v>178</v>
      </c>
      <c r="B107" s="10" t="s">
        <v>15</v>
      </c>
      <c r="C107" s="10" t="s">
        <v>9</v>
      </c>
      <c r="D107" s="10">
        <v>34</v>
      </c>
      <c r="E107" s="11">
        <v>44642</v>
      </c>
      <c r="F107" s="8">
        <v>112650</v>
      </c>
      <c r="G107" s="10" t="s">
        <v>16</v>
      </c>
      <c r="H107" s="9">
        <f>VLOOKUP(staff[[#This Row],[Rating]],$K$6:$L$10,2,FALSE)</f>
        <v>3</v>
      </c>
      <c r="I107" s="10" t="s">
        <v>212</v>
      </c>
    </row>
    <row r="108" spans="1:9" x14ac:dyDescent="0.3">
      <c r="A108" s="10" t="s">
        <v>165</v>
      </c>
      <c r="B108" s="10" t="s">
        <v>8</v>
      </c>
      <c r="C108" s="10" t="s">
        <v>19</v>
      </c>
      <c r="D108" s="10">
        <v>34</v>
      </c>
      <c r="E108" s="11">
        <v>44660</v>
      </c>
      <c r="F108" s="8">
        <v>49630</v>
      </c>
      <c r="G108" s="10" t="s">
        <v>24</v>
      </c>
      <c r="H108" s="9">
        <f>VLOOKUP(staff[[#This Row],[Rating]],$K$6:$L$10,2,FALSE)</f>
        <v>2</v>
      </c>
      <c r="I108" s="10" t="s">
        <v>212</v>
      </c>
    </row>
    <row r="109" spans="1:9" x14ac:dyDescent="0.3">
      <c r="A109" s="10" t="s">
        <v>199</v>
      </c>
      <c r="B109" s="10" t="s">
        <v>15</v>
      </c>
      <c r="C109" s="10" t="s">
        <v>12</v>
      </c>
      <c r="D109" s="10">
        <v>36</v>
      </c>
      <c r="E109" s="11">
        <v>43958</v>
      </c>
      <c r="F109" s="8">
        <v>118840</v>
      </c>
      <c r="G109" s="10" t="s">
        <v>16</v>
      </c>
      <c r="H109" s="9">
        <f>VLOOKUP(staff[[#This Row],[Rating]],$K$6:$L$10,2,FALSE)</f>
        <v>3</v>
      </c>
      <c r="I109" s="10" t="s">
        <v>212</v>
      </c>
    </row>
    <row r="110" spans="1:9" x14ac:dyDescent="0.3">
      <c r="A110" s="10" t="s">
        <v>159</v>
      </c>
      <c r="B110" s="10" t="s">
        <v>15</v>
      </c>
      <c r="C110" s="10" t="s">
        <v>12</v>
      </c>
      <c r="D110" s="10">
        <v>30</v>
      </c>
      <c r="E110" s="11">
        <v>44789</v>
      </c>
      <c r="F110" s="8">
        <v>69710</v>
      </c>
      <c r="G110" s="10" t="s">
        <v>16</v>
      </c>
      <c r="H110" s="9">
        <f>VLOOKUP(staff[[#This Row],[Rating]],$K$6:$L$10,2,FALSE)</f>
        <v>3</v>
      </c>
      <c r="I110" s="10" t="s">
        <v>212</v>
      </c>
    </row>
    <row r="111" spans="1:9" x14ac:dyDescent="0.3">
      <c r="A111" s="10" t="s">
        <v>197</v>
      </c>
      <c r="B111" s="10" t="s">
        <v>15</v>
      </c>
      <c r="C111" s="10" t="s">
        <v>9</v>
      </c>
      <c r="D111" s="10">
        <v>20</v>
      </c>
      <c r="E111" s="11">
        <v>44683</v>
      </c>
      <c r="F111" s="8">
        <v>79570</v>
      </c>
      <c r="G111" s="10" t="s">
        <v>16</v>
      </c>
      <c r="H111" s="9">
        <f>VLOOKUP(staff[[#This Row],[Rating]],$K$6:$L$10,2,FALSE)</f>
        <v>3</v>
      </c>
      <c r="I111" s="10" t="s">
        <v>212</v>
      </c>
    </row>
    <row r="112" spans="1:9" x14ac:dyDescent="0.3">
      <c r="A112" s="10" t="s">
        <v>154</v>
      </c>
      <c r="B112" s="10" t="s">
        <v>8</v>
      </c>
      <c r="C112" s="10" t="s">
        <v>9</v>
      </c>
      <c r="D112" s="10">
        <v>22</v>
      </c>
      <c r="E112" s="11">
        <v>44388</v>
      </c>
      <c r="F112" s="8">
        <v>76900</v>
      </c>
      <c r="G112" s="10" t="s">
        <v>13</v>
      </c>
      <c r="H112" s="9">
        <f>VLOOKUP(staff[[#This Row],[Rating]],$K$6:$L$10,2,FALSE)</f>
        <v>4</v>
      </c>
      <c r="I112" s="10" t="s">
        <v>212</v>
      </c>
    </row>
    <row r="113" spans="1:9" x14ac:dyDescent="0.3">
      <c r="A113" s="10" t="s">
        <v>182</v>
      </c>
      <c r="B113" s="10" t="s">
        <v>15</v>
      </c>
      <c r="C113" s="10" t="s">
        <v>19</v>
      </c>
      <c r="D113" s="10">
        <v>27</v>
      </c>
      <c r="E113" s="11">
        <v>44073</v>
      </c>
      <c r="F113" s="8">
        <v>54970</v>
      </c>
      <c r="G113" s="10" t="s">
        <v>16</v>
      </c>
      <c r="H113" s="9">
        <f>VLOOKUP(staff[[#This Row],[Rating]],$K$6:$L$10,2,FALSE)</f>
        <v>3</v>
      </c>
      <c r="I113" s="10" t="s">
        <v>212</v>
      </c>
    </row>
    <row r="114" spans="1:9" x14ac:dyDescent="0.3">
      <c r="A114" s="10" t="s">
        <v>118</v>
      </c>
      <c r="B114" s="10" t="s">
        <v>15</v>
      </c>
      <c r="C114" s="10" t="s">
        <v>12</v>
      </c>
      <c r="D114" s="10">
        <v>37</v>
      </c>
      <c r="E114" s="11">
        <v>44277</v>
      </c>
      <c r="F114" s="8">
        <v>88050</v>
      </c>
      <c r="G114" s="10" t="s">
        <v>24</v>
      </c>
      <c r="H114" s="9">
        <f>VLOOKUP(staff[[#This Row],[Rating]],$K$6:$L$10,2,FALSE)</f>
        <v>2</v>
      </c>
      <c r="I114" s="10" t="s">
        <v>212</v>
      </c>
    </row>
    <row r="115" spans="1:9" x14ac:dyDescent="0.3">
      <c r="A115" s="10" t="s">
        <v>192</v>
      </c>
      <c r="B115" s="10" t="s">
        <v>15</v>
      </c>
      <c r="C115" s="10" t="s">
        <v>19</v>
      </c>
      <c r="D115" s="10">
        <v>43</v>
      </c>
      <c r="E115" s="11">
        <v>44558</v>
      </c>
      <c r="F115" s="8">
        <v>36040</v>
      </c>
      <c r="G115" s="10" t="s">
        <v>16</v>
      </c>
      <c r="H115" s="9">
        <f>VLOOKUP(staff[[#This Row],[Rating]],$K$6:$L$10,2,FALSE)</f>
        <v>3</v>
      </c>
      <c r="I115" s="10" t="s">
        <v>212</v>
      </c>
    </row>
    <row r="116" spans="1:9" x14ac:dyDescent="0.3">
      <c r="A116" s="10" t="s">
        <v>111</v>
      </c>
      <c r="B116" s="10" t="s">
        <v>8</v>
      </c>
      <c r="C116" s="10" t="s">
        <v>9</v>
      </c>
      <c r="D116" s="10">
        <v>42</v>
      </c>
      <c r="E116" s="11">
        <v>44718</v>
      </c>
      <c r="F116" s="8">
        <v>75000</v>
      </c>
      <c r="G116" s="10" t="s">
        <v>10</v>
      </c>
      <c r="H116" s="9">
        <f>VLOOKUP(staff[[#This Row],[Rating]],$K$6:$L$10,2,FALSE)</f>
        <v>5</v>
      </c>
      <c r="I116" s="10" t="s">
        <v>212</v>
      </c>
    </row>
    <row r="117" spans="1:9" x14ac:dyDescent="0.3">
      <c r="A117" s="10" t="s">
        <v>149</v>
      </c>
      <c r="B117" s="10" t="s">
        <v>15</v>
      </c>
      <c r="C117" s="10" t="s">
        <v>9</v>
      </c>
      <c r="D117" s="10">
        <v>35</v>
      </c>
      <c r="E117" s="11">
        <v>44666</v>
      </c>
      <c r="F117" s="8">
        <v>40400</v>
      </c>
      <c r="G117" s="10" t="s">
        <v>16</v>
      </c>
      <c r="H117" s="9">
        <f>VLOOKUP(staff[[#This Row],[Rating]],$K$6:$L$10,2,FALSE)</f>
        <v>3</v>
      </c>
      <c r="I117" s="10" t="s">
        <v>212</v>
      </c>
    </row>
    <row r="118" spans="1:9" x14ac:dyDescent="0.3">
      <c r="A118" s="10" t="s">
        <v>196</v>
      </c>
      <c r="B118" s="10" t="s">
        <v>15</v>
      </c>
      <c r="C118" s="10" t="s">
        <v>12</v>
      </c>
      <c r="D118" s="10">
        <v>24</v>
      </c>
      <c r="E118" s="11">
        <v>44625</v>
      </c>
      <c r="F118" s="8">
        <v>100420</v>
      </c>
      <c r="G118" s="10" t="s">
        <v>16</v>
      </c>
      <c r="H118" s="9">
        <f>VLOOKUP(staff[[#This Row],[Rating]],$K$6:$L$10,2,FALSE)</f>
        <v>3</v>
      </c>
      <c r="I118" s="10" t="s">
        <v>212</v>
      </c>
    </row>
    <row r="119" spans="1:9" x14ac:dyDescent="0.3">
      <c r="A119" s="10" t="s">
        <v>120</v>
      </c>
      <c r="B119" s="10" t="s">
        <v>8</v>
      </c>
      <c r="C119" s="10" t="s">
        <v>12</v>
      </c>
      <c r="D119" s="10">
        <v>31</v>
      </c>
      <c r="E119" s="11">
        <v>44604</v>
      </c>
      <c r="F119" s="8">
        <v>58100</v>
      </c>
      <c r="G119" s="10" t="s">
        <v>16</v>
      </c>
      <c r="H119" s="9">
        <f>VLOOKUP(staff[[#This Row],[Rating]],$K$6:$L$10,2,FALSE)</f>
        <v>3</v>
      </c>
      <c r="I119" s="10" t="s">
        <v>212</v>
      </c>
    </row>
    <row r="120" spans="1:9" x14ac:dyDescent="0.3">
      <c r="A120" s="10" t="s">
        <v>114</v>
      </c>
      <c r="B120" s="10" t="s">
        <v>8</v>
      </c>
      <c r="C120" s="10" t="s">
        <v>12</v>
      </c>
      <c r="D120" s="10">
        <v>44</v>
      </c>
      <c r="E120" s="11">
        <v>44985</v>
      </c>
      <c r="F120" s="8">
        <v>114870</v>
      </c>
      <c r="G120" s="10" t="s">
        <v>16</v>
      </c>
      <c r="H120" s="9">
        <f>VLOOKUP(staff[[#This Row],[Rating]],$K$6:$L$10,2,FALSE)</f>
        <v>3</v>
      </c>
      <c r="I120" s="10" t="s">
        <v>212</v>
      </c>
    </row>
    <row r="121" spans="1:9" x14ac:dyDescent="0.3">
      <c r="A121" s="10" t="s">
        <v>158</v>
      </c>
      <c r="B121" s="10" t="s">
        <v>8</v>
      </c>
      <c r="C121" s="10" t="s">
        <v>9</v>
      </c>
      <c r="D121" s="10">
        <v>32</v>
      </c>
      <c r="E121" s="11">
        <v>44549</v>
      </c>
      <c r="F121" s="8">
        <v>41570</v>
      </c>
      <c r="G121" s="10" t="s">
        <v>16</v>
      </c>
      <c r="H121" s="9">
        <f>VLOOKUP(staff[[#This Row],[Rating]],$K$6:$L$10,2,FALSE)</f>
        <v>3</v>
      </c>
      <c r="I121" s="10" t="s">
        <v>212</v>
      </c>
    </row>
    <row r="122" spans="1:9" x14ac:dyDescent="0.3">
      <c r="A122" s="10" t="s">
        <v>173</v>
      </c>
      <c r="B122" s="10" t="s">
        <v>8</v>
      </c>
      <c r="C122" s="10" t="s">
        <v>9</v>
      </c>
      <c r="D122" s="10">
        <v>30</v>
      </c>
      <c r="E122" s="11">
        <v>44800</v>
      </c>
      <c r="F122" s="8">
        <v>112570</v>
      </c>
      <c r="G122" s="10" t="s">
        <v>16</v>
      </c>
      <c r="H122" s="9">
        <f>VLOOKUP(staff[[#This Row],[Rating]],$K$6:$L$10,2,FALSE)</f>
        <v>3</v>
      </c>
      <c r="I122" s="10" t="s">
        <v>212</v>
      </c>
    </row>
    <row r="123" spans="1:9" x14ac:dyDescent="0.3">
      <c r="A123" s="10" t="s">
        <v>151</v>
      </c>
      <c r="B123" s="10" t="s">
        <v>15</v>
      </c>
      <c r="C123" s="10" t="s">
        <v>9</v>
      </c>
      <c r="D123" s="10">
        <v>26</v>
      </c>
      <c r="E123" s="11">
        <v>44164</v>
      </c>
      <c r="F123" s="8">
        <v>47360</v>
      </c>
      <c r="G123" s="10" t="s">
        <v>16</v>
      </c>
      <c r="H123" s="9">
        <f>VLOOKUP(staff[[#This Row],[Rating]],$K$6:$L$10,2,FALSE)</f>
        <v>3</v>
      </c>
      <c r="I123" s="10" t="s">
        <v>212</v>
      </c>
    </row>
    <row r="124" spans="1:9" x14ac:dyDescent="0.3">
      <c r="A124" s="10" t="s">
        <v>126</v>
      </c>
      <c r="B124" s="10" t="s">
        <v>8</v>
      </c>
      <c r="C124" s="10" t="s">
        <v>21</v>
      </c>
      <c r="D124" s="10">
        <v>21</v>
      </c>
      <c r="E124" s="11">
        <v>44256</v>
      </c>
      <c r="F124" s="8">
        <v>65920</v>
      </c>
      <c r="G124" s="10" t="s">
        <v>16</v>
      </c>
      <c r="H124" s="9">
        <f>VLOOKUP(staff[[#This Row],[Rating]],$K$6:$L$10,2,FALSE)</f>
        <v>3</v>
      </c>
      <c r="I124" s="10" t="s">
        <v>212</v>
      </c>
    </row>
    <row r="125" spans="1:9" x14ac:dyDescent="0.3">
      <c r="A125" s="10" t="s">
        <v>200</v>
      </c>
      <c r="B125" s="10" t="s">
        <v>8</v>
      </c>
      <c r="C125" s="10" t="s">
        <v>9</v>
      </c>
      <c r="D125" s="10">
        <v>28</v>
      </c>
      <c r="E125" s="11">
        <v>44571</v>
      </c>
      <c r="F125" s="8">
        <v>99970</v>
      </c>
      <c r="G125" s="10" t="s">
        <v>16</v>
      </c>
      <c r="H125" s="9">
        <f>VLOOKUP(staff[[#This Row],[Rating]],$K$6:$L$10,2,FALSE)</f>
        <v>3</v>
      </c>
      <c r="I125" s="10" t="s">
        <v>212</v>
      </c>
    </row>
    <row r="126" spans="1:9" x14ac:dyDescent="0.3">
      <c r="A126" s="10" t="s">
        <v>133</v>
      </c>
      <c r="B126" s="10" t="s">
        <v>8</v>
      </c>
      <c r="C126" s="10" t="s">
        <v>12</v>
      </c>
      <c r="D126" s="10">
        <v>25</v>
      </c>
      <c r="E126" s="11">
        <v>44633</v>
      </c>
      <c r="F126" s="8">
        <v>80700</v>
      </c>
      <c r="G126" s="10" t="s">
        <v>13</v>
      </c>
      <c r="H126" s="9">
        <f>VLOOKUP(staff[[#This Row],[Rating]],$K$6:$L$10,2,FALSE)</f>
        <v>4</v>
      </c>
      <c r="I126" s="10" t="s">
        <v>212</v>
      </c>
    </row>
    <row r="127" spans="1:9" x14ac:dyDescent="0.3">
      <c r="A127" s="10" t="s">
        <v>155</v>
      </c>
      <c r="B127" s="10" t="s">
        <v>15</v>
      </c>
      <c r="C127" s="10" t="s">
        <v>21</v>
      </c>
      <c r="D127" s="10">
        <v>24</v>
      </c>
      <c r="E127" s="11">
        <v>44375</v>
      </c>
      <c r="F127" s="8">
        <v>52610</v>
      </c>
      <c r="G127" s="10" t="s">
        <v>24</v>
      </c>
      <c r="H127" s="9">
        <f>VLOOKUP(staff[[#This Row],[Rating]],$K$6:$L$10,2,FALSE)</f>
        <v>2</v>
      </c>
      <c r="I127" s="10" t="s">
        <v>212</v>
      </c>
    </row>
    <row r="128" spans="1:9" x14ac:dyDescent="0.3">
      <c r="A128" s="10" t="s">
        <v>180</v>
      </c>
      <c r="B128" s="10" t="s">
        <v>15</v>
      </c>
      <c r="C128" s="10" t="s">
        <v>12</v>
      </c>
      <c r="D128" s="10">
        <v>29</v>
      </c>
      <c r="E128" s="11">
        <v>44119</v>
      </c>
      <c r="F128" s="8">
        <v>112110</v>
      </c>
      <c r="G128" s="10" t="s">
        <v>24</v>
      </c>
      <c r="H128" s="9">
        <f>VLOOKUP(staff[[#This Row],[Rating]],$K$6:$L$10,2,FALSE)</f>
        <v>2</v>
      </c>
      <c r="I128" s="10" t="s">
        <v>212</v>
      </c>
    </row>
    <row r="129" spans="1:9" x14ac:dyDescent="0.3">
      <c r="A129" s="10" t="s">
        <v>152</v>
      </c>
      <c r="B129" s="10" t="s">
        <v>8</v>
      </c>
      <c r="C129" s="10" t="s">
        <v>56</v>
      </c>
      <c r="D129" s="10">
        <v>27</v>
      </c>
      <c r="E129" s="11">
        <v>44061</v>
      </c>
      <c r="F129" s="8">
        <v>119110</v>
      </c>
      <c r="G129" s="10" t="s">
        <v>16</v>
      </c>
      <c r="H129" s="9">
        <f>VLOOKUP(staff[[#This Row],[Rating]],$K$6:$L$10,2,FALSE)</f>
        <v>3</v>
      </c>
      <c r="I129" s="10" t="s">
        <v>212</v>
      </c>
    </row>
    <row r="130" spans="1:9" x14ac:dyDescent="0.3">
      <c r="A130" s="10" t="s">
        <v>150</v>
      </c>
      <c r="B130" s="10" t="s">
        <v>15</v>
      </c>
      <c r="C130" s="10" t="s">
        <v>19</v>
      </c>
      <c r="D130" s="10">
        <v>22</v>
      </c>
      <c r="E130" s="11">
        <v>44384</v>
      </c>
      <c r="F130" s="8">
        <v>112780</v>
      </c>
      <c r="G130" s="10" t="s">
        <v>13</v>
      </c>
      <c r="H130" s="9">
        <f>VLOOKUP(staff[[#This Row],[Rating]],$K$6:$L$10,2,FALSE)</f>
        <v>4</v>
      </c>
      <c r="I130" s="10" t="s">
        <v>212</v>
      </c>
    </row>
    <row r="131" spans="1:9" x14ac:dyDescent="0.3">
      <c r="A131" s="10" t="s">
        <v>175</v>
      </c>
      <c r="B131" s="10" t="s">
        <v>8</v>
      </c>
      <c r="C131" s="10" t="s">
        <v>9</v>
      </c>
      <c r="D131" s="10">
        <v>36</v>
      </c>
      <c r="E131" s="11">
        <v>44023</v>
      </c>
      <c r="F131" s="8">
        <v>114890</v>
      </c>
      <c r="G131" s="10" t="s">
        <v>16</v>
      </c>
      <c r="H131" s="9">
        <f>VLOOKUP(staff[[#This Row],[Rating]],$K$6:$L$10,2,FALSE)</f>
        <v>3</v>
      </c>
      <c r="I131" s="10" t="s">
        <v>212</v>
      </c>
    </row>
    <row r="132" spans="1:9" x14ac:dyDescent="0.3">
      <c r="A132" s="10" t="s">
        <v>146</v>
      </c>
      <c r="B132" s="10" t="s">
        <v>15</v>
      </c>
      <c r="C132" s="10" t="s">
        <v>21</v>
      </c>
      <c r="D132" s="10">
        <v>27</v>
      </c>
      <c r="E132" s="11">
        <v>44506</v>
      </c>
      <c r="F132" s="8">
        <v>48980</v>
      </c>
      <c r="G132" s="10" t="s">
        <v>16</v>
      </c>
      <c r="H132" s="9">
        <f>VLOOKUP(staff[[#This Row],[Rating]],$K$6:$L$10,2,FALSE)</f>
        <v>3</v>
      </c>
      <c r="I132" s="10" t="s">
        <v>212</v>
      </c>
    </row>
    <row r="133" spans="1:9" x14ac:dyDescent="0.3">
      <c r="A133" s="10" t="s">
        <v>170</v>
      </c>
      <c r="B133" s="10" t="s">
        <v>15</v>
      </c>
      <c r="C133" s="10" t="s">
        <v>56</v>
      </c>
      <c r="D133" s="10">
        <v>21</v>
      </c>
      <c r="E133" s="11">
        <v>44180</v>
      </c>
      <c r="F133" s="8">
        <v>75880</v>
      </c>
      <c r="G133" s="10" t="s">
        <v>16</v>
      </c>
      <c r="H133" s="9">
        <f>VLOOKUP(staff[[#This Row],[Rating]],$K$6:$L$10,2,FALSE)</f>
        <v>3</v>
      </c>
      <c r="I133" s="10" t="s">
        <v>212</v>
      </c>
    </row>
    <row r="134" spans="1:9" x14ac:dyDescent="0.3">
      <c r="A134" s="10" t="s">
        <v>167</v>
      </c>
      <c r="B134" s="10" t="s">
        <v>8</v>
      </c>
      <c r="C134" s="10" t="s">
        <v>19</v>
      </c>
      <c r="D134" s="10">
        <v>28</v>
      </c>
      <c r="E134" s="11">
        <v>44296</v>
      </c>
      <c r="F134" s="8">
        <v>53240</v>
      </c>
      <c r="G134" s="10" t="s">
        <v>16</v>
      </c>
      <c r="H134" s="9">
        <f>VLOOKUP(staff[[#This Row],[Rating]],$K$6:$L$10,2,FALSE)</f>
        <v>3</v>
      </c>
      <c r="I134" s="10" t="s">
        <v>212</v>
      </c>
    </row>
    <row r="135" spans="1:9" x14ac:dyDescent="0.3">
      <c r="A135" s="10" t="s">
        <v>122</v>
      </c>
      <c r="B135" s="10" t="s">
        <v>8</v>
      </c>
      <c r="C135" s="10" t="s">
        <v>21</v>
      </c>
      <c r="D135" s="10">
        <v>34</v>
      </c>
      <c r="E135" s="11">
        <v>44397</v>
      </c>
      <c r="F135" s="8">
        <v>85000</v>
      </c>
      <c r="G135" s="10" t="s">
        <v>16</v>
      </c>
      <c r="H135" s="9">
        <f>VLOOKUP(staff[[#This Row],[Rating]],$K$6:$L$10,2,FALSE)</f>
        <v>3</v>
      </c>
      <c r="I135" s="10" t="s">
        <v>212</v>
      </c>
    </row>
    <row r="136" spans="1:9" x14ac:dyDescent="0.3">
      <c r="A136" s="10" t="s">
        <v>179</v>
      </c>
      <c r="B136" s="10" t="s">
        <v>8</v>
      </c>
      <c r="C136" s="10" t="s">
        <v>12</v>
      </c>
      <c r="D136" s="10">
        <v>21</v>
      </c>
      <c r="E136" s="11">
        <v>44619</v>
      </c>
      <c r="F136" s="8">
        <v>33920</v>
      </c>
      <c r="G136" s="10" t="s">
        <v>16</v>
      </c>
      <c r="H136" s="9">
        <f>VLOOKUP(staff[[#This Row],[Rating]],$K$6:$L$10,2,FALSE)</f>
        <v>3</v>
      </c>
      <c r="I136" s="10" t="s">
        <v>212</v>
      </c>
    </row>
    <row r="137" spans="1:9" x14ac:dyDescent="0.3">
      <c r="A137" s="10" t="s">
        <v>188</v>
      </c>
      <c r="B137" s="10" t="s">
        <v>8</v>
      </c>
      <c r="C137" s="10" t="s">
        <v>12</v>
      </c>
      <c r="D137" s="10">
        <v>33</v>
      </c>
      <c r="E137" s="11">
        <v>44253</v>
      </c>
      <c r="F137" s="8">
        <v>75280</v>
      </c>
      <c r="G137" s="10" t="s">
        <v>16</v>
      </c>
      <c r="H137" s="9">
        <f>VLOOKUP(staff[[#This Row],[Rating]],$K$6:$L$10,2,FALSE)</f>
        <v>3</v>
      </c>
      <c r="I137" s="10" t="s">
        <v>212</v>
      </c>
    </row>
    <row r="138" spans="1:9" x14ac:dyDescent="0.3">
      <c r="A138" s="10" t="s">
        <v>130</v>
      </c>
      <c r="B138" s="10" t="s">
        <v>8</v>
      </c>
      <c r="C138" s="10" t="s">
        <v>21</v>
      </c>
      <c r="D138" s="10">
        <v>34</v>
      </c>
      <c r="E138" s="11">
        <v>44594</v>
      </c>
      <c r="F138" s="8">
        <v>58940</v>
      </c>
      <c r="G138" s="10" t="s">
        <v>16</v>
      </c>
      <c r="H138" s="9">
        <f>VLOOKUP(staff[[#This Row],[Rating]],$K$6:$L$10,2,FALSE)</f>
        <v>3</v>
      </c>
      <c r="I138" s="10" t="s">
        <v>212</v>
      </c>
    </row>
    <row r="139" spans="1:9" x14ac:dyDescent="0.3">
      <c r="A139" s="10" t="s">
        <v>136</v>
      </c>
      <c r="B139" s="10" t="s">
        <v>8</v>
      </c>
      <c r="C139" s="10" t="s">
        <v>9</v>
      </c>
      <c r="D139" s="10">
        <v>28</v>
      </c>
      <c r="E139" s="11">
        <v>44425</v>
      </c>
      <c r="F139" s="8">
        <v>104770</v>
      </c>
      <c r="G139" s="10" t="s">
        <v>16</v>
      </c>
      <c r="H139" s="9">
        <f>VLOOKUP(staff[[#This Row],[Rating]],$K$6:$L$10,2,FALSE)</f>
        <v>3</v>
      </c>
      <c r="I139" s="10" t="s">
        <v>212</v>
      </c>
    </row>
    <row r="140" spans="1:9" x14ac:dyDescent="0.3">
      <c r="A140" s="10" t="s">
        <v>125</v>
      </c>
      <c r="B140" s="10" t="s">
        <v>15</v>
      </c>
      <c r="C140" s="10" t="s">
        <v>9</v>
      </c>
      <c r="D140" s="10">
        <v>21</v>
      </c>
      <c r="E140" s="11">
        <v>44701</v>
      </c>
      <c r="F140" s="8">
        <v>57090</v>
      </c>
      <c r="G140" s="10" t="s">
        <v>16</v>
      </c>
      <c r="H140" s="9">
        <f>VLOOKUP(staff[[#This Row],[Rating]],$K$6:$L$10,2,FALSE)</f>
        <v>3</v>
      </c>
      <c r="I140" s="10" t="s">
        <v>212</v>
      </c>
    </row>
    <row r="141" spans="1:9" x14ac:dyDescent="0.3">
      <c r="A141" s="10" t="s">
        <v>160</v>
      </c>
      <c r="B141" s="10" t="s">
        <v>15</v>
      </c>
      <c r="C141" s="10" t="s">
        <v>21</v>
      </c>
      <c r="D141" s="10">
        <v>27</v>
      </c>
      <c r="E141" s="11">
        <v>44174</v>
      </c>
      <c r="F141" s="8">
        <v>91650</v>
      </c>
      <c r="G141" s="10" t="s">
        <v>13</v>
      </c>
      <c r="H141" s="9">
        <f>VLOOKUP(staff[[#This Row],[Rating]],$K$6:$L$10,2,FALSE)</f>
        <v>4</v>
      </c>
      <c r="I141" s="10" t="s">
        <v>212</v>
      </c>
    </row>
    <row r="142" spans="1:9" x14ac:dyDescent="0.3">
      <c r="A142" s="10" t="s">
        <v>183</v>
      </c>
      <c r="B142" s="10" t="s">
        <v>15</v>
      </c>
      <c r="C142" s="10" t="s">
        <v>21</v>
      </c>
      <c r="D142" s="10">
        <v>42</v>
      </c>
      <c r="E142" s="11">
        <v>44670</v>
      </c>
      <c r="F142" s="8">
        <v>70270</v>
      </c>
      <c r="G142" s="10" t="s">
        <v>24</v>
      </c>
      <c r="H142" s="9">
        <f>VLOOKUP(staff[[#This Row],[Rating]],$K$6:$L$10,2,FALSE)</f>
        <v>2</v>
      </c>
      <c r="I142" s="10" t="s">
        <v>212</v>
      </c>
    </row>
    <row r="143" spans="1:9" x14ac:dyDescent="0.3">
      <c r="A143" s="10" t="s">
        <v>129</v>
      </c>
      <c r="B143" s="10" t="s">
        <v>8</v>
      </c>
      <c r="C143" s="10" t="s">
        <v>21</v>
      </c>
      <c r="D143" s="10">
        <v>28</v>
      </c>
      <c r="E143" s="11">
        <v>44124</v>
      </c>
      <c r="F143" s="8">
        <v>75970</v>
      </c>
      <c r="G143" s="10" t="s">
        <v>16</v>
      </c>
      <c r="H143" s="9">
        <f>VLOOKUP(staff[[#This Row],[Rating]],$K$6:$L$10,2,FALSE)</f>
        <v>3</v>
      </c>
      <c r="I143" s="10" t="s">
        <v>212</v>
      </c>
    </row>
    <row r="144" spans="1:9" x14ac:dyDescent="0.3">
      <c r="A144" s="10" t="s">
        <v>112</v>
      </c>
      <c r="B144" s="10" t="s">
        <v>213</v>
      </c>
      <c r="C144" s="10" t="s">
        <v>12</v>
      </c>
      <c r="D144" s="10">
        <v>27</v>
      </c>
      <c r="E144" s="11">
        <v>44212</v>
      </c>
      <c r="F144" s="8">
        <v>90700</v>
      </c>
      <c r="G144" s="10" t="s">
        <v>13</v>
      </c>
      <c r="H144" s="9">
        <f>VLOOKUP(staff[[#This Row],[Rating]],$K$6:$L$10,2,FALSE)</f>
        <v>4</v>
      </c>
      <c r="I144" s="10" t="s">
        <v>212</v>
      </c>
    </row>
    <row r="145" spans="1:9" x14ac:dyDescent="0.3">
      <c r="A145" s="10" t="s">
        <v>131</v>
      </c>
      <c r="B145" s="10" t="s">
        <v>15</v>
      </c>
      <c r="C145" s="10" t="s">
        <v>9</v>
      </c>
      <c r="D145" s="10">
        <v>30</v>
      </c>
      <c r="E145" s="11">
        <v>44607</v>
      </c>
      <c r="F145" s="8">
        <v>60570</v>
      </c>
      <c r="G145" s="10" t="s">
        <v>16</v>
      </c>
      <c r="H145" s="9">
        <f>VLOOKUP(staff[[#This Row],[Rating]],$K$6:$L$10,2,FALSE)</f>
        <v>3</v>
      </c>
      <c r="I145" s="10" t="s">
        <v>212</v>
      </c>
    </row>
    <row r="146" spans="1:9" x14ac:dyDescent="0.3">
      <c r="A146" s="10" t="s">
        <v>134</v>
      </c>
      <c r="B146" s="10" t="s">
        <v>15</v>
      </c>
      <c r="C146" s="10" t="s">
        <v>9</v>
      </c>
      <c r="D146" s="10">
        <v>33</v>
      </c>
      <c r="E146" s="11">
        <v>44103</v>
      </c>
      <c r="F146" s="8">
        <v>115920</v>
      </c>
      <c r="G146" s="10" t="s">
        <v>16</v>
      </c>
      <c r="H146" s="9">
        <f>VLOOKUP(staff[[#This Row],[Rating]],$K$6:$L$10,2,FALSE)</f>
        <v>3</v>
      </c>
      <c r="I146" s="10" t="s">
        <v>212</v>
      </c>
    </row>
    <row r="147" spans="1:9" x14ac:dyDescent="0.3">
      <c r="A147" s="10" t="s">
        <v>186</v>
      </c>
      <c r="B147" s="10" t="s">
        <v>8</v>
      </c>
      <c r="C147" s="10" t="s">
        <v>21</v>
      </c>
      <c r="D147" s="10">
        <v>33</v>
      </c>
      <c r="E147" s="11">
        <v>44006</v>
      </c>
      <c r="F147" s="8">
        <v>65360</v>
      </c>
      <c r="G147" s="10" t="s">
        <v>16</v>
      </c>
      <c r="H147" s="9">
        <f>VLOOKUP(staff[[#This Row],[Rating]],$K$6:$L$10,2,FALSE)</f>
        <v>3</v>
      </c>
      <c r="I147" s="10" t="s">
        <v>212</v>
      </c>
    </row>
    <row r="148" spans="1:9" x14ac:dyDescent="0.3">
      <c r="A148" s="10" t="s">
        <v>116</v>
      </c>
      <c r="B148" s="10" t="s">
        <v>213</v>
      </c>
      <c r="C148" s="10" t="s">
        <v>21</v>
      </c>
      <c r="D148" s="10">
        <v>30</v>
      </c>
      <c r="E148" s="11">
        <v>44535</v>
      </c>
      <c r="F148" s="8">
        <v>64000</v>
      </c>
      <c r="G148" s="10" t="s">
        <v>16</v>
      </c>
      <c r="H148" s="9">
        <f>VLOOKUP(staff[[#This Row],[Rating]],$K$6:$L$10,2,FALSE)</f>
        <v>3</v>
      </c>
      <c r="I148" s="10" t="s">
        <v>212</v>
      </c>
    </row>
    <row r="149" spans="1:9" x14ac:dyDescent="0.3">
      <c r="A149" s="10" t="s">
        <v>195</v>
      </c>
      <c r="B149" s="10" t="s">
        <v>8</v>
      </c>
      <c r="C149" s="10" t="s">
        <v>21</v>
      </c>
      <c r="D149" s="10">
        <v>34</v>
      </c>
      <c r="E149" s="11">
        <v>44383</v>
      </c>
      <c r="F149" s="8">
        <v>92450</v>
      </c>
      <c r="G149" s="10" t="s">
        <v>16</v>
      </c>
      <c r="H149" s="9">
        <f>VLOOKUP(staff[[#This Row],[Rating]],$K$6:$L$10,2,FALSE)</f>
        <v>3</v>
      </c>
      <c r="I149" s="10" t="s">
        <v>212</v>
      </c>
    </row>
    <row r="150" spans="1:9" x14ac:dyDescent="0.3">
      <c r="A150" s="10" t="s">
        <v>113</v>
      </c>
      <c r="B150" s="10" t="s">
        <v>15</v>
      </c>
      <c r="C150" s="10" t="s">
        <v>12</v>
      </c>
      <c r="D150" s="10">
        <v>31</v>
      </c>
      <c r="E150" s="11">
        <v>44450</v>
      </c>
      <c r="F150" s="8">
        <v>48950</v>
      </c>
      <c r="G150" s="10" t="s">
        <v>16</v>
      </c>
      <c r="H150" s="9">
        <f>VLOOKUP(staff[[#This Row],[Rating]],$K$6:$L$10,2,FALSE)</f>
        <v>3</v>
      </c>
      <c r="I150" s="10" t="s">
        <v>212</v>
      </c>
    </row>
    <row r="151" spans="1:9" x14ac:dyDescent="0.3">
      <c r="A151" s="10" t="s">
        <v>185</v>
      </c>
      <c r="B151" s="10" t="s">
        <v>8</v>
      </c>
      <c r="C151" s="10" t="s">
        <v>12</v>
      </c>
      <c r="D151" s="10">
        <v>27</v>
      </c>
      <c r="E151" s="11">
        <v>44625</v>
      </c>
      <c r="F151" s="8">
        <v>83750</v>
      </c>
      <c r="G151" s="10" t="s">
        <v>16</v>
      </c>
      <c r="H151" s="9">
        <f>VLOOKUP(staff[[#This Row],[Rating]],$K$6:$L$10,2,FALSE)</f>
        <v>3</v>
      </c>
      <c r="I151" s="10" t="s">
        <v>212</v>
      </c>
    </row>
    <row r="152" spans="1:9" x14ac:dyDescent="0.3">
      <c r="A152" s="10" t="s">
        <v>166</v>
      </c>
      <c r="B152" s="10" t="s">
        <v>8</v>
      </c>
      <c r="C152" s="10" t="s">
        <v>12</v>
      </c>
      <c r="D152" s="10">
        <v>40</v>
      </c>
      <c r="E152" s="11">
        <v>44276</v>
      </c>
      <c r="F152" s="8">
        <v>87620</v>
      </c>
      <c r="G152" s="10" t="s">
        <v>16</v>
      </c>
      <c r="H152" s="9">
        <f>VLOOKUP(staff[[#This Row],[Rating]],$K$6:$L$10,2,FALSE)</f>
        <v>3</v>
      </c>
      <c r="I152" s="10" t="s">
        <v>212</v>
      </c>
    </row>
    <row r="153" spans="1:9" x14ac:dyDescent="0.3">
      <c r="A153" s="10" t="s">
        <v>184</v>
      </c>
      <c r="B153" s="10" t="s">
        <v>8</v>
      </c>
      <c r="C153" s="10" t="s">
        <v>19</v>
      </c>
      <c r="D153" s="10">
        <v>20</v>
      </c>
      <c r="E153" s="11">
        <v>44476</v>
      </c>
      <c r="F153" s="8">
        <v>68900</v>
      </c>
      <c r="G153" s="10" t="s">
        <v>24</v>
      </c>
      <c r="H153" s="9">
        <f>VLOOKUP(staff[[#This Row],[Rating]],$K$6:$L$10,2,FALSE)</f>
        <v>2</v>
      </c>
      <c r="I153" s="10" t="s">
        <v>212</v>
      </c>
    </row>
    <row r="154" spans="1:9" x14ac:dyDescent="0.3">
      <c r="A154" s="10" t="s">
        <v>157</v>
      </c>
      <c r="B154" s="10" t="s">
        <v>15</v>
      </c>
      <c r="C154" s="10" t="s">
        <v>19</v>
      </c>
      <c r="D154" s="10">
        <v>32</v>
      </c>
      <c r="E154" s="11">
        <v>44403</v>
      </c>
      <c r="F154" s="8">
        <v>53540</v>
      </c>
      <c r="G154" s="10" t="s">
        <v>16</v>
      </c>
      <c r="H154" s="9">
        <f>VLOOKUP(staff[[#This Row],[Rating]],$K$6:$L$10,2,FALSE)</f>
        <v>3</v>
      </c>
      <c r="I154" s="10" t="s">
        <v>212</v>
      </c>
    </row>
    <row r="155" spans="1:9" x14ac:dyDescent="0.3">
      <c r="A155" s="10" t="s">
        <v>172</v>
      </c>
      <c r="B155" s="10" t="s">
        <v>15</v>
      </c>
      <c r="C155" s="10" t="s">
        <v>19</v>
      </c>
      <c r="D155" s="10">
        <v>28</v>
      </c>
      <c r="E155" s="11">
        <v>44758</v>
      </c>
      <c r="F155" s="8">
        <v>43510</v>
      </c>
      <c r="G155" s="10" t="s">
        <v>42</v>
      </c>
      <c r="H155" s="9">
        <f>VLOOKUP(staff[[#This Row],[Rating]],$K$6:$L$10,2,FALSE)</f>
        <v>1</v>
      </c>
      <c r="I155" s="10" t="s">
        <v>212</v>
      </c>
    </row>
    <row r="156" spans="1:9" x14ac:dyDescent="0.3">
      <c r="A156" s="10" t="s">
        <v>127</v>
      </c>
      <c r="B156" s="10" t="s">
        <v>8</v>
      </c>
      <c r="C156" s="10" t="s">
        <v>19</v>
      </c>
      <c r="D156" s="10">
        <v>38</v>
      </c>
      <c r="E156" s="11">
        <v>44316</v>
      </c>
      <c r="F156" s="8">
        <v>109160</v>
      </c>
      <c r="G156" s="10" t="s">
        <v>10</v>
      </c>
      <c r="H156" s="9">
        <f>VLOOKUP(staff[[#This Row],[Rating]],$K$6:$L$10,2,FALSE)</f>
        <v>5</v>
      </c>
      <c r="I156" s="10" t="s">
        <v>212</v>
      </c>
    </row>
    <row r="157" spans="1:9" x14ac:dyDescent="0.3">
      <c r="A157" s="10" t="s">
        <v>198</v>
      </c>
      <c r="B157" s="10" t="s">
        <v>15</v>
      </c>
      <c r="C157" s="10" t="s">
        <v>9</v>
      </c>
      <c r="D157" s="10">
        <v>40</v>
      </c>
      <c r="E157" s="11">
        <v>44204</v>
      </c>
      <c r="F157" s="8">
        <v>99750</v>
      </c>
      <c r="G157" s="10" t="s">
        <v>16</v>
      </c>
      <c r="H157" s="9">
        <f>VLOOKUP(staff[[#This Row],[Rating]],$K$6:$L$10,2,FALSE)</f>
        <v>3</v>
      </c>
      <c r="I157" s="10" t="s">
        <v>212</v>
      </c>
    </row>
    <row r="158" spans="1:9" x14ac:dyDescent="0.3">
      <c r="A158" s="10" t="s">
        <v>124</v>
      </c>
      <c r="B158" s="10" t="s">
        <v>8</v>
      </c>
      <c r="C158" s="10" t="s">
        <v>12</v>
      </c>
      <c r="D158" s="10">
        <v>31</v>
      </c>
      <c r="E158" s="11">
        <v>44084</v>
      </c>
      <c r="F158" s="8">
        <v>41980</v>
      </c>
      <c r="G158" s="10" t="s">
        <v>16</v>
      </c>
      <c r="H158" s="9">
        <f>VLOOKUP(staff[[#This Row],[Rating]],$K$6:$L$10,2,FALSE)</f>
        <v>3</v>
      </c>
      <c r="I158" s="10" t="s">
        <v>212</v>
      </c>
    </row>
    <row r="159" spans="1:9" x14ac:dyDescent="0.3">
      <c r="A159" s="10" t="s">
        <v>187</v>
      </c>
      <c r="B159" s="10" t="s">
        <v>15</v>
      </c>
      <c r="C159" s="10" t="s">
        <v>21</v>
      </c>
      <c r="D159" s="10">
        <v>36</v>
      </c>
      <c r="E159" s="11">
        <v>44272</v>
      </c>
      <c r="F159" s="8">
        <v>71380</v>
      </c>
      <c r="G159" s="10" t="s">
        <v>16</v>
      </c>
      <c r="H159" s="9">
        <f>VLOOKUP(staff[[#This Row],[Rating]],$K$6:$L$10,2,FALSE)</f>
        <v>3</v>
      </c>
      <c r="I159" s="10" t="s">
        <v>212</v>
      </c>
    </row>
    <row r="160" spans="1:9" x14ac:dyDescent="0.3">
      <c r="A160" s="10" t="s">
        <v>191</v>
      </c>
      <c r="B160" s="10" t="s">
        <v>15</v>
      </c>
      <c r="C160" s="10" t="s">
        <v>9</v>
      </c>
      <c r="D160" s="10">
        <v>27</v>
      </c>
      <c r="E160" s="11">
        <v>44547</v>
      </c>
      <c r="F160" s="8">
        <v>113280</v>
      </c>
      <c r="G160" s="10" t="s">
        <v>42</v>
      </c>
      <c r="H160" s="9">
        <f>VLOOKUP(staff[[#This Row],[Rating]],$K$6:$L$10,2,FALSE)</f>
        <v>1</v>
      </c>
      <c r="I160" s="10" t="s">
        <v>212</v>
      </c>
    </row>
    <row r="161" spans="1:9" x14ac:dyDescent="0.3">
      <c r="A161" s="10" t="s">
        <v>181</v>
      </c>
      <c r="B161" s="10" t="s">
        <v>8</v>
      </c>
      <c r="C161" s="10" t="s">
        <v>21</v>
      </c>
      <c r="D161" s="10">
        <v>33</v>
      </c>
      <c r="E161" s="11">
        <v>44747</v>
      </c>
      <c r="F161" s="8">
        <v>86570</v>
      </c>
      <c r="G161" s="10" t="s">
        <v>16</v>
      </c>
      <c r="H161" s="9">
        <f>VLOOKUP(staff[[#This Row],[Rating]],$K$6:$L$10,2,FALSE)</f>
        <v>3</v>
      </c>
      <c r="I161" s="10" t="s">
        <v>212</v>
      </c>
    </row>
    <row r="162" spans="1:9" x14ac:dyDescent="0.3">
      <c r="A162" s="10" t="s">
        <v>139</v>
      </c>
      <c r="B162" s="10" t="s">
        <v>15</v>
      </c>
      <c r="C162" s="10" t="s">
        <v>9</v>
      </c>
      <c r="D162" s="10">
        <v>26</v>
      </c>
      <c r="E162" s="11">
        <v>44350</v>
      </c>
      <c r="F162" s="8">
        <v>53540</v>
      </c>
      <c r="G162" s="10" t="s">
        <v>16</v>
      </c>
      <c r="H162" s="9">
        <f>VLOOKUP(staff[[#This Row],[Rating]],$K$6:$L$10,2,FALSE)</f>
        <v>3</v>
      </c>
      <c r="I162" s="10" t="s">
        <v>212</v>
      </c>
    </row>
    <row r="163" spans="1:9" x14ac:dyDescent="0.3">
      <c r="A163" s="10" t="s">
        <v>190</v>
      </c>
      <c r="B163" s="10" t="s">
        <v>15</v>
      </c>
      <c r="C163" s="10" t="s">
        <v>12</v>
      </c>
      <c r="D163" s="10">
        <v>37</v>
      </c>
      <c r="E163" s="11">
        <v>44640</v>
      </c>
      <c r="F163" s="8">
        <v>69070</v>
      </c>
      <c r="G163" s="10" t="s">
        <v>16</v>
      </c>
      <c r="H163" s="9">
        <f>VLOOKUP(staff[[#This Row],[Rating]],$K$6:$L$10,2,FALSE)</f>
        <v>3</v>
      </c>
      <c r="I163" s="10" t="s">
        <v>212</v>
      </c>
    </row>
    <row r="164" spans="1:9" x14ac:dyDescent="0.3">
      <c r="A164" s="10" t="s">
        <v>121</v>
      </c>
      <c r="B164" s="10" t="s">
        <v>8</v>
      </c>
      <c r="C164" s="10" t="s">
        <v>21</v>
      </c>
      <c r="D164" s="10">
        <v>30</v>
      </c>
      <c r="E164" s="11">
        <v>44328</v>
      </c>
      <c r="F164" s="8">
        <v>67910</v>
      </c>
      <c r="G164" s="10" t="s">
        <v>24</v>
      </c>
      <c r="H164" s="9">
        <f>VLOOKUP(staff[[#This Row],[Rating]],$K$6:$L$10,2,FALSE)</f>
        <v>2</v>
      </c>
      <c r="I164" s="10" t="s">
        <v>212</v>
      </c>
    </row>
    <row r="165" spans="1:9" x14ac:dyDescent="0.3">
      <c r="A165" s="10" t="s">
        <v>119</v>
      </c>
      <c r="B165" s="10" t="s">
        <v>15</v>
      </c>
      <c r="C165" s="10" t="s">
        <v>12</v>
      </c>
      <c r="D165" s="10">
        <v>30</v>
      </c>
      <c r="E165" s="11">
        <v>44214</v>
      </c>
      <c r="F165" s="8">
        <v>69120</v>
      </c>
      <c r="G165" s="10" t="s">
        <v>16</v>
      </c>
      <c r="H165" s="9">
        <f>VLOOKUP(staff[[#This Row],[Rating]],$K$6:$L$10,2,FALSE)</f>
        <v>3</v>
      </c>
      <c r="I165" s="10" t="s">
        <v>212</v>
      </c>
    </row>
    <row r="166" spans="1:9" x14ac:dyDescent="0.3">
      <c r="A166" s="10" t="s">
        <v>132</v>
      </c>
      <c r="B166" s="10" t="s">
        <v>8</v>
      </c>
      <c r="C166" s="10" t="s">
        <v>21</v>
      </c>
      <c r="D166" s="10">
        <v>34</v>
      </c>
      <c r="E166" s="11">
        <v>44550</v>
      </c>
      <c r="F166" s="8">
        <v>60130</v>
      </c>
      <c r="G166" s="10" t="s">
        <v>16</v>
      </c>
      <c r="H166" s="9">
        <f>VLOOKUP(staff[[#This Row],[Rating]],$K$6:$L$10,2,FALSE)</f>
        <v>3</v>
      </c>
      <c r="I166" s="10" t="s">
        <v>212</v>
      </c>
    </row>
    <row r="167" spans="1:9" x14ac:dyDescent="0.3">
      <c r="A167" s="10" t="s">
        <v>161</v>
      </c>
      <c r="B167" s="10" t="s">
        <v>15</v>
      </c>
      <c r="C167" s="10" t="s">
        <v>9</v>
      </c>
      <c r="D167" s="10">
        <v>23</v>
      </c>
      <c r="E167" s="11">
        <v>44378</v>
      </c>
      <c r="F167" s="8">
        <v>106460</v>
      </c>
      <c r="G167" s="10" t="s">
        <v>16</v>
      </c>
      <c r="H167" s="9">
        <f>VLOOKUP(staff[[#This Row],[Rating]],$K$6:$L$10,2,FALSE)</f>
        <v>3</v>
      </c>
      <c r="I167" s="10" t="s">
        <v>212</v>
      </c>
    </row>
    <row r="168" spans="1:9" x14ac:dyDescent="0.3">
      <c r="A168" s="10" t="s">
        <v>148</v>
      </c>
      <c r="B168" s="10" t="s">
        <v>8</v>
      </c>
      <c r="C168" s="10" t="s">
        <v>56</v>
      </c>
      <c r="D168" s="10">
        <v>37</v>
      </c>
      <c r="E168" s="11">
        <v>44389</v>
      </c>
      <c r="F168" s="8">
        <v>118100</v>
      </c>
      <c r="G168" s="10" t="s">
        <v>16</v>
      </c>
      <c r="H168" s="9">
        <f>VLOOKUP(staff[[#This Row],[Rating]],$K$6:$L$10,2,FALSE)</f>
        <v>3</v>
      </c>
      <c r="I168" s="10" t="s">
        <v>212</v>
      </c>
    </row>
    <row r="169" spans="1:9" x14ac:dyDescent="0.3">
      <c r="A169" s="10" t="s">
        <v>164</v>
      </c>
      <c r="B169" s="10" t="s">
        <v>8</v>
      </c>
      <c r="C169" s="10" t="s">
        <v>9</v>
      </c>
      <c r="D169" s="10">
        <v>36</v>
      </c>
      <c r="E169" s="11">
        <v>44468</v>
      </c>
      <c r="F169" s="8">
        <v>78390</v>
      </c>
      <c r="G169" s="10" t="s">
        <v>16</v>
      </c>
      <c r="H169" s="9">
        <f>VLOOKUP(staff[[#This Row],[Rating]],$K$6:$L$10,2,FALSE)</f>
        <v>3</v>
      </c>
      <c r="I169" s="10" t="s">
        <v>212</v>
      </c>
    </row>
    <row r="170" spans="1:9" x14ac:dyDescent="0.3">
      <c r="A170" s="10" t="s">
        <v>147</v>
      </c>
      <c r="B170" s="10" t="s">
        <v>8</v>
      </c>
      <c r="C170" s="10" t="s">
        <v>9</v>
      </c>
      <c r="D170" s="10">
        <v>30</v>
      </c>
      <c r="E170" s="11">
        <v>44789</v>
      </c>
      <c r="F170" s="8">
        <v>114180</v>
      </c>
      <c r="G170" s="10" t="s">
        <v>16</v>
      </c>
      <c r="H170" s="9">
        <f>VLOOKUP(staff[[#This Row],[Rating]],$K$6:$L$10,2,FALSE)</f>
        <v>3</v>
      </c>
      <c r="I170" s="10" t="s">
        <v>212</v>
      </c>
    </row>
    <row r="171" spans="1:9" x14ac:dyDescent="0.3">
      <c r="A171" s="10" t="s">
        <v>189</v>
      </c>
      <c r="B171" s="10" t="s">
        <v>8</v>
      </c>
      <c r="C171" s="10" t="s">
        <v>9</v>
      </c>
      <c r="D171" s="10">
        <v>28</v>
      </c>
      <c r="E171" s="11">
        <v>44590</v>
      </c>
      <c r="F171" s="8">
        <v>104120</v>
      </c>
      <c r="G171" s="10" t="s">
        <v>16</v>
      </c>
      <c r="H171" s="9">
        <f>VLOOKUP(staff[[#This Row],[Rating]],$K$6:$L$10,2,FALSE)</f>
        <v>3</v>
      </c>
      <c r="I171" s="10" t="s">
        <v>212</v>
      </c>
    </row>
    <row r="172" spans="1:9" x14ac:dyDescent="0.3">
      <c r="A172" s="10" t="s">
        <v>138</v>
      </c>
      <c r="B172" s="10" t="s">
        <v>15</v>
      </c>
      <c r="C172" s="10" t="s">
        <v>9</v>
      </c>
      <c r="D172" s="10">
        <v>30</v>
      </c>
      <c r="E172" s="11">
        <v>44640</v>
      </c>
      <c r="F172" s="8">
        <v>67950</v>
      </c>
      <c r="G172" s="10" t="s">
        <v>16</v>
      </c>
      <c r="H172" s="9">
        <f>VLOOKUP(staff[[#This Row],[Rating]],$K$6:$L$10,2,FALSE)</f>
        <v>3</v>
      </c>
      <c r="I172" s="10" t="s">
        <v>212</v>
      </c>
    </row>
    <row r="173" spans="1:9" x14ac:dyDescent="0.3">
      <c r="A173" s="10" t="s">
        <v>137</v>
      </c>
      <c r="B173" s="10" t="s">
        <v>8</v>
      </c>
      <c r="C173" s="10" t="s">
        <v>12</v>
      </c>
      <c r="D173" s="10">
        <v>29</v>
      </c>
      <c r="E173" s="11">
        <v>43962</v>
      </c>
      <c r="F173" s="8">
        <v>34980</v>
      </c>
      <c r="G173" s="10" t="s">
        <v>16</v>
      </c>
      <c r="H173" s="9">
        <f>VLOOKUP(staff[[#This Row],[Rating]],$K$6:$L$10,2,FALSE)</f>
        <v>3</v>
      </c>
      <c r="I173" s="10" t="s">
        <v>212</v>
      </c>
    </row>
    <row r="174" spans="1:9" x14ac:dyDescent="0.3">
      <c r="A174" s="10" t="s">
        <v>153</v>
      </c>
      <c r="B174" s="10" t="s">
        <v>8</v>
      </c>
      <c r="C174" s="10" t="s">
        <v>12</v>
      </c>
      <c r="D174" s="10">
        <v>24</v>
      </c>
      <c r="E174" s="11">
        <v>44087</v>
      </c>
      <c r="F174" s="8">
        <v>62780</v>
      </c>
      <c r="G174" s="10" t="s">
        <v>16</v>
      </c>
      <c r="H174" s="9">
        <f>VLOOKUP(staff[[#This Row],[Rating]],$K$6:$L$10,2,FALSE)</f>
        <v>3</v>
      </c>
      <c r="I174" s="10" t="s">
        <v>212</v>
      </c>
    </row>
    <row r="175" spans="1:9" x14ac:dyDescent="0.3">
      <c r="A175" s="10" t="s">
        <v>117</v>
      </c>
      <c r="B175" s="10" t="s">
        <v>15</v>
      </c>
      <c r="C175" s="10" t="s">
        <v>12</v>
      </c>
      <c r="D175" s="10">
        <v>20</v>
      </c>
      <c r="E175" s="11">
        <v>44397</v>
      </c>
      <c r="F175" s="8">
        <v>107700</v>
      </c>
      <c r="G175" s="10" t="s">
        <v>16</v>
      </c>
      <c r="H175" s="9">
        <f>VLOOKUP(staff[[#This Row],[Rating]],$K$6:$L$10,2,FALSE)</f>
        <v>3</v>
      </c>
      <c r="I175" s="10" t="s">
        <v>212</v>
      </c>
    </row>
    <row r="176" spans="1:9" x14ac:dyDescent="0.3">
      <c r="A176" s="10" t="s">
        <v>168</v>
      </c>
      <c r="B176" s="10" t="s">
        <v>15</v>
      </c>
      <c r="C176" s="10" t="s">
        <v>19</v>
      </c>
      <c r="D176" s="10">
        <v>25</v>
      </c>
      <c r="E176" s="11">
        <v>44322</v>
      </c>
      <c r="F176" s="8">
        <v>65700</v>
      </c>
      <c r="G176" s="10" t="s">
        <v>16</v>
      </c>
      <c r="H176" s="9">
        <f>VLOOKUP(staff[[#This Row],[Rating]],$K$6:$L$10,2,FALSE)</f>
        <v>3</v>
      </c>
      <c r="I176" s="10" t="s">
        <v>212</v>
      </c>
    </row>
    <row r="177" spans="1:9" x14ac:dyDescent="0.3">
      <c r="A177" s="10" t="s">
        <v>135</v>
      </c>
      <c r="B177" s="10" t="s">
        <v>8</v>
      </c>
      <c r="C177" s="10" t="s">
        <v>12</v>
      </c>
      <c r="D177" s="10">
        <v>33</v>
      </c>
      <c r="E177" s="11">
        <v>44313</v>
      </c>
      <c r="F177" s="8">
        <v>75480</v>
      </c>
      <c r="G177" s="10" t="s">
        <v>42</v>
      </c>
      <c r="H177" s="9">
        <f>VLOOKUP(staff[[#This Row],[Rating]],$K$6:$L$10,2,FALSE)</f>
        <v>1</v>
      </c>
      <c r="I177" s="10" t="s">
        <v>212</v>
      </c>
    </row>
    <row r="178" spans="1:9" x14ac:dyDescent="0.3">
      <c r="A178" s="10" t="s">
        <v>174</v>
      </c>
      <c r="B178" s="10" t="s">
        <v>15</v>
      </c>
      <c r="C178" s="10" t="s">
        <v>12</v>
      </c>
      <c r="D178" s="10">
        <v>33</v>
      </c>
      <c r="E178" s="11">
        <v>44448</v>
      </c>
      <c r="F178" s="8">
        <v>53870</v>
      </c>
      <c r="G178" s="10" t="s">
        <v>16</v>
      </c>
      <c r="H178" s="9">
        <f>VLOOKUP(staff[[#This Row],[Rating]],$K$6:$L$10,2,FALSE)</f>
        <v>3</v>
      </c>
      <c r="I178" s="10" t="s">
        <v>212</v>
      </c>
    </row>
    <row r="179" spans="1:9" x14ac:dyDescent="0.3">
      <c r="A179" s="10" t="s">
        <v>141</v>
      </c>
      <c r="B179" s="10" t="s">
        <v>8</v>
      </c>
      <c r="C179" s="10" t="s">
        <v>19</v>
      </c>
      <c r="D179" s="10">
        <v>36</v>
      </c>
      <c r="E179" s="11">
        <v>44433</v>
      </c>
      <c r="F179" s="8">
        <v>78540</v>
      </c>
      <c r="G179" s="10" t="s">
        <v>16</v>
      </c>
      <c r="H179" s="9">
        <f>VLOOKUP(staff[[#This Row],[Rating]],$K$6:$L$10,2,FALSE)</f>
        <v>3</v>
      </c>
      <c r="I179" s="10" t="s">
        <v>212</v>
      </c>
    </row>
    <row r="180" spans="1:9" x14ac:dyDescent="0.3">
      <c r="A180" s="10" t="s">
        <v>193</v>
      </c>
      <c r="B180" s="10" t="s">
        <v>15</v>
      </c>
      <c r="C180" s="10" t="s">
        <v>9</v>
      </c>
      <c r="D180" s="10">
        <v>19</v>
      </c>
      <c r="E180" s="11">
        <v>44218</v>
      </c>
      <c r="F180" s="8">
        <v>58960</v>
      </c>
      <c r="G180" s="10" t="s">
        <v>16</v>
      </c>
      <c r="H180" s="9">
        <f>VLOOKUP(staff[[#This Row],[Rating]],$K$6:$L$10,2,FALSE)</f>
        <v>3</v>
      </c>
      <c r="I180" s="10" t="s">
        <v>212</v>
      </c>
    </row>
    <row r="181" spans="1:9" x14ac:dyDescent="0.3">
      <c r="A181" s="10" t="s">
        <v>162</v>
      </c>
      <c r="B181" s="10" t="s">
        <v>15</v>
      </c>
      <c r="C181" s="10" t="s">
        <v>9</v>
      </c>
      <c r="D181" s="10">
        <v>46</v>
      </c>
      <c r="E181" s="11">
        <v>44697</v>
      </c>
      <c r="F181" s="8">
        <v>70610</v>
      </c>
      <c r="G181" s="10" t="s">
        <v>16</v>
      </c>
      <c r="H181" s="9">
        <f>VLOOKUP(staff[[#This Row],[Rating]],$K$6:$L$10,2,FALSE)</f>
        <v>3</v>
      </c>
      <c r="I181" s="10" t="s">
        <v>212</v>
      </c>
    </row>
    <row r="182" spans="1:9" x14ac:dyDescent="0.3">
      <c r="A182" s="10" t="s">
        <v>171</v>
      </c>
      <c r="B182" s="10" t="s">
        <v>15</v>
      </c>
      <c r="C182" s="10" t="s">
        <v>21</v>
      </c>
      <c r="D182" s="10">
        <v>33</v>
      </c>
      <c r="E182" s="11">
        <v>44181</v>
      </c>
      <c r="F182" s="8">
        <v>59430</v>
      </c>
      <c r="G182" s="10" t="s">
        <v>16</v>
      </c>
      <c r="H182" s="9">
        <f>VLOOKUP(staff[[#This Row],[Rating]],$K$6:$L$10,2,FALSE)</f>
        <v>3</v>
      </c>
      <c r="I182" s="10" t="s">
        <v>212</v>
      </c>
    </row>
    <row r="183" spans="1:9" x14ac:dyDescent="0.3">
      <c r="A183" s="10" t="s">
        <v>144</v>
      </c>
      <c r="B183" s="10" t="s">
        <v>15</v>
      </c>
      <c r="C183" s="10" t="s">
        <v>9</v>
      </c>
      <c r="D183" s="10">
        <v>33</v>
      </c>
      <c r="E183" s="11">
        <v>44640</v>
      </c>
      <c r="F183" s="8">
        <v>48530</v>
      </c>
      <c r="G183" s="10" t="s">
        <v>13</v>
      </c>
      <c r="H183" s="9">
        <f>VLOOKUP(staff[[#This Row],[Rating]],$K$6:$L$10,2,FALSE)</f>
        <v>4</v>
      </c>
      <c r="I183" s="10" t="s">
        <v>212</v>
      </c>
    </row>
    <row r="184" spans="1:9" x14ac:dyDescent="0.3">
      <c r="A184" s="10" t="s">
        <v>163</v>
      </c>
      <c r="B184" s="10" t="s">
        <v>8</v>
      </c>
      <c r="C184" s="10" t="s">
        <v>12</v>
      </c>
      <c r="D184" s="10">
        <v>33</v>
      </c>
      <c r="E184" s="11">
        <v>44129</v>
      </c>
      <c r="F184" s="8">
        <v>96140</v>
      </c>
      <c r="G184" s="10" t="s">
        <v>16</v>
      </c>
      <c r="H184" s="9">
        <f>VLOOKUP(staff[[#This Row],[Rating]],$K$6:$L$10,2,FALSE)</f>
        <v>3</v>
      </c>
      <c r="I184" s="10" t="s">
        <v>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Y28"/>
  <sheetViews>
    <sheetView showGridLines="0" tabSelected="1" topLeftCell="A7" zoomScale="84" workbookViewId="0">
      <selection activeCell="Q24" sqref="Q24"/>
    </sheetView>
  </sheetViews>
  <sheetFormatPr defaultRowHeight="14.4" x14ac:dyDescent="0.3"/>
  <cols>
    <col min="4" max="4" width="16.5546875" customWidth="1"/>
    <col min="5" max="5" width="2.6640625" customWidth="1"/>
    <col min="6" max="6" width="16.5546875" customWidth="1"/>
    <col min="7" max="7" width="2.6640625" customWidth="1"/>
    <col min="8" max="8" width="16.5546875" customWidth="1"/>
    <col min="9" max="10" width="8.88671875" customWidth="1"/>
    <col min="11" max="11" width="16.5546875" customWidth="1"/>
    <col min="12" max="12" width="2.6640625" customWidth="1"/>
    <col min="13" max="13" width="16.5546875" customWidth="1"/>
    <col min="14" max="14" width="2.6640625" customWidth="1"/>
    <col min="15" max="15" width="16.5546875" customWidth="1"/>
    <col min="20" max="20" width="12.5546875" bestFit="1" customWidth="1"/>
    <col min="21" max="21" width="13.88671875" bestFit="1" customWidth="1"/>
    <col min="24" max="24" width="12.5546875" customWidth="1"/>
    <col min="25" max="25" width="13.88671875" customWidth="1"/>
  </cols>
  <sheetData>
    <row r="3" spans="4:25" ht="23.4" x14ac:dyDescent="0.45">
      <c r="J3" s="65" t="s">
        <v>278</v>
      </c>
    </row>
    <row r="6" spans="4:25" ht="30" customHeight="1" x14ac:dyDescent="0.7">
      <c r="D6" s="58"/>
      <c r="E6" s="59" t="s">
        <v>272</v>
      </c>
      <c r="F6" s="58"/>
      <c r="G6" s="58"/>
      <c r="H6" s="58"/>
      <c r="K6" s="60"/>
      <c r="L6" s="60"/>
      <c r="M6" s="61" t="s">
        <v>273</v>
      </c>
      <c r="N6" s="60"/>
      <c r="O6" s="60"/>
    </row>
    <row r="7" spans="4:25" ht="8.4" customHeight="1" x14ac:dyDescent="0.7">
      <c r="E7" s="43"/>
      <c r="L7" s="43"/>
    </row>
    <row r="8" spans="4:25" s="63" customFormat="1" ht="25.8" customHeight="1" x14ac:dyDescent="0.3">
      <c r="D8" s="63" t="s">
        <v>274</v>
      </c>
      <c r="F8" s="63" t="s">
        <v>275</v>
      </c>
      <c r="H8" s="63" t="s">
        <v>276</v>
      </c>
      <c r="K8" s="64" t="s">
        <v>274</v>
      </c>
      <c r="M8" s="64" t="s">
        <v>275</v>
      </c>
      <c r="O8" s="64" t="s">
        <v>276</v>
      </c>
    </row>
    <row r="10" spans="4:25" s="53" customFormat="1" ht="71.400000000000006" customHeight="1" x14ac:dyDescent="0.3">
      <c r="D10" s="54">
        <f>COUNTIFS(staff[Country],"NZ")</f>
        <v>91</v>
      </c>
      <c r="F10" s="68">
        <f>COUNTIFS(staff[Gender],"Female",all_staff[Country],"NZ")/100</f>
        <v>0.43</v>
      </c>
      <c r="H10" s="57">
        <f>AVERAGEIFS(staff[Salary],all_staff[Country],"NZ")</f>
        <v>76978.791208791212</v>
      </c>
      <c r="K10" s="55">
        <f>COUNTIFS(staff[Country],"IND")</f>
        <v>92</v>
      </c>
      <c r="M10" s="69">
        <f>COUNTIFS(staff[Gender],"Female",all_staff[Country],"IND")/100</f>
        <v>0.43</v>
      </c>
      <c r="O10" s="56">
        <f>AVERAGEIFS(staff[Salary],all_staff[Country],"IND")</f>
        <v>77366.521739130432</v>
      </c>
    </row>
    <row r="11" spans="4:25" s="67" customFormat="1" x14ac:dyDescent="0.3"/>
    <row r="12" spans="4:25" s="62" customFormat="1" x14ac:dyDescent="0.3"/>
    <row r="13" spans="4:25" s="62" customFormat="1" ht="31.2" x14ac:dyDescent="0.6">
      <c r="D13" s="66" t="s">
        <v>277</v>
      </c>
      <c r="E13" s="66"/>
      <c r="F13" s="66"/>
      <c r="G13" s="66"/>
      <c r="H13" s="66"/>
      <c r="I13" s="66"/>
      <c r="J13" s="66"/>
      <c r="K13" s="66"/>
      <c r="L13" s="66"/>
      <c r="M13" s="66"/>
      <c r="N13" s="66"/>
      <c r="O13" s="66"/>
    </row>
    <row r="15" spans="4:25" ht="15" thickBot="1" x14ac:dyDescent="0.35">
      <c r="T15" s="31" t="s">
        <v>210</v>
      </c>
      <c r="U15" t="s" vm="1">
        <v>212</v>
      </c>
      <c r="X15" s="31" t="s">
        <v>210</v>
      </c>
      <c r="Y15" t="s" vm="2">
        <v>211</v>
      </c>
    </row>
    <row r="16" spans="4:25" x14ac:dyDescent="0.3">
      <c r="D16" s="44"/>
      <c r="E16" s="45"/>
      <c r="F16" s="45"/>
      <c r="G16" s="45"/>
      <c r="H16" s="46"/>
      <c r="K16" s="44"/>
      <c r="L16" s="45"/>
      <c r="M16" s="45"/>
      <c r="N16" s="45"/>
      <c r="O16" s="46"/>
    </row>
    <row r="17" spans="4:25" x14ac:dyDescent="0.3">
      <c r="D17" s="47"/>
      <c r="E17" s="48"/>
      <c r="F17" s="48"/>
      <c r="G17" s="48"/>
      <c r="H17" s="49"/>
      <c r="K17" s="47"/>
      <c r="L17" s="48"/>
      <c r="M17" s="48"/>
      <c r="N17" s="48"/>
      <c r="O17" s="49"/>
      <c r="T17" s="31" t="s">
        <v>242</v>
      </c>
      <c r="U17" t="s">
        <v>243</v>
      </c>
      <c r="X17" s="31" t="s">
        <v>242</v>
      </c>
      <c r="Y17" t="s">
        <v>243</v>
      </c>
    </row>
    <row r="18" spans="4:25" x14ac:dyDescent="0.3">
      <c r="D18" s="47"/>
      <c r="E18" s="48"/>
      <c r="F18" s="48"/>
      <c r="G18" s="48"/>
      <c r="H18" s="49"/>
      <c r="K18" s="47"/>
      <c r="L18" s="48"/>
      <c r="M18" s="48"/>
      <c r="N18" s="48"/>
      <c r="O18" s="49"/>
      <c r="T18" s="25" t="s">
        <v>9</v>
      </c>
      <c r="U18" s="10">
        <v>28</v>
      </c>
      <c r="X18" s="25" t="s">
        <v>12</v>
      </c>
      <c r="Y18" s="10">
        <v>27</v>
      </c>
    </row>
    <row r="19" spans="4:25" x14ac:dyDescent="0.3">
      <c r="D19" s="47"/>
      <c r="E19" s="48"/>
      <c r="F19" s="48"/>
      <c r="G19" s="48"/>
      <c r="H19" s="49"/>
      <c r="K19" s="47"/>
      <c r="L19" s="48"/>
      <c r="M19" s="48"/>
      <c r="N19" s="48"/>
      <c r="O19" s="49"/>
      <c r="T19" s="25" t="s">
        <v>12</v>
      </c>
      <c r="U19" s="10">
        <v>27</v>
      </c>
      <c r="X19" s="25" t="s">
        <v>9</v>
      </c>
      <c r="Y19" s="10">
        <v>27</v>
      </c>
    </row>
    <row r="20" spans="4:25" x14ac:dyDescent="0.3">
      <c r="D20" s="47"/>
      <c r="E20" s="48"/>
      <c r="F20" s="48"/>
      <c r="G20" s="48"/>
      <c r="H20" s="49"/>
      <c r="K20" s="47"/>
      <c r="L20" s="48"/>
      <c r="M20" s="48"/>
      <c r="N20" s="48"/>
      <c r="O20" s="49"/>
      <c r="T20" s="25" t="s">
        <v>21</v>
      </c>
      <c r="U20" s="10">
        <v>19</v>
      </c>
      <c r="X20" s="25" t="s">
        <v>21</v>
      </c>
      <c r="Y20" s="10">
        <v>19</v>
      </c>
    </row>
    <row r="21" spans="4:25" x14ac:dyDescent="0.3">
      <c r="D21" s="47"/>
      <c r="E21" s="48"/>
      <c r="F21" s="48"/>
      <c r="G21" s="48"/>
      <c r="H21" s="49"/>
      <c r="K21" s="47"/>
      <c r="L21" s="48"/>
      <c r="M21" s="48"/>
      <c r="N21" s="48"/>
      <c r="O21" s="49"/>
      <c r="T21" s="25" t="s">
        <v>19</v>
      </c>
      <c r="U21" s="10">
        <v>14</v>
      </c>
      <c r="X21" s="25" t="s">
        <v>19</v>
      </c>
      <c r="Y21" s="10">
        <v>14</v>
      </c>
    </row>
    <row r="22" spans="4:25" x14ac:dyDescent="0.3">
      <c r="D22" s="47"/>
      <c r="E22" s="48"/>
      <c r="F22" s="48"/>
      <c r="G22" s="48"/>
      <c r="H22" s="49"/>
      <c r="K22" s="47"/>
      <c r="L22" s="48"/>
      <c r="M22" s="48"/>
      <c r="N22" s="48"/>
      <c r="O22" s="49"/>
      <c r="T22" s="25" t="s">
        <v>56</v>
      </c>
      <c r="U22" s="10">
        <v>4</v>
      </c>
      <c r="X22" s="25" t="s">
        <v>56</v>
      </c>
      <c r="Y22" s="10">
        <v>4</v>
      </c>
    </row>
    <row r="23" spans="4:25" x14ac:dyDescent="0.3">
      <c r="D23" s="47"/>
      <c r="E23" s="48"/>
      <c r="F23" s="48"/>
      <c r="G23" s="48"/>
      <c r="H23" s="49"/>
      <c r="K23" s="47"/>
      <c r="L23" s="48"/>
      <c r="M23" s="48"/>
      <c r="N23" s="48"/>
      <c r="O23" s="49"/>
      <c r="T23" s="25" t="s">
        <v>241</v>
      </c>
      <c r="U23" s="10">
        <v>92</v>
      </c>
      <c r="X23" s="25" t="s">
        <v>241</v>
      </c>
      <c r="Y23" s="10">
        <v>91</v>
      </c>
    </row>
    <row r="24" spans="4:25" x14ac:dyDescent="0.3">
      <c r="D24" s="47"/>
      <c r="E24" s="48"/>
      <c r="F24" s="48"/>
      <c r="G24" s="48"/>
      <c r="H24" s="49"/>
      <c r="K24" s="47"/>
      <c r="L24" s="48"/>
      <c r="M24" s="48"/>
      <c r="N24" s="48"/>
      <c r="O24" s="49"/>
    </row>
    <row r="25" spans="4:25" x14ac:dyDescent="0.3">
      <c r="D25" s="47"/>
      <c r="E25" s="48"/>
      <c r="F25" s="48"/>
      <c r="G25" s="48"/>
      <c r="H25" s="49"/>
      <c r="K25" s="47"/>
      <c r="L25" s="48"/>
      <c r="M25" s="48"/>
      <c r="N25" s="48"/>
      <c r="O25" s="49"/>
    </row>
    <row r="26" spans="4:25" x14ac:dyDescent="0.3">
      <c r="D26" s="47"/>
      <c r="E26" s="48"/>
      <c r="F26" s="48"/>
      <c r="G26" s="48"/>
      <c r="H26" s="49"/>
      <c r="K26" s="47"/>
      <c r="L26" s="48"/>
      <c r="M26" s="48"/>
      <c r="N26" s="48"/>
      <c r="O26" s="49"/>
    </row>
    <row r="27" spans="4:25" x14ac:dyDescent="0.3">
      <c r="D27" s="47"/>
      <c r="E27" s="48"/>
      <c r="F27" s="48"/>
      <c r="G27" s="48"/>
      <c r="H27" s="49"/>
      <c r="K27" s="47"/>
      <c r="L27" s="48"/>
      <c r="M27" s="48"/>
      <c r="N27" s="48"/>
      <c r="O27" s="49"/>
    </row>
    <row r="28" spans="4:25" ht="15" thickBot="1" x14ac:dyDescent="0.35">
      <c r="D28" s="50"/>
      <c r="E28" s="51"/>
      <c r="F28" s="51"/>
      <c r="G28" s="51"/>
      <c r="H28" s="52"/>
      <c r="K28" s="50"/>
      <c r="L28" s="51"/>
      <c r="M28" s="51"/>
      <c r="N28" s="51"/>
      <c r="O28" s="52"/>
    </row>
  </sheetData>
  <mergeCells count="2">
    <mergeCell ref="A11:XFD11"/>
    <mergeCell ref="D13:O13"/>
  </mergeCells>
  <pageMargins left="0.7" right="0.7" top="0.75" bottom="0.75" header="0.3" footer="0.3"/>
  <pageSetup orientation="portrait" horizontalDpi="360" verticalDpi="36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4" sqref="E4"/>
    </sheetView>
  </sheetViews>
  <sheetFormatPr defaultRowHeight="14.4" x14ac:dyDescent="0.3"/>
  <cols>
    <col min="1" max="1" width="21.44140625" style="6" customWidth="1"/>
    <col min="2" max="2" width="38.5546875" style="6" bestFit="1" customWidth="1"/>
    <col min="3" max="3" width="30.109375" style="6" customWidth="1"/>
    <col min="4" max="4" width="34.6640625" style="6" customWidth="1"/>
    <col min="5" max="5" width="20.5546875" customWidth="1"/>
  </cols>
  <sheetData>
    <row r="1" spans="1:5" s="5" customFormat="1" x14ac:dyDescent="0.3">
      <c r="A1" s="7" t="s">
        <v>203</v>
      </c>
      <c r="B1" s="7" t="s">
        <v>214</v>
      </c>
      <c r="C1" s="7" t="s">
        <v>219</v>
      </c>
      <c r="D1" s="7" t="s">
        <v>233</v>
      </c>
      <c r="E1" s="5" t="s">
        <v>252</v>
      </c>
    </row>
    <row r="2" spans="1:5" ht="64.2" customHeight="1" x14ac:dyDescent="0.3">
      <c r="A2" s="6" t="s">
        <v>205</v>
      </c>
      <c r="B2" s="6" t="s">
        <v>215</v>
      </c>
      <c r="C2" s="6" t="s">
        <v>217</v>
      </c>
      <c r="D2" s="6" t="s">
        <v>232</v>
      </c>
      <c r="E2" s="6" t="s">
        <v>253</v>
      </c>
    </row>
    <row r="3" spans="1:5" ht="72" x14ac:dyDescent="0.3">
      <c r="A3" s="6" t="s">
        <v>204</v>
      </c>
      <c r="B3" s="6" t="s">
        <v>216</v>
      </c>
      <c r="C3" s="6" t="s">
        <v>218</v>
      </c>
      <c r="D3" s="30" t="s">
        <v>237</v>
      </c>
      <c r="E3" s="6" t="s">
        <v>256</v>
      </c>
    </row>
    <row r="4" spans="1:5" ht="72" x14ac:dyDescent="0.3">
      <c r="A4" s="6" t="s">
        <v>206</v>
      </c>
      <c r="C4" s="6" t="s">
        <v>238</v>
      </c>
      <c r="D4" s="6" t="s">
        <v>249</v>
      </c>
      <c r="E4" s="6" t="s">
        <v>254</v>
      </c>
    </row>
    <row r="5" spans="1:5" ht="72" x14ac:dyDescent="0.3">
      <c r="A5" s="6" t="s">
        <v>208</v>
      </c>
      <c r="C5" s="6" t="s">
        <v>239</v>
      </c>
      <c r="D5" s="6" t="s">
        <v>250</v>
      </c>
      <c r="E5" s="6" t="s">
        <v>255</v>
      </c>
    </row>
    <row r="6" spans="1:5" ht="100.8" x14ac:dyDescent="0.3">
      <c r="A6" s="6" t="s">
        <v>209</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topLeftCell="B1" workbookViewId="0">
      <selection sqref="A1:I184"/>
    </sheetView>
  </sheetViews>
  <sheetFormatPr defaultRowHeight="15.6" x14ac:dyDescent="0.3"/>
  <cols>
    <col min="1" max="1" width="21.6640625" customWidth="1"/>
    <col min="2" max="2" width="9.33203125" bestFit="1" customWidth="1"/>
    <col min="3" max="3" width="13.33203125" bestFit="1" customWidth="1"/>
    <col min="4" max="4" width="6.44140625" bestFit="1" customWidth="1"/>
    <col min="5" max="5" width="13" bestFit="1" customWidth="1"/>
    <col min="6" max="6" width="9.5546875" bestFit="1" customWidth="1"/>
    <col min="7" max="7" width="13.109375" bestFit="1" customWidth="1"/>
    <col min="8" max="8" width="10.33203125" style="16" bestFit="1" customWidth="1"/>
    <col min="9" max="9" width="21.5546875" customWidth="1"/>
    <col min="10" max="10" width="9.33203125" style="12" customWidth="1"/>
    <col min="11" max="11" width="18" style="12" customWidth="1"/>
    <col min="12" max="12" width="17" style="12" customWidth="1"/>
    <col min="13" max="13" width="13.6640625" customWidth="1"/>
  </cols>
  <sheetData>
    <row r="1" spans="1:13" x14ac:dyDescent="0.3">
      <c r="A1" s="10" t="s">
        <v>0</v>
      </c>
      <c r="B1" s="10" t="s">
        <v>1</v>
      </c>
      <c r="C1" s="10" t="s">
        <v>2</v>
      </c>
      <c r="D1" s="10" t="s">
        <v>3</v>
      </c>
      <c r="E1" s="10" t="s">
        <v>4</v>
      </c>
      <c r="F1" s="10" t="s">
        <v>5</v>
      </c>
      <c r="G1" s="10" t="s">
        <v>6</v>
      </c>
      <c r="H1" s="16" t="s">
        <v>224</v>
      </c>
      <c r="I1" s="10" t="s">
        <v>210</v>
      </c>
      <c r="J1"/>
      <c r="M1" s="12"/>
    </row>
    <row r="2" spans="1:13" x14ac:dyDescent="0.3">
      <c r="A2" s="10" t="s">
        <v>58</v>
      </c>
      <c r="B2" s="10" t="s">
        <v>15</v>
      </c>
      <c r="C2" s="10" t="s">
        <v>19</v>
      </c>
      <c r="D2" s="10">
        <v>22</v>
      </c>
      <c r="E2" s="11">
        <v>44446</v>
      </c>
      <c r="F2" s="9">
        <v>112780</v>
      </c>
      <c r="G2" s="10" t="s">
        <v>13</v>
      </c>
      <c r="H2" s="16">
        <f ca="1">(TODAY()-all_staff[[#This Row],[Date Joined]])/365</f>
        <v>1.8465753424657534</v>
      </c>
      <c r="I2" s="10" t="s">
        <v>211</v>
      </c>
      <c r="J2"/>
      <c r="M2" s="12"/>
    </row>
    <row r="3" spans="1:13" x14ac:dyDescent="0.3">
      <c r="A3" s="10" t="s">
        <v>70</v>
      </c>
      <c r="B3" s="10" t="s">
        <v>15</v>
      </c>
      <c r="C3" s="10" t="s">
        <v>9</v>
      </c>
      <c r="D3" s="10">
        <v>46</v>
      </c>
      <c r="E3" s="11">
        <v>44758</v>
      </c>
      <c r="F3" s="9">
        <v>70610</v>
      </c>
      <c r="G3" s="10" t="s">
        <v>16</v>
      </c>
      <c r="H3" s="16">
        <f ca="1">(TODAY()-all_staff[[#This Row],[Date Joined]])/365</f>
        <v>0.99178082191780825</v>
      </c>
      <c r="I3" s="10" t="s">
        <v>211</v>
      </c>
      <c r="J3"/>
      <c r="M3" s="12"/>
    </row>
    <row r="4" spans="1:13" x14ac:dyDescent="0.3">
      <c r="A4" s="10" t="s">
        <v>75</v>
      </c>
      <c r="B4" s="10" t="s">
        <v>8</v>
      </c>
      <c r="C4" s="10" t="s">
        <v>19</v>
      </c>
      <c r="D4" s="10">
        <v>28</v>
      </c>
      <c r="E4" s="11">
        <v>44357</v>
      </c>
      <c r="F4" s="9">
        <v>53240</v>
      </c>
      <c r="G4" s="10" t="s">
        <v>16</v>
      </c>
      <c r="H4" s="16">
        <f ca="1">(TODAY()-all_staff[[#This Row],[Date Joined]])/365</f>
        <v>2.0904109589041098</v>
      </c>
      <c r="I4" s="10" t="s">
        <v>211</v>
      </c>
      <c r="J4"/>
      <c r="K4" s="13" t="s">
        <v>220</v>
      </c>
      <c r="M4" s="14" t="s">
        <v>226</v>
      </c>
    </row>
    <row r="5" spans="1:13" x14ac:dyDescent="0.3">
      <c r="A5" s="10" t="s">
        <v>49</v>
      </c>
      <c r="B5" s="10" t="s">
        <v>213</v>
      </c>
      <c r="C5" s="10" t="s">
        <v>21</v>
      </c>
      <c r="D5" s="10">
        <v>37</v>
      </c>
      <c r="E5" s="11">
        <v>44146</v>
      </c>
      <c r="F5" s="9">
        <v>115440</v>
      </c>
      <c r="G5" s="10" t="s">
        <v>24</v>
      </c>
      <c r="H5" s="16">
        <f ca="1">(TODAY()-all_staff[[#This Row],[Date Joined]])/365</f>
        <v>2.6684931506849314</v>
      </c>
      <c r="I5" s="10" t="s">
        <v>211</v>
      </c>
      <c r="J5"/>
      <c r="M5" s="12"/>
    </row>
    <row r="6" spans="1:13" x14ac:dyDescent="0.3">
      <c r="A6" s="10" t="s">
        <v>65</v>
      </c>
      <c r="B6" s="10" t="s">
        <v>15</v>
      </c>
      <c r="C6" s="10" t="s">
        <v>19</v>
      </c>
      <c r="D6" s="10">
        <v>32</v>
      </c>
      <c r="E6" s="11">
        <v>44465</v>
      </c>
      <c r="F6" s="9">
        <v>53540</v>
      </c>
      <c r="G6" s="10" t="s">
        <v>16</v>
      </c>
      <c r="H6" s="16">
        <f ca="1">(TODAY()-all_staff[[#This Row],[Date Joined]])/365</f>
        <v>1.7945205479452055</v>
      </c>
      <c r="I6" s="10" t="s">
        <v>211</v>
      </c>
      <c r="J6"/>
      <c r="K6" s="18" t="s">
        <v>221</v>
      </c>
      <c r="L6" s="18">
        <f>COUNTA(all_staff[Name])</f>
        <v>183</v>
      </c>
      <c r="M6" s="12"/>
    </row>
    <row r="7" spans="1:13" x14ac:dyDescent="0.3">
      <c r="A7" s="10" t="s">
        <v>81</v>
      </c>
      <c r="B7" s="10" t="s">
        <v>8</v>
      </c>
      <c r="C7" s="10" t="s">
        <v>9</v>
      </c>
      <c r="D7" s="10">
        <v>30</v>
      </c>
      <c r="E7" s="11">
        <v>44861</v>
      </c>
      <c r="F7" s="9">
        <v>112570</v>
      </c>
      <c r="G7" s="10" t="s">
        <v>16</v>
      </c>
      <c r="H7" s="16">
        <f ca="1">(TODAY()-all_staff[[#This Row],[Date Joined]])/365</f>
        <v>0.70958904109589038</v>
      </c>
      <c r="I7" s="10" t="s">
        <v>211</v>
      </c>
      <c r="J7"/>
      <c r="K7" s="18" t="s">
        <v>223</v>
      </c>
      <c r="L7" s="19">
        <f>AVERAGE(all_staff[Age])</f>
        <v>30.42622950819672</v>
      </c>
      <c r="M7" s="12">
        <f>MEDIAN(all_staff[Age])</f>
        <v>30</v>
      </c>
    </row>
    <row r="8" spans="1:13" x14ac:dyDescent="0.3">
      <c r="A8" s="10" t="s">
        <v>51</v>
      </c>
      <c r="B8" s="10" t="s">
        <v>15</v>
      </c>
      <c r="C8" s="10" t="s">
        <v>9</v>
      </c>
      <c r="D8" s="10">
        <v>33</v>
      </c>
      <c r="E8" s="11">
        <v>44701</v>
      </c>
      <c r="F8" s="9">
        <v>48530</v>
      </c>
      <c r="G8" s="10" t="s">
        <v>13</v>
      </c>
      <c r="H8" s="16">
        <f ca="1">(TODAY()-all_staff[[#This Row],[Date Joined]])/365</f>
        <v>1.1479452054794521</v>
      </c>
      <c r="I8" s="10" t="s">
        <v>211</v>
      </c>
      <c r="J8"/>
      <c r="K8" s="18" t="s">
        <v>222</v>
      </c>
      <c r="L8" s="20">
        <f>AVERAGE(all_staff[Salary])</f>
        <v>77173.715846994543</v>
      </c>
      <c r="M8" s="15">
        <f>MEDIAN(all_staff[Salary])</f>
        <v>75000</v>
      </c>
    </row>
    <row r="9" spans="1:13" x14ac:dyDescent="0.3">
      <c r="A9" s="10" t="s">
        <v>61</v>
      </c>
      <c r="B9" s="10" t="s">
        <v>8</v>
      </c>
      <c r="C9" s="10" t="s">
        <v>12</v>
      </c>
      <c r="D9" s="10">
        <v>24</v>
      </c>
      <c r="E9" s="11">
        <v>44148</v>
      </c>
      <c r="F9" s="9">
        <v>62780</v>
      </c>
      <c r="G9" s="10" t="s">
        <v>16</v>
      </c>
      <c r="H9" s="16">
        <f ca="1">(TODAY()-all_staff[[#This Row],[Date Joined]])/365</f>
        <v>2.6630136986301371</v>
      </c>
      <c r="I9" s="10" t="s">
        <v>211</v>
      </c>
      <c r="J9"/>
      <c r="K9" s="18" t="s">
        <v>224</v>
      </c>
      <c r="L9" s="21">
        <f ca="1">AVERAGE(all_staff[Tenure])</f>
        <v>1.8821019537390533</v>
      </c>
      <c r="M9" s="12"/>
    </row>
    <row r="10" spans="1:13" x14ac:dyDescent="0.3">
      <c r="A10" s="10" t="s">
        <v>82</v>
      </c>
      <c r="B10" s="10" t="s">
        <v>15</v>
      </c>
      <c r="C10" s="10" t="s">
        <v>12</v>
      </c>
      <c r="D10" s="10">
        <v>33</v>
      </c>
      <c r="E10" s="11">
        <v>44509</v>
      </c>
      <c r="F10" s="9">
        <v>53870</v>
      </c>
      <c r="G10" s="10" t="s">
        <v>16</v>
      </c>
      <c r="H10" s="16">
        <f ca="1">(TODAY()-all_staff[[#This Row],[Date Joined]])/365</f>
        <v>1.6739726027397259</v>
      </c>
      <c r="I10" s="10" t="s">
        <v>211</v>
      </c>
      <c r="J10"/>
      <c r="M10" s="12"/>
    </row>
    <row r="11" spans="1:13" x14ac:dyDescent="0.3">
      <c r="A11" s="10" t="s">
        <v>60</v>
      </c>
      <c r="B11" s="10" t="s">
        <v>8</v>
      </c>
      <c r="C11" s="10" t="s">
        <v>56</v>
      </c>
      <c r="D11" s="10">
        <v>27</v>
      </c>
      <c r="E11" s="11">
        <v>44122</v>
      </c>
      <c r="F11" s="9">
        <v>119110</v>
      </c>
      <c r="G11" s="10" t="s">
        <v>16</v>
      </c>
      <c r="H11" s="16">
        <f ca="1">(TODAY()-all_staff[[#This Row],[Date Joined]])/365</f>
        <v>2.7342465753424658</v>
      </c>
      <c r="I11" s="10" t="s">
        <v>211</v>
      </c>
      <c r="J11"/>
      <c r="K11" s="17" t="s">
        <v>227</v>
      </c>
      <c r="L11" s="17">
        <f>COUNTIFS(all_staff[Gender],"Female")</f>
        <v>86</v>
      </c>
      <c r="M11" s="12"/>
    </row>
    <row r="12" spans="1:13" x14ac:dyDescent="0.3">
      <c r="A12" s="10" t="s">
        <v>87</v>
      </c>
      <c r="B12" s="10" t="s">
        <v>15</v>
      </c>
      <c r="C12" s="10" t="s">
        <v>12</v>
      </c>
      <c r="D12" s="10">
        <v>29</v>
      </c>
      <c r="E12" s="11">
        <v>44180</v>
      </c>
      <c r="F12" s="9">
        <v>112110</v>
      </c>
      <c r="G12" s="10" t="s">
        <v>24</v>
      </c>
      <c r="H12" s="16">
        <f ca="1">(TODAY()-all_staff[[#This Row],[Date Joined]])/365</f>
        <v>2.5753424657534247</v>
      </c>
      <c r="I12" s="10" t="s">
        <v>211</v>
      </c>
      <c r="J12"/>
      <c r="M12" s="12"/>
    </row>
    <row r="13" spans="1:13" x14ac:dyDescent="0.3">
      <c r="A13" s="10" t="s">
        <v>76</v>
      </c>
      <c r="B13" s="10" t="s">
        <v>15</v>
      </c>
      <c r="C13" s="10" t="s">
        <v>19</v>
      </c>
      <c r="D13" s="10">
        <v>25</v>
      </c>
      <c r="E13" s="11">
        <v>44383</v>
      </c>
      <c r="F13" s="9">
        <v>65700</v>
      </c>
      <c r="G13" s="10" t="s">
        <v>16</v>
      </c>
      <c r="H13" s="16">
        <f ca="1">(TODAY()-all_staff[[#This Row],[Date Joined]])/365</f>
        <v>2.0191780821917806</v>
      </c>
      <c r="I13" s="10" t="s">
        <v>211</v>
      </c>
      <c r="J13"/>
      <c r="K13" s="18" t="s">
        <v>225</v>
      </c>
      <c r="L13" s="22">
        <f xml:space="preserve"> L11/L6</f>
        <v>0.46994535519125685</v>
      </c>
      <c r="M13" s="12"/>
    </row>
    <row r="14" spans="1:13" x14ac:dyDescent="0.3">
      <c r="A14" s="10" t="s">
        <v>97</v>
      </c>
      <c r="B14" s="10" t="s">
        <v>15</v>
      </c>
      <c r="C14" s="10" t="s">
        <v>12</v>
      </c>
      <c r="D14" s="10">
        <v>37</v>
      </c>
      <c r="E14" s="11">
        <v>44701</v>
      </c>
      <c r="F14" s="9">
        <v>69070</v>
      </c>
      <c r="G14" s="10" t="s">
        <v>16</v>
      </c>
      <c r="H14" s="16">
        <f ca="1">(TODAY()-all_staff[[#This Row],[Date Joined]])/365</f>
        <v>1.1479452054794521</v>
      </c>
      <c r="I14" s="10" t="s">
        <v>211</v>
      </c>
      <c r="J14"/>
      <c r="M14" s="12"/>
    </row>
    <row r="15" spans="1:13" x14ac:dyDescent="0.3">
      <c r="A15" s="10" t="s">
        <v>22</v>
      </c>
      <c r="B15" s="10" t="s">
        <v>15</v>
      </c>
      <c r="C15" s="10" t="s">
        <v>12</v>
      </c>
      <c r="D15" s="10">
        <v>20</v>
      </c>
      <c r="E15" s="11">
        <v>44459</v>
      </c>
      <c r="F15" s="9">
        <v>107700</v>
      </c>
      <c r="G15" s="10" t="s">
        <v>16</v>
      </c>
      <c r="H15" s="16">
        <f ca="1">(TODAY()-all_staff[[#This Row],[Date Joined]])/365</f>
        <v>1.810958904109589</v>
      </c>
      <c r="I15" s="10" t="s">
        <v>211</v>
      </c>
      <c r="J15"/>
      <c r="K15" s="13" t="s">
        <v>228</v>
      </c>
      <c r="M15" s="12"/>
    </row>
    <row r="16" spans="1:13" x14ac:dyDescent="0.3">
      <c r="A16" s="10" t="s">
        <v>84</v>
      </c>
      <c r="B16" s="10" t="s">
        <v>8</v>
      </c>
      <c r="C16" s="10" t="s">
        <v>12</v>
      </c>
      <c r="D16" s="10">
        <v>32</v>
      </c>
      <c r="E16" s="11">
        <v>44354</v>
      </c>
      <c r="F16" s="9">
        <v>43840</v>
      </c>
      <c r="G16" s="10" t="s">
        <v>13</v>
      </c>
      <c r="H16" s="16">
        <f ca="1">(TODAY()-all_staff[[#This Row],[Date Joined]])/365</f>
        <v>2.0986301369863014</v>
      </c>
      <c r="I16" s="10" t="s">
        <v>211</v>
      </c>
      <c r="J16"/>
      <c r="K16" s="12" t="s">
        <v>229</v>
      </c>
      <c r="M16" s="12"/>
    </row>
    <row r="17" spans="1:13" x14ac:dyDescent="0.3">
      <c r="A17" s="10" t="s">
        <v>105</v>
      </c>
      <c r="B17" s="10" t="s">
        <v>15</v>
      </c>
      <c r="C17" s="10" t="s">
        <v>9</v>
      </c>
      <c r="D17" s="10">
        <v>40</v>
      </c>
      <c r="E17" s="11">
        <v>44263</v>
      </c>
      <c r="F17" s="9">
        <v>99750</v>
      </c>
      <c r="G17" s="10" t="s">
        <v>16</v>
      </c>
      <c r="H17" s="16">
        <f ca="1">(TODAY()-all_staff[[#This Row],[Date Joined]])/365</f>
        <v>2.3479452054794518</v>
      </c>
      <c r="I17" s="10" t="s">
        <v>211</v>
      </c>
      <c r="J17"/>
      <c r="M17" s="12"/>
    </row>
    <row r="18" spans="1:13" x14ac:dyDescent="0.3">
      <c r="A18" s="10" t="s">
        <v>47</v>
      </c>
      <c r="B18" s="10" t="s">
        <v>15</v>
      </c>
      <c r="C18" s="10" t="s">
        <v>9</v>
      </c>
      <c r="D18" s="10">
        <v>21</v>
      </c>
      <c r="E18" s="11">
        <v>44104</v>
      </c>
      <c r="F18" s="9">
        <v>37920</v>
      </c>
      <c r="G18" s="10" t="s">
        <v>16</v>
      </c>
      <c r="H18" s="16">
        <f ca="1">(TODAY()-all_staff[[#This Row],[Date Joined]])/365</f>
        <v>2.7835616438356166</v>
      </c>
      <c r="I18" s="10" t="s">
        <v>211</v>
      </c>
      <c r="J18"/>
      <c r="K18" s="12" t="s">
        <v>230</v>
      </c>
      <c r="L18" s="12">
        <f>COUNTIF(all_staff[Salary],"&gt;90000")</f>
        <v>63</v>
      </c>
      <c r="M18" s="12"/>
    </row>
    <row r="19" spans="1:13" x14ac:dyDescent="0.3">
      <c r="A19" s="10" t="s">
        <v>31</v>
      </c>
      <c r="B19" s="10" t="s">
        <v>15</v>
      </c>
      <c r="C19" s="10" t="s">
        <v>9</v>
      </c>
      <c r="D19" s="10">
        <v>21</v>
      </c>
      <c r="E19" s="11">
        <v>44762</v>
      </c>
      <c r="F19" s="9">
        <v>57090</v>
      </c>
      <c r="G19" s="10" t="s">
        <v>16</v>
      </c>
      <c r="H19" s="16">
        <f ca="1">(TODAY()-all_staff[[#This Row],[Date Joined]])/365</f>
        <v>0.98082191780821915</v>
      </c>
      <c r="I19" s="10" t="s">
        <v>211</v>
      </c>
      <c r="J19"/>
      <c r="M19" s="12"/>
    </row>
    <row r="20" spans="1:13" x14ac:dyDescent="0.3">
      <c r="A20" s="10" t="s">
        <v>30</v>
      </c>
      <c r="B20" s="10" t="s">
        <v>8</v>
      </c>
      <c r="C20" s="10" t="s">
        <v>12</v>
      </c>
      <c r="D20" s="10">
        <v>31</v>
      </c>
      <c r="E20" s="11">
        <v>44145</v>
      </c>
      <c r="F20" s="9">
        <v>41980</v>
      </c>
      <c r="G20" s="10" t="s">
        <v>16</v>
      </c>
      <c r="H20" s="16">
        <f ca="1">(TODAY()-all_staff[[#This Row],[Date Joined]])/365</f>
        <v>2.6712328767123288</v>
      </c>
      <c r="I20" s="10" t="s">
        <v>211</v>
      </c>
      <c r="J20"/>
      <c r="K20" s="17" t="s">
        <v>231</v>
      </c>
      <c r="L20" s="23">
        <f>L18/L6</f>
        <v>0.34426229508196721</v>
      </c>
      <c r="M20" s="12"/>
    </row>
    <row r="21" spans="1:13" x14ac:dyDescent="0.3">
      <c r="A21" s="10" t="s">
        <v>78</v>
      </c>
      <c r="B21" s="10" t="s">
        <v>15</v>
      </c>
      <c r="C21" s="10" t="s">
        <v>56</v>
      </c>
      <c r="D21" s="10">
        <v>21</v>
      </c>
      <c r="E21" s="11">
        <v>44242</v>
      </c>
      <c r="F21" s="9">
        <v>75880</v>
      </c>
      <c r="G21" s="10" t="s">
        <v>16</v>
      </c>
      <c r="H21" s="16">
        <f ca="1">(TODAY()-all_staff[[#This Row],[Date Joined]])/365</f>
        <v>2.4054794520547946</v>
      </c>
      <c r="I21" s="10" t="s">
        <v>211</v>
      </c>
      <c r="J21"/>
      <c r="M21" s="12"/>
    </row>
    <row r="22" spans="1:13" x14ac:dyDescent="0.3">
      <c r="A22" s="10" t="s">
        <v>36</v>
      </c>
      <c r="B22" s="10" t="s">
        <v>8</v>
      </c>
      <c r="C22" s="10" t="s">
        <v>21</v>
      </c>
      <c r="D22" s="10">
        <v>34</v>
      </c>
      <c r="E22" s="11">
        <v>44653</v>
      </c>
      <c r="F22" s="9">
        <v>58940</v>
      </c>
      <c r="G22" s="10" t="s">
        <v>16</v>
      </c>
      <c r="H22" s="16">
        <f ca="1">(TODAY()-all_staff[[#This Row],[Date Joined]])/365</f>
        <v>1.2794520547945205</v>
      </c>
      <c r="I22" s="10" t="s">
        <v>211</v>
      </c>
      <c r="J22"/>
      <c r="M22" s="12"/>
    </row>
    <row r="23" spans="1:13" x14ac:dyDescent="0.3">
      <c r="A23" s="10" t="s">
        <v>27</v>
      </c>
      <c r="B23" s="10" t="s">
        <v>8</v>
      </c>
      <c r="C23" s="10" t="s">
        <v>21</v>
      </c>
      <c r="D23" s="10">
        <v>30</v>
      </c>
      <c r="E23" s="11">
        <v>44389</v>
      </c>
      <c r="F23" s="9">
        <v>67910</v>
      </c>
      <c r="G23" s="10" t="s">
        <v>24</v>
      </c>
      <c r="H23" s="16">
        <f ca="1">(TODAY()-all_staff[[#This Row],[Date Joined]])/365</f>
        <v>2.0027397260273974</v>
      </c>
      <c r="I23" s="10" t="s">
        <v>211</v>
      </c>
      <c r="J23"/>
      <c r="M23" s="12"/>
    </row>
    <row r="24" spans="1:13" x14ac:dyDescent="0.3">
      <c r="A24" s="10" t="s">
        <v>26</v>
      </c>
      <c r="B24" s="10" t="s">
        <v>8</v>
      </c>
      <c r="C24" s="10" t="s">
        <v>12</v>
      </c>
      <c r="D24" s="10">
        <v>31</v>
      </c>
      <c r="E24" s="11">
        <v>44663</v>
      </c>
      <c r="F24" s="9">
        <v>58100</v>
      </c>
      <c r="G24" s="10" t="s">
        <v>16</v>
      </c>
      <c r="H24" s="16">
        <f ca="1">(TODAY()-all_staff[[#This Row],[Date Joined]])/365</f>
        <v>1.252054794520548</v>
      </c>
      <c r="I24" s="10" t="s">
        <v>211</v>
      </c>
      <c r="J24"/>
      <c r="M24" s="12"/>
    </row>
    <row r="25" spans="1:13" x14ac:dyDescent="0.3">
      <c r="A25" s="10" t="s">
        <v>53</v>
      </c>
      <c r="B25" s="10" t="s">
        <v>15</v>
      </c>
      <c r="C25" s="10" t="s">
        <v>21</v>
      </c>
      <c r="D25" s="10">
        <v>27</v>
      </c>
      <c r="E25" s="11">
        <v>44567</v>
      </c>
      <c r="F25" s="9">
        <v>48980</v>
      </c>
      <c r="G25" s="10" t="s">
        <v>16</v>
      </c>
      <c r="H25" s="16">
        <f ca="1">(TODAY()-all_staff[[#This Row],[Date Joined]])/365</f>
        <v>1.515068493150685</v>
      </c>
      <c r="I25" s="10" t="s">
        <v>211</v>
      </c>
      <c r="J25"/>
      <c r="M25" s="12"/>
    </row>
    <row r="26" spans="1:13" x14ac:dyDescent="0.3">
      <c r="A26" s="10" t="s">
        <v>20</v>
      </c>
      <c r="B26" s="10" t="s">
        <v>213</v>
      </c>
      <c r="C26" s="10" t="s">
        <v>21</v>
      </c>
      <c r="D26" s="10">
        <v>30</v>
      </c>
      <c r="E26" s="11">
        <v>44597</v>
      </c>
      <c r="F26" s="9">
        <v>64000</v>
      </c>
      <c r="G26" s="10" t="s">
        <v>16</v>
      </c>
      <c r="H26" s="16">
        <f ca="1">(TODAY()-all_staff[[#This Row],[Date Joined]])/365</f>
        <v>1.4328767123287671</v>
      </c>
      <c r="I26" s="10" t="s">
        <v>211</v>
      </c>
      <c r="J26"/>
      <c r="M26" s="12"/>
    </row>
    <row r="27" spans="1:13" x14ac:dyDescent="0.3">
      <c r="A27" s="10" t="s">
        <v>7</v>
      </c>
      <c r="B27" s="10" t="s">
        <v>8</v>
      </c>
      <c r="C27" s="10" t="s">
        <v>9</v>
      </c>
      <c r="D27" s="10">
        <v>42</v>
      </c>
      <c r="E27" s="11">
        <v>44779</v>
      </c>
      <c r="F27" s="9">
        <v>75000</v>
      </c>
      <c r="G27" s="10" t="s">
        <v>10</v>
      </c>
      <c r="H27" s="16">
        <f ca="1">(TODAY()-all_staff[[#This Row],[Date Joined]])/365</f>
        <v>0.9342465753424658</v>
      </c>
      <c r="I27" s="10" t="s">
        <v>211</v>
      </c>
      <c r="J27"/>
      <c r="M27" s="12"/>
    </row>
    <row r="28" spans="1:13" x14ac:dyDescent="0.3">
      <c r="A28" s="10" t="s">
        <v>74</v>
      </c>
      <c r="B28" s="10" t="s">
        <v>8</v>
      </c>
      <c r="C28" s="10" t="s">
        <v>12</v>
      </c>
      <c r="D28" s="10">
        <v>40</v>
      </c>
      <c r="E28" s="11">
        <v>44337</v>
      </c>
      <c r="F28" s="9">
        <v>87620</v>
      </c>
      <c r="G28" s="10" t="s">
        <v>16</v>
      </c>
      <c r="H28" s="16">
        <f ca="1">(TODAY()-all_staff[[#This Row],[Date Joined]])/365</f>
        <v>2.1452054794520548</v>
      </c>
      <c r="I28" s="10" t="s">
        <v>211</v>
      </c>
      <c r="J28"/>
      <c r="M28" s="12"/>
    </row>
    <row r="29" spans="1:13" x14ac:dyDescent="0.3">
      <c r="A29" s="10" t="s">
        <v>44</v>
      </c>
      <c r="B29" s="10" t="s">
        <v>8</v>
      </c>
      <c r="C29" s="10" t="s">
        <v>12</v>
      </c>
      <c r="D29" s="10">
        <v>29</v>
      </c>
      <c r="E29" s="11">
        <v>44023</v>
      </c>
      <c r="F29" s="9">
        <v>34980</v>
      </c>
      <c r="G29" s="10" t="s">
        <v>16</v>
      </c>
      <c r="H29" s="16">
        <f ca="1">(TODAY()-all_staff[[#This Row],[Date Joined]])/365</f>
        <v>3.0054794520547947</v>
      </c>
      <c r="I29" s="10" t="s">
        <v>211</v>
      </c>
      <c r="J29"/>
      <c r="M29" s="12"/>
    </row>
    <row r="30" spans="1:13" x14ac:dyDescent="0.3">
      <c r="A30" s="10" t="s">
        <v>35</v>
      </c>
      <c r="B30" s="10" t="s">
        <v>8</v>
      </c>
      <c r="C30" s="10" t="s">
        <v>21</v>
      </c>
      <c r="D30" s="10">
        <v>28</v>
      </c>
      <c r="E30" s="11">
        <v>44185</v>
      </c>
      <c r="F30" s="9">
        <v>75970</v>
      </c>
      <c r="G30" s="10" t="s">
        <v>16</v>
      </c>
      <c r="H30" s="16">
        <f ca="1">(TODAY()-all_staff[[#This Row],[Date Joined]])/365</f>
        <v>2.5616438356164384</v>
      </c>
      <c r="I30" s="10" t="s">
        <v>211</v>
      </c>
      <c r="J30"/>
      <c r="M30" s="12"/>
    </row>
    <row r="31" spans="1:13" x14ac:dyDescent="0.3">
      <c r="A31" s="10" t="s">
        <v>38</v>
      </c>
      <c r="B31" s="10" t="s">
        <v>8</v>
      </c>
      <c r="C31" s="10" t="s">
        <v>21</v>
      </c>
      <c r="D31" s="10">
        <v>34</v>
      </c>
      <c r="E31" s="11">
        <v>44612</v>
      </c>
      <c r="F31" s="9">
        <v>60130</v>
      </c>
      <c r="G31" s="10" t="s">
        <v>16</v>
      </c>
      <c r="H31" s="16">
        <f ca="1">(TODAY()-all_staff[[#This Row],[Date Joined]])/365</f>
        <v>1.3917808219178083</v>
      </c>
      <c r="I31" s="10" t="s">
        <v>211</v>
      </c>
      <c r="J31"/>
      <c r="M31" s="12"/>
    </row>
    <row r="32" spans="1:13" x14ac:dyDescent="0.3">
      <c r="A32" s="10" t="s">
        <v>41</v>
      </c>
      <c r="B32" s="10" t="s">
        <v>8</v>
      </c>
      <c r="C32" s="10" t="s">
        <v>12</v>
      </c>
      <c r="D32" s="10">
        <v>33</v>
      </c>
      <c r="E32" s="11">
        <v>44374</v>
      </c>
      <c r="F32" s="9">
        <v>75480</v>
      </c>
      <c r="G32" s="10" t="s">
        <v>42</v>
      </c>
      <c r="H32" s="16">
        <f ca="1">(TODAY()-all_staff[[#This Row],[Date Joined]])/365</f>
        <v>2.043835616438356</v>
      </c>
      <c r="I32" s="10" t="s">
        <v>211</v>
      </c>
      <c r="J32"/>
      <c r="M32" s="12"/>
    </row>
    <row r="33" spans="1:13" x14ac:dyDescent="0.3">
      <c r="A33" s="10" t="s">
        <v>40</v>
      </c>
      <c r="B33" s="10" t="s">
        <v>15</v>
      </c>
      <c r="C33" s="10" t="s">
        <v>9</v>
      </c>
      <c r="D33" s="10">
        <v>33</v>
      </c>
      <c r="E33" s="11">
        <v>44164</v>
      </c>
      <c r="F33" s="9">
        <v>115920</v>
      </c>
      <c r="G33" s="10" t="s">
        <v>16</v>
      </c>
      <c r="H33" s="16">
        <f ca="1">(TODAY()-all_staff[[#This Row],[Date Joined]])/365</f>
        <v>2.6191780821917807</v>
      </c>
      <c r="I33" s="10" t="s">
        <v>211</v>
      </c>
      <c r="J33"/>
      <c r="M33" s="12"/>
    </row>
    <row r="34" spans="1:13" x14ac:dyDescent="0.3">
      <c r="A34" s="10" t="s">
        <v>48</v>
      </c>
      <c r="B34" s="10" t="s">
        <v>8</v>
      </c>
      <c r="C34" s="10" t="s">
        <v>19</v>
      </c>
      <c r="D34" s="10">
        <v>36</v>
      </c>
      <c r="E34" s="11">
        <v>44494</v>
      </c>
      <c r="F34" s="9">
        <v>78540</v>
      </c>
      <c r="G34" s="10" t="s">
        <v>16</v>
      </c>
      <c r="H34" s="16">
        <f ca="1">(TODAY()-all_staff[[#This Row],[Date Joined]])/365</f>
        <v>1.715068493150685</v>
      </c>
      <c r="I34" s="10" t="s">
        <v>211</v>
      </c>
      <c r="J34"/>
      <c r="M34" s="12"/>
    </row>
    <row r="35" spans="1:13" x14ac:dyDescent="0.3">
      <c r="A35" s="10" t="s">
        <v>34</v>
      </c>
      <c r="B35" s="10" t="s">
        <v>15</v>
      </c>
      <c r="C35" s="10" t="s">
        <v>9</v>
      </c>
      <c r="D35" s="10">
        <v>25</v>
      </c>
      <c r="E35" s="11">
        <v>44726</v>
      </c>
      <c r="F35" s="9">
        <v>109190</v>
      </c>
      <c r="G35" s="10" t="s">
        <v>13</v>
      </c>
      <c r="H35" s="16">
        <f ca="1">(TODAY()-all_staff[[#This Row],[Date Joined]])/365</f>
        <v>1.0794520547945206</v>
      </c>
      <c r="I35" s="10" t="s">
        <v>211</v>
      </c>
      <c r="J35"/>
      <c r="M35" s="12"/>
    </row>
    <row r="36" spans="1:13" x14ac:dyDescent="0.3">
      <c r="A36" s="10" t="s">
        <v>73</v>
      </c>
      <c r="B36" s="10" t="s">
        <v>8</v>
      </c>
      <c r="C36" s="10" t="s">
        <v>19</v>
      </c>
      <c r="D36" s="10">
        <v>34</v>
      </c>
      <c r="E36" s="11">
        <v>44721</v>
      </c>
      <c r="F36" s="9">
        <v>49630</v>
      </c>
      <c r="G36" s="10" t="s">
        <v>24</v>
      </c>
      <c r="H36" s="16">
        <f ca="1">(TODAY()-all_staff[[#This Row],[Date Joined]])/365</f>
        <v>1.0931506849315069</v>
      </c>
      <c r="I36" s="10" t="s">
        <v>211</v>
      </c>
      <c r="J36"/>
      <c r="M36" s="12"/>
    </row>
    <row r="37" spans="1:13" x14ac:dyDescent="0.3">
      <c r="A37" s="10" t="s">
        <v>107</v>
      </c>
      <c r="B37" s="10" t="s">
        <v>8</v>
      </c>
      <c r="C37" s="10" t="s">
        <v>9</v>
      </c>
      <c r="D37" s="10">
        <v>28</v>
      </c>
      <c r="E37" s="11">
        <v>44630</v>
      </c>
      <c r="F37" s="9">
        <v>99970</v>
      </c>
      <c r="G37" s="10" t="s">
        <v>16</v>
      </c>
      <c r="H37" s="16">
        <f ca="1">(TODAY()-all_staff[[#This Row],[Date Joined]])/365</f>
        <v>1.3424657534246576</v>
      </c>
      <c r="I37" s="10" t="s">
        <v>211</v>
      </c>
      <c r="J37"/>
      <c r="M37" s="12"/>
    </row>
    <row r="38" spans="1:13" x14ac:dyDescent="0.3">
      <c r="A38" s="10" t="s">
        <v>71</v>
      </c>
      <c r="B38" s="10" t="s">
        <v>8</v>
      </c>
      <c r="C38" s="10" t="s">
        <v>12</v>
      </c>
      <c r="D38" s="10">
        <v>33</v>
      </c>
      <c r="E38" s="11">
        <v>44190</v>
      </c>
      <c r="F38" s="9">
        <v>96140</v>
      </c>
      <c r="G38" s="10" t="s">
        <v>16</v>
      </c>
      <c r="H38" s="16">
        <f ca="1">(TODAY()-all_staff[[#This Row],[Date Joined]])/365</f>
        <v>2.547945205479452</v>
      </c>
      <c r="I38" s="10" t="s">
        <v>211</v>
      </c>
      <c r="J38"/>
      <c r="M38" s="12"/>
    </row>
    <row r="39" spans="1:13" x14ac:dyDescent="0.3">
      <c r="A39" s="10" t="s">
        <v>50</v>
      </c>
      <c r="B39" s="10" t="s">
        <v>15</v>
      </c>
      <c r="C39" s="10" t="s">
        <v>9</v>
      </c>
      <c r="D39" s="10">
        <v>31</v>
      </c>
      <c r="E39" s="11">
        <v>44724</v>
      </c>
      <c r="F39" s="9">
        <v>103550</v>
      </c>
      <c r="G39" s="10" t="s">
        <v>16</v>
      </c>
      <c r="H39" s="16">
        <f ca="1">(TODAY()-all_staff[[#This Row],[Date Joined]])/365</f>
        <v>1.0849315068493151</v>
      </c>
      <c r="I39" s="10" t="s">
        <v>211</v>
      </c>
      <c r="J39"/>
      <c r="M39" s="12"/>
    </row>
    <row r="40" spans="1:13" x14ac:dyDescent="0.3">
      <c r="A40" s="10" t="s">
        <v>14</v>
      </c>
      <c r="B40" s="10" t="s">
        <v>15</v>
      </c>
      <c r="C40" s="10" t="s">
        <v>12</v>
      </c>
      <c r="D40" s="10">
        <v>31</v>
      </c>
      <c r="E40" s="11">
        <v>44511</v>
      </c>
      <c r="F40" s="9">
        <v>48950</v>
      </c>
      <c r="G40" s="10" t="s">
        <v>16</v>
      </c>
      <c r="H40" s="16">
        <f ca="1">(TODAY()-all_staff[[#This Row],[Date Joined]])/365</f>
        <v>1.6684931506849314</v>
      </c>
      <c r="I40" s="10" t="s">
        <v>211</v>
      </c>
      <c r="J40"/>
      <c r="M40" s="12"/>
    </row>
    <row r="41" spans="1:13" x14ac:dyDescent="0.3">
      <c r="A41" s="10" t="s">
        <v>63</v>
      </c>
      <c r="B41" s="10" t="s">
        <v>15</v>
      </c>
      <c r="C41" s="10" t="s">
        <v>21</v>
      </c>
      <c r="D41" s="10">
        <v>24</v>
      </c>
      <c r="E41" s="11">
        <v>44436</v>
      </c>
      <c r="F41" s="9">
        <v>52610</v>
      </c>
      <c r="G41" s="10" t="s">
        <v>24</v>
      </c>
      <c r="H41" s="16">
        <f ca="1">(TODAY()-all_staff[[#This Row],[Date Joined]])/365</f>
        <v>1.8739726027397261</v>
      </c>
      <c r="I41" s="10" t="s">
        <v>211</v>
      </c>
      <c r="J41"/>
      <c r="M41" s="12"/>
    </row>
    <row r="42" spans="1:13" x14ac:dyDescent="0.3">
      <c r="A42" s="10" t="s">
        <v>72</v>
      </c>
      <c r="B42" s="10" t="s">
        <v>8</v>
      </c>
      <c r="C42" s="10" t="s">
        <v>9</v>
      </c>
      <c r="D42" s="10">
        <v>36</v>
      </c>
      <c r="E42" s="11">
        <v>44529</v>
      </c>
      <c r="F42" s="9">
        <v>78390</v>
      </c>
      <c r="G42" s="10" t="s">
        <v>16</v>
      </c>
      <c r="H42" s="16">
        <f ca="1">(TODAY()-all_staff[[#This Row],[Date Joined]])/365</f>
        <v>1.6191780821917807</v>
      </c>
      <c r="I42" s="10" t="s">
        <v>211</v>
      </c>
      <c r="J42"/>
      <c r="M42" s="12"/>
    </row>
    <row r="43" spans="1:13" x14ac:dyDescent="0.3">
      <c r="A43" s="10" t="s">
        <v>88</v>
      </c>
      <c r="B43" s="10" t="s">
        <v>8</v>
      </c>
      <c r="C43" s="10" t="s">
        <v>21</v>
      </c>
      <c r="D43" s="10">
        <v>33</v>
      </c>
      <c r="E43" s="11">
        <v>44809</v>
      </c>
      <c r="F43" s="9">
        <v>86570</v>
      </c>
      <c r="G43" s="10" t="s">
        <v>16</v>
      </c>
      <c r="H43" s="16">
        <f ca="1">(TODAY()-all_staff[[#This Row],[Date Joined]])/365</f>
        <v>0.852054794520548</v>
      </c>
      <c r="I43" s="10" t="s">
        <v>211</v>
      </c>
      <c r="J43"/>
      <c r="M43" s="12"/>
    </row>
    <row r="44" spans="1:13" x14ac:dyDescent="0.3">
      <c r="A44" s="10" t="s">
        <v>92</v>
      </c>
      <c r="B44" s="10" t="s">
        <v>8</v>
      </c>
      <c r="C44" s="10" t="s">
        <v>12</v>
      </c>
      <c r="D44" s="10">
        <v>27</v>
      </c>
      <c r="E44" s="11">
        <v>44686</v>
      </c>
      <c r="F44" s="9">
        <v>83750</v>
      </c>
      <c r="G44" s="10" t="s">
        <v>16</v>
      </c>
      <c r="H44" s="16">
        <f ca="1">(TODAY()-all_staff[[#This Row],[Date Joined]])/365</f>
        <v>1.189041095890411</v>
      </c>
      <c r="I44" s="10" t="s">
        <v>211</v>
      </c>
      <c r="J44"/>
      <c r="M44" s="12"/>
    </row>
    <row r="45" spans="1:13" x14ac:dyDescent="0.3">
      <c r="A45" s="10" t="s">
        <v>102</v>
      </c>
      <c r="B45" s="10" t="s">
        <v>8</v>
      </c>
      <c r="C45" s="10" t="s">
        <v>21</v>
      </c>
      <c r="D45" s="10">
        <v>34</v>
      </c>
      <c r="E45" s="11">
        <v>44445</v>
      </c>
      <c r="F45" s="9">
        <v>92450</v>
      </c>
      <c r="G45" s="10" t="s">
        <v>16</v>
      </c>
      <c r="H45" s="16">
        <f ca="1">(TODAY()-all_staff[[#This Row],[Date Joined]])/365</f>
        <v>1.8493150684931507</v>
      </c>
      <c r="I45" s="10" t="s">
        <v>211</v>
      </c>
      <c r="J45"/>
      <c r="M45" s="12"/>
    </row>
    <row r="46" spans="1:13" x14ac:dyDescent="0.3">
      <c r="A46" s="10" t="s">
        <v>64</v>
      </c>
      <c r="B46" s="10" t="s">
        <v>15</v>
      </c>
      <c r="C46" s="10" t="s">
        <v>12</v>
      </c>
      <c r="D46" s="10">
        <v>20</v>
      </c>
      <c r="E46" s="11">
        <v>44183</v>
      </c>
      <c r="F46" s="9">
        <v>112650</v>
      </c>
      <c r="G46" s="10" t="s">
        <v>16</v>
      </c>
      <c r="H46" s="16">
        <f ca="1">(TODAY()-all_staff[[#This Row],[Date Joined]])/365</f>
        <v>2.5671232876712327</v>
      </c>
      <c r="I46" s="10" t="s">
        <v>211</v>
      </c>
      <c r="J46"/>
      <c r="M46" s="12"/>
    </row>
    <row r="47" spans="1:13" x14ac:dyDescent="0.3">
      <c r="A47" s="10" t="s">
        <v>104</v>
      </c>
      <c r="B47" s="10" t="s">
        <v>15</v>
      </c>
      <c r="C47" s="10" t="s">
        <v>9</v>
      </c>
      <c r="D47" s="10">
        <v>20</v>
      </c>
      <c r="E47" s="11">
        <v>44744</v>
      </c>
      <c r="F47" s="9">
        <v>79570</v>
      </c>
      <c r="G47" s="10" t="s">
        <v>16</v>
      </c>
      <c r="H47" s="16">
        <f ca="1">(TODAY()-all_staff[[#This Row],[Date Joined]])/365</f>
        <v>1.0301369863013699</v>
      </c>
      <c r="I47" s="10" t="s">
        <v>211</v>
      </c>
      <c r="J47"/>
      <c r="M47" s="12"/>
    </row>
    <row r="48" spans="1:13" x14ac:dyDescent="0.3">
      <c r="A48" s="10" t="s">
        <v>91</v>
      </c>
      <c r="B48" s="10" t="s">
        <v>8</v>
      </c>
      <c r="C48" s="10" t="s">
        <v>19</v>
      </c>
      <c r="D48" s="10">
        <v>20</v>
      </c>
      <c r="E48" s="11">
        <v>44537</v>
      </c>
      <c r="F48" s="9">
        <v>68900</v>
      </c>
      <c r="G48" s="10" t="s">
        <v>24</v>
      </c>
      <c r="H48" s="16">
        <f ca="1">(TODAY()-all_staff[[#This Row],[Date Joined]])/365</f>
        <v>1.5972602739726027</v>
      </c>
      <c r="I48" s="10" t="s">
        <v>211</v>
      </c>
      <c r="J48"/>
      <c r="M48" s="12"/>
    </row>
    <row r="49" spans="1:13" x14ac:dyDescent="0.3">
      <c r="A49" s="10" t="s">
        <v>39</v>
      </c>
      <c r="B49" s="10" t="s">
        <v>8</v>
      </c>
      <c r="C49" s="10" t="s">
        <v>12</v>
      </c>
      <c r="D49" s="10">
        <v>25</v>
      </c>
      <c r="E49" s="11">
        <v>44694</v>
      </c>
      <c r="F49" s="9">
        <v>80700</v>
      </c>
      <c r="G49" s="10" t="s">
        <v>13</v>
      </c>
      <c r="H49" s="16">
        <f ca="1">(TODAY()-all_staff[[#This Row],[Date Joined]])/365</f>
        <v>1.167123287671233</v>
      </c>
      <c r="I49" s="10" t="s">
        <v>211</v>
      </c>
      <c r="J49"/>
      <c r="M49" s="12"/>
    </row>
    <row r="50" spans="1:13" x14ac:dyDescent="0.3">
      <c r="A50" s="10" t="s">
        <v>100</v>
      </c>
      <c r="B50" s="10" t="s">
        <v>15</v>
      </c>
      <c r="C50" s="10" t="s">
        <v>9</v>
      </c>
      <c r="D50" s="10">
        <v>19</v>
      </c>
      <c r="E50" s="11">
        <v>44277</v>
      </c>
      <c r="F50" s="9">
        <v>58960</v>
      </c>
      <c r="G50" s="10" t="s">
        <v>16</v>
      </c>
      <c r="H50" s="16">
        <f ca="1">(TODAY()-all_staff[[#This Row],[Date Joined]])/365</f>
        <v>2.3095890410958906</v>
      </c>
      <c r="I50" s="10" t="s">
        <v>211</v>
      </c>
      <c r="J50"/>
      <c r="M50" s="12"/>
    </row>
    <row r="51" spans="1:13" x14ac:dyDescent="0.3">
      <c r="A51" s="10" t="s">
        <v>106</v>
      </c>
      <c r="B51" s="10" t="s">
        <v>15</v>
      </c>
      <c r="C51" s="10" t="s">
        <v>12</v>
      </c>
      <c r="D51" s="10">
        <v>36</v>
      </c>
      <c r="E51" s="11">
        <v>44019</v>
      </c>
      <c r="F51" s="9">
        <v>118840</v>
      </c>
      <c r="G51" s="10" t="s">
        <v>16</v>
      </c>
      <c r="H51" s="16">
        <f ca="1">(TODAY()-all_staff[[#This Row],[Date Joined]])/365</f>
        <v>3.0164383561643837</v>
      </c>
      <c r="I51" s="10" t="s">
        <v>211</v>
      </c>
      <c r="J51"/>
      <c r="M51" s="12"/>
    </row>
    <row r="52" spans="1:13" x14ac:dyDescent="0.3">
      <c r="A52" s="10" t="s">
        <v>29</v>
      </c>
      <c r="B52" s="10" t="s">
        <v>15</v>
      </c>
      <c r="C52" s="10" t="s">
        <v>21</v>
      </c>
      <c r="D52" s="10">
        <v>28</v>
      </c>
      <c r="E52" s="11">
        <v>44041</v>
      </c>
      <c r="F52" s="9">
        <v>48170</v>
      </c>
      <c r="G52" s="10" t="s">
        <v>13</v>
      </c>
      <c r="H52" s="16">
        <f ca="1">(TODAY()-all_staff[[#This Row],[Date Joined]])/365</f>
        <v>2.956164383561644</v>
      </c>
      <c r="I52" s="10" t="s">
        <v>211</v>
      </c>
      <c r="J52"/>
      <c r="M52" s="12"/>
    </row>
    <row r="53" spans="1:13" x14ac:dyDescent="0.3">
      <c r="A53" s="10" t="s">
        <v>108</v>
      </c>
      <c r="B53" s="10" t="s">
        <v>8</v>
      </c>
      <c r="C53" s="10" t="s">
        <v>56</v>
      </c>
      <c r="D53" s="10">
        <v>32</v>
      </c>
      <c r="E53" s="11">
        <v>44400</v>
      </c>
      <c r="F53" s="9">
        <v>45510</v>
      </c>
      <c r="G53" s="10" t="s">
        <v>16</v>
      </c>
      <c r="H53" s="16">
        <f ca="1">(TODAY()-all_staff[[#This Row],[Date Joined]])/365</f>
        <v>1.9726027397260273</v>
      </c>
      <c r="I53" s="10" t="s">
        <v>211</v>
      </c>
      <c r="J53"/>
      <c r="M53" s="12"/>
    </row>
    <row r="54" spans="1:13" x14ac:dyDescent="0.3">
      <c r="A54" s="10" t="s">
        <v>83</v>
      </c>
      <c r="B54" s="10" t="s">
        <v>8</v>
      </c>
      <c r="C54" s="10" t="s">
        <v>9</v>
      </c>
      <c r="D54" s="10">
        <v>36</v>
      </c>
      <c r="E54" s="11">
        <v>44085</v>
      </c>
      <c r="F54" s="9">
        <v>114890</v>
      </c>
      <c r="G54" s="10" t="s">
        <v>16</v>
      </c>
      <c r="H54" s="16">
        <f ca="1">(TODAY()-all_staff[[#This Row],[Date Joined]])/365</f>
        <v>2.8356164383561642</v>
      </c>
      <c r="I54" s="10" t="s">
        <v>211</v>
      </c>
      <c r="J54"/>
      <c r="M54" s="12"/>
    </row>
    <row r="55" spans="1:13" x14ac:dyDescent="0.3">
      <c r="A55" s="10" t="s">
        <v>67</v>
      </c>
      <c r="B55" s="10" t="s">
        <v>15</v>
      </c>
      <c r="C55" s="10" t="s">
        <v>12</v>
      </c>
      <c r="D55" s="10">
        <v>30</v>
      </c>
      <c r="E55" s="11">
        <v>44850</v>
      </c>
      <c r="F55" s="9">
        <v>69710</v>
      </c>
      <c r="G55" s="10" t="s">
        <v>16</v>
      </c>
      <c r="H55" s="16">
        <f ca="1">(TODAY()-all_staff[[#This Row],[Date Joined]])/365</f>
        <v>0.73972602739726023</v>
      </c>
      <c r="I55" s="10" t="s">
        <v>211</v>
      </c>
      <c r="J55"/>
      <c r="M55" s="12"/>
    </row>
    <row r="56" spans="1:13" x14ac:dyDescent="0.3">
      <c r="A56" s="10" t="s">
        <v>94</v>
      </c>
      <c r="B56" s="10" t="s">
        <v>15</v>
      </c>
      <c r="C56" s="10" t="s">
        <v>21</v>
      </c>
      <c r="D56" s="10">
        <v>36</v>
      </c>
      <c r="E56" s="11">
        <v>44333</v>
      </c>
      <c r="F56" s="9">
        <v>71380</v>
      </c>
      <c r="G56" s="10" t="s">
        <v>16</v>
      </c>
      <c r="H56" s="16">
        <f ca="1">(TODAY()-all_staff[[#This Row],[Date Joined]])/365</f>
        <v>2.1561643835616437</v>
      </c>
      <c r="I56" s="10" t="s">
        <v>211</v>
      </c>
      <c r="J56"/>
      <c r="M56" s="12"/>
    </row>
    <row r="57" spans="1:13" x14ac:dyDescent="0.3">
      <c r="A57" s="10" t="s">
        <v>33</v>
      </c>
      <c r="B57" s="10" t="s">
        <v>8</v>
      </c>
      <c r="C57" s="10" t="s">
        <v>19</v>
      </c>
      <c r="D57" s="10">
        <v>38</v>
      </c>
      <c r="E57" s="11">
        <v>44377</v>
      </c>
      <c r="F57" s="9">
        <v>109160</v>
      </c>
      <c r="G57" s="10" t="s">
        <v>10</v>
      </c>
      <c r="H57" s="16">
        <f ca="1">(TODAY()-all_staff[[#This Row],[Date Joined]])/365</f>
        <v>2.0356164383561643</v>
      </c>
      <c r="I57" s="10" t="s">
        <v>211</v>
      </c>
      <c r="J57"/>
      <c r="M57" s="12"/>
    </row>
    <row r="58" spans="1:13" x14ac:dyDescent="0.3">
      <c r="A58" s="10" t="s">
        <v>98</v>
      </c>
      <c r="B58" s="10" t="s">
        <v>15</v>
      </c>
      <c r="C58" s="10" t="s">
        <v>9</v>
      </c>
      <c r="D58" s="10">
        <v>27</v>
      </c>
      <c r="E58" s="11">
        <v>44609</v>
      </c>
      <c r="F58" s="9">
        <v>113280</v>
      </c>
      <c r="G58" s="10" t="s">
        <v>42</v>
      </c>
      <c r="H58" s="16">
        <f ca="1">(TODAY()-all_staff[[#This Row],[Date Joined]])/365</f>
        <v>1.4</v>
      </c>
      <c r="I58" s="10" t="s">
        <v>211</v>
      </c>
      <c r="J58"/>
      <c r="M58" s="12"/>
    </row>
    <row r="59" spans="1:13" x14ac:dyDescent="0.3">
      <c r="A59" s="10" t="s">
        <v>25</v>
      </c>
      <c r="B59" s="10" t="s">
        <v>15</v>
      </c>
      <c r="C59" s="10" t="s">
        <v>12</v>
      </c>
      <c r="D59" s="10">
        <v>30</v>
      </c>
      <c r="E59" s="11">
        <v>44273</v>
      </c>
      <c r="F59" s="9">
        <v>69120</v>
      </c>
      <c r="G59" s="10" t="s">
        <v>16</v>
      </c>
      <c r="H59" s="16">
        <f ca="1">(TODAY()-all_staff[[#This Row],[Date Joined]])/365</f>
        <v>2.3205479452054796</v>
      </c>
      <c r="I59" s="10" t="s">
        <v>211</v>
      </c>
      <c r="J59"/>
      <c r="M59" s="12"/>
    </row>
    <row r="60" spans="1:13" x14ac:dyDescent="0.3">
      <c r="A60" s="10" t="s">
        <v>55</v>
      </c>
      <c r="B60" s="10" t="s">
        <v>8</v>
      </c>
      <c r="C60" s="10" t="s">
        <v>56</v>
      </c>
      <c r="D60" s="10">
        <v>37</v>
      </c>
      <c r="E60" s="11">
        <v>44451</v>
      </c>
      <c r="F60" s="9">
        <v>118100</v>
      </c>
      <c r="G60" s="10" t="s">
        <v>16</v>
      </c>
      <c r="H60" s="16">
        <f ca="1">(TODAY()-all_staff[[#This Row],[Date Joined]])/365</f>
        <v>1.832876712328767</v>
      </c>
      <c r="I60" s="10" t="s">
        <v>211</v>
      </c>
      <c r="J60"/>
      <c r="M60" s="12"/>
    </row>
    <row r="61" spans="1:13" x14ac:dyDescent="0.3">
      <c r="A61" s="10" t="s">
        <v>62</v>
      </c>
      <c r="B61" s="10" t="s">
        <v>8</v>
      </c>
      <c r="C61" s="10" t="s">
        <v>9</v>
      </c>
      <c r="D61" s="10">
        <v>22</v>
      </c>
      <c r="E61" s="11">
        <v>44450</v>
      </c>
      <c r="F61" s="9">
        <v>76900</v>
      </c>
      <c r="G61" s="10" t="s">
        <v>13</v>
      </c>
      <c r="H61" s="16">
        <f ca="1">(TODAY()-all_staff[[#This Row],[Date Joined]])/365</f>
        <v>1.8356164383561644</v>
      </c>
      <c r="I61" s="10" t="s">
        <v>211</v>
      </c>
      <c r="J61"/>
      <c r="M61" s="12"/>
    </row>
    <row r="62" spans="1:13" x14ac:dyDescent="0.3">
      <c r="A62" s="10" t="s">
        <v>17</v>
      </c>
      <c r="B62" s="10" t="s">
        <v>8</v>
      </c>
      <c r="C62" s="10" t="s">
        <v>12</v>
      </c>
      <c r="D62" s="10">
        <v>43</v>
      </c>
      <c r="E62" s="11">
        <v>45045</v>
      </c>
      <c r="F62" s="9">
        <v>114870</v>
      </c>
      <c r="G62" s="10" t="s">
        <v>16</v>
      </c>
      <c r="H62" s="16">
        <f ca="1">(TODAY()-all_staff[[#This Row],[Date Joined]])/365</f>
        <v>0.20547945205479451</v>
      </c>
      <c r="I62" s="10" t="s">
        <v>211</v>
      </c>
      <c r="J62"/>
      <c r="M62" s="12"/>
    </row>
    <row r="63" spans="1:13" x14ac:dyDescent="0.3">
      <c r="A63" s="10" t="s">
        <v>52</v>
      </c>
      <c r="B63" s="10" t="s">
        <v>213</v>
      </c>
      <c r="C63" s="10" t="s">
        <v>12</v>
      </c>
      <c r="D63" s="10">
        <v>32</v>
      </c>
      <c r="E63" s="11">
        <v>44774</v>
      </c>
      <c r="F63" s="9">
        <v>91310</v>
      </c>
      <c r="G63" s="10" t="s">
        <v>16</v>
      </c>
      <c r="H63" s="16">
        <f ca="1">(TODAY()-all_staff[[#This Row],[Date Joined]])/365</f>
        <v>0.94794520547945205</v>
      </c>
      <c r="I63" s="10" t="s">
        <v>211</v>
      </c>
      <c r="J63"/>
      <c r="M63" s="12"/>
    </row>
    <row r="64" spans="1:13" x14ac:dyDescent="0.3">
      <c r="A64" s="10" t="s">
        <v>43</v>
      </c>
      <c r="B64" s="10" t="s">
        <v>8</v>
      </c>
      <c r="C64" s="10" t="s">
        <v>9</v>
      </c>
      <c r="D64" s="10">
        <v>28</v>
      </c>
      <c r="E64" s="11">
        <v>44486</v>
      </c>
      <c r="F64" s="9">
        <v>104770</v>
      </c>
      <c r="G64" s="10" t="s">
        <v>16</v>
      </c>
      <c r="H64" s="16">
        <f ca="1">(TODAY()-all_staff[[#This Row],[Date Joined]])/365</f>
        <v>1.736986301369863</v>
      </c>
      <c r="I64" s="10" t="s">
        <v>211</v>
      </c>
      <c r="J64"/>
      <c r="M64" s="12"/>
    </row>
    <row r="65" spans="1:13" x14ac:dyDescent="0.3">
      <c r="A65" s="10" t="s">
        <v>89</v>
      </c>
      <c r="B65" s="10" t="s">
        <v>15</v>
      </c>
      <c r="C65" s="10" t="s">
        <v>19</v>
      </c>
      <c r="D65" s="10">
        <v>27</v>
      </c>
      <c r="E65" s="11">
        <v>44134</v>
      </c>
      <c r="F65" s="9">
        <v>54970</v>
      </c>
      <c r="G65" s="10" t="s">
        <v>16</v>
      </c>
      <c r="H65" s="16">
        <f ca="1">(TODAY()-all_staff[[#This Row],[Date Joined]])/365</f>
        <v>2.7013698630136984</v>
      </c>
      <c r="I65" s="10" t="s">
        <v>211</v>
      </c>
      <c r="J65"/>
      <c r="M65" s="12"/>
    </row>
    <row r="66" spans="1:13" x14ac:dyDescent="0.3">
      <c r="A66" s="10" t="s">
        <v>11</v>
      </c>
      <c r="B66" s="10" t="s">
        <v>213</v>
      </c>
      <c r="C66" s="10" t="s">
        <v>12</v>
      </c>
      <c r="D66" s="10">
        <v>26</v>
      </c>
      <c r="E66" s="11">
        <v>44271</v>
      </c>
      <c r="F66" s="9">
        <v>90700</v>
      </c>
      <c r="G66" s="10" t="s">
        <v>13</v>
      </c>
      <c r="H66" s="16">
        <f ca="1">(TODAY()-all_staff[[#This Row],[Date Joined]])/365</f>
        <v>2.3260273972602739</v>
      </c>
      <c r="I66" s="10" t="s">
        <v>211</v>
      </c>
      <c r="J66"/>
      <c r="M66" s="12"/>
    </row>
    <row r="67" spans="1:13" x14ac:dyDescent="0.3">
      <c r="A67" s="10" t="s">
        <v>109</v>
      </c>
      <c r="B67" s="10" t="s">
        <v>8</v>
      </c>
      <c r="C67" s="10" t="s">
        <v>19</v>
      </c>
      <c r="D67" s="10">
        <v>38</v>
      </c>
      <c r="E67" s="11">
        <v>44329</v>
      </c>
      <c r="F67" s="9">
        <v>56870</v>
      </c>
      <c r="G67" s="10" t="s">
        <v>13</v>
      </c>
      <c r="H67" s="16">
        <f ca="1">(TODAY()-all_staff[[#This Row],[Date Joined]])/365</f>
        <v>2.1671232876712327</v>
      </c>
      <c r="I67" s="10" t="s">
        <v>211</v>
      </c>
      <c r="J67"/>
      <c r="M67" s="12"/>
    </row>
    <row r="68" spans="1:13" x14ac:dyDescent="0.3">
      <c r="A68" s="10" t="s">
        <v>77</v>
      </c>
      <c r="B68" s="10" t="s">
        <v>8</v>
      </c>
      <c r="C68" s="10" t="s">
        <v>19</v>
      </c>
      <c r="D68" s="10">
        <v>25</v>
      </c>
      <c r="E68" s="11">
        <v>44205</v>
      </c>
      <c r="F68" s="9">
        <v>92700</v>
      </c>
      <c r="G68" s="10" t="s">
        <v>16</v>
      </c>
      <c r="H68" s="16">
        <f ca="1">(TODAY()-all_staff[[#This Row],[Date Joined]])/365</f>
        <v>2.506849315068493</v>
      </c>
      <c r="I68" s="10" t="s">
        <v>211</v>
      </c>
      <c r="J68"/>
      <c r="M68" s="12"/>
    </row>
    <row r="69" spans="1:13" x14ac:dyDescent="0.3">
      <c r="A69" s="10" t="s">
        <v>32</v>
      </c>
      <c r="B69" s="10" t="s">
        <v>8</v>
      </c>
      <c r="C69" s="10" t="s">
        <v>21</v>
      </c>
      <c r="D69" s="10">
        <v>21</v>
      </c>
      <c r="E69" s="11">
        <v>44317</v>
      </c>
      <c r="F69" s="9">
        <v>65920</v>
      </c>
      <c r="G69" s="10" t="s">
        <v>16</v>
      </c>
      <c r="H69" s="16">
        <f ca="1">(TODAY()-all_staff[[#This Row],[Date Joined]])/365</f>
        <v>2.2000000000000002</v>
      </c>
      <c r="I69" s="10" t="s">
        <v>211</v>
      </c>
      <c r="J69"/>
      <c r="M69" s="12"/>
    </row>
    <row r="70" spans="1:13" x14ac:dyDescent="0.3">
      <c r="A70" s="10" t="s">
        <v>59</v>
      </c>
      <c r="B70" s="10" t="s">
        <v>15</v>
      </c>
      <c r="C70" s="10" t="s">
        <v>9</v>
      </c>
      <c r="D70" s="10">
        <v>26</v>
      </c>
      <c r="E70" s="11">
        <v>44225</v>
      </c>
      <c r="F70" s="9">
        <v>47360</v>
      </c>
      <c r="G70" s="10" t="s">
        <v>16</v>
      </c>
      <c r="H70" s="16">
        <f ca="1">(TODAY()-all_staff[[#This Row],[Date Joined]])/365</f>
        <v>2.452054794520548</v>
      </c>
      <c r="I70" s="10" t="s">
        <v>211</v>
      </c>
      <c r="J70"/>
      <c r="M70" s="12"/>
    </row>
    <row r="71" spans="1:13" x14ac:dyDescent="0.3">
      <c r="A71" s="10" t="s">
        <v>37</v>
      </c>
      <c r="B71" s="10" t="s">
        <v>15</v>
      </c>
      <c r="C71" s="10" t="s">
        <v>9</v>
      </c>
      <c r="D71" s="10">
        <v>30</v>
      </c>
      <c r="E71" s="11">
        <v>44666</v>
      </c>
      <c r="F71" s="9">
        <v>60570</v>
      </c>
      <c r="G71" s="10" t="s">
        <v>16</v>
      </c>
      <c r="H71" s="16">
        <f ca="1">(TODAY()-all_staff[[#This Row],[Date Joined]])/365</f>
        <v>1.2438356164383562</v>
      </c>
      <c r="I71" s="10" t="s">
        <v>211</v>
      </c>
      <c r="J71"/>
      <c r="M71" s="12"/>
    </row>
    <row r="72" spans="1:13" x14ac:dyDescent="0.3">
      <c r="A72" s="10" t="s">
        <v>96</v>
      </c>
      <c r="B72" s="10" t="s">
        <v>8</v>
      </c>
      <c r="C72" s="10" t="s">
        <v>9</v>
      </c>
      <c r="D72" s="10">
        <v>28</v>
      </c>
      <c r="E72" s="11">
        <v>44649</v>
      </c>
      <c r="F72" s="9">
        <v>104120</v>
      </c>
      <c r="G72" s="10" t="s">
        <v>16</v>
      </c>
      <c r="H72" s="16">
        <f ca="1">(TODAY()-all_staff[[#This Row],[Date Joined]])/365</f>
        <v>1.2904109589041095</v>
      </c>
      <c r="I72" s="10" t="s">
        <v>211</v>
      </c>
      <c r="J72"/>
      <c r="M72" s="12"/>
    </row>
    <row r="73" spans="1:13" x14ac:dyDescent="0.3">
      <c r="A73" s="10" t="s">
        <v>23</v>
      </c>
      <c r="B73" s="10" t="s">
        <v>15</v>
      </c>
      <c r="C73" s="10" t="s">
        <v>12</v>
      </c>
      <c r="D73" s="10">
        <v>37</v>
      </c>
      <c r="E73" s="11">
        <v>44338</v>
      </c>
      <c r="F73" s="9">
        <v>88050</v>
      </c>
      <c r="G73" s="10" t="s">
        <v>24</v>
      </c>
      <c r="H73" s="16">
        <f ca="1">(TODAY()-all_staff[[#This Row],[Date Joined]])/365</f>
        <v>2.1424657534246574</v>
      </c>
      <c r="I73" s="10" t="s">
        <v>211</v>
      </c>
      <c r="J73"/>
      <c r="M73" s="12"/>
    </row>
    <row r="74" spans="1:13" x14ac:dyDescent="0.3">
      <c r="A74" s="10" t="s">
        <v>103</v>
      </c>
      <c r="B74" s="10" t="s">
        <v>15</v>
      </c>
      <c r="C74" s="10" t="s">
        <v>12</v>
      </c>
      <c r="D74" s="10">
        <v>24</v>
      </c>
      <c r="E74" s="11">
        <v>44686</v>
      </c>
      <c r="F74" s="9">
        <v>100420</v>
      </c>
      <c r="G74" s="10" t="s">
        <v>16</v>
      </c>
      <c r="H74" s="16">
        <f ca="1">(TODAY()-all_staff[[#This Row],[Date Joined]])/365</f>
        <v>1.189041095890411</v>
      </c>
      <c r="I74" s="10" t="s">
        <v>211</v>
      </c>
      <c r="J74"/>
      <c r="M74" s="12"/>
    </row>
    <row r="75" spans="1:13" x14ac:dyDescent="0.3">
      <c r="A75" s="10" t="s">
        <v>54</v>
      </c>
      <c r="B75" s="10" t="s">
        <v>8</v>
      </c>
      <c r="C75" s="10" t="s">
        <v>9</v>
      </c>
      <c r="D75" s="10">
        <v>30</v>
      </c>
      <c r="E75" s="11">
        <v>44850</v>
      </c>
      <c r="F75" s="9">
        <v>114180</v>
      </c>
      <c r="G75" s="10" t="s">
        <v>16</v>
      </c>
      <c r="H75" s="16">
        <f ca="1">(TODAY()-all_staff[[#This Row],[Date Joined]])/365</f>
        <v>0.73972602739726023</v>
      </c>
      <c r="I75" s="10" t="s">
        <v>211</v>
      </c>
      <c r="J75"/>
      <c r="M75" s="12"/>
    </row>
    <row r="76" spans="1:13" x14ac:dyDescent="0.3">
      <c r="A76" s="10" t="s">
        <v>86</v>
      </c>
      <c r="B76" s="10" t="s">
        <v>8</v>
      </c>
      <c r="C76" s="10" t="s">
        <v>12</v>
      </c>
      <c r="D76" s="10">
        <v>21</v>
      </c>
      <c r="E76" s="11">
        <v>44678</v>
      </c>
      <c r="F76" s="9">
        <v>33920</v>
      </c>
      <c r="G76" s="10" t="s">
        <v>16</v>
      </c>
      <c r="H76" s="16">
        <f ca="1">(TODAY()-all_staff[[#This Row],[Date Joined]])/365</f>
        <v>1.210958904109589</v>
      </c>
      <c r="I76" s="10" t="s">
        <v>211</v>
      </c>
      <c r="J76"/>
      <c r="M76" s="12"/>
    </row>
    <row r="77" spans="1:13" x14ac:dyDescent="0.3">
      <c r="A77" s="10" t="s">
        <v>69</v>
      </c>
      <c r="B77" s="10" t="s">
        <v>15</v>
      </c>
      <c r="C77" s="10" t="s">
        <v>9</v>
      </c>
      <c r="D77" s="10">
        <v>23</v>
      </c>
      <c r="E77" s="11">
        <v>44440</v>
      </c>
      <c r="F77" s="9">
        <v>106460</v>
      </c>
      <c r="G77" s="10" t="s">
        <v>16</v>
      </c>
      <c r="H77" s="16">
        <f ca="1">(TODAY()-all_staff[[#This Row],[Date Joined]])/365</f>
        <v>1.8630136986301369</v>
      </c>
      <c r="I77" s="10" t="s">
        <v>211</v>
      </c>
      <c r="J77"/>
      <c r="M77" s="12"/>
    </row>
    <row r="78" spans="1:13" x14ac:dyDescent="0.3">
      <c r="A78" s="10" t="s">
        <v>57</v>
      </c>
      <c r="B78" s="10" t="s">
        <v>15</v>
      </c>
      <c r="C78" s="10" t="s">
        <v>9</v>
      </c>
      <c r="D78" s="10">
        <v>35</v>
      </c>
      <c r="E78" s="11">
        <v>44727</v>
      </c>
      <c r="F78" s="9">
        <v>40400</v>
      </c>
      <c r="G78" s="10" t="s">
        <v>16</v>
      </c>
      <c r="H78" s="16">
        <f ca="1">(TODAY()-all_staff[[#This Row],[Date Joined]])/365</f>
        <v>1.0767123287671232</v>
      </c>
      <c r="I78" s="10" t="s">
        <v>211</v>
      </c>
      <c r="J78"/>
      <c r="M78" s="12"/>
    </row>
    <row r="79" spans="1:13" x14ac:dyDescent="0.3">
      <c r="A79" s="10" t="s">
        <v>68</v>
      </c>
      <c r="B79" s="10" t="s">
        <v>15</v>
      </c>
      <c r="C79" s="10" t="s">
        <v>21</v>
      </c>
      <c r="D79" s="10">
        <v>27</v>
      </c>
      <c r="E79" s="11">
        <v>44236</v>
      </c>
      <c r="F79" s="9">
        <v>91650</v>
      </c>
      <c r="G79" s="10" t="s">
        <v>13</v>
      </c>
      <c r="H79" s="16">
        <f ca="1">(TODAY()-all_staff[[#This Row],[Date Joined]])/365</f>
        <v>2.4219178082191779</v>
      </c>
      <c r="I79" s="10" t="s">
        <v>211</v>
      </c>
      <c r="J79"/>
      <c r="M79" s="12"/>
    </row>
    <row r="80" spans="1:13" x14ac:dyDescent="0.3">
      <c r="A80" s="10" t="s">
        <v>99</v>
      </c>
      <c r="B80" s="10" t="s">
        <v>15</v>
      </c>
      <c r="C80" s="10" t="s">
        <v>19</v>
      </c>
      <c r="D80" s="10">
        <v>43</v>
      </c>
      <c r="E80" s="11">
        <v>44620</v>
      </c>
      <c r="F80" s="9">
        <v>36040</v>
      </c>
      <c r="G80" s="10" t="s">
        <v>16</v>
      </c>
      <c r="H80" s="16">
        <f ca="1">(TODAY()-all_staff[[#This Row],[Date Joined]])/365</f>
        <v>1.3698630136986301</v>
      </c>
      <c r="I80" s="10" t="s">
        <v>211</v>
      </c>
      <c r="J80"/>
      <c r="M80" s="12"/>
    </row>
    <row r="81" spans="1:13" x14ac:dyDescent="0.3">
      <c r="A81" s="10" t="s">
        <v>101</v>
      </c>
      <c r="B81" s="10" t="s">
        <v>8</v>
      </c>
      <c r="C81" s="10" t="s">
        <v>12</v>
      </c>
      <c r="D81" s="10">
        <v>40</v>
      </c>
      <c r="E81" s="11">
        <v>44381</v>
      </c>
      <c r="F81" s="9">
        <v>104410</v>
      </c>
      <c r="G81" s="10" t="s">
        <v>16</v>
      </c>
      <c r="H81" s="16">
        <f ca="1">(TODAY()-all_staff[[#This Row],[Date Joined]])/365</f>
        <v>2.0246575342465754</v>
      </c>
      <c r="I81" s="10" t="s">
        <v>211</v>
      </c>
      <c r="J81"/>
      <c r="M81" s="12"/>
    </row>
    <row r="82" spans="1:13" x14ac:dyDescent="0.3">
      <c r="A82" s="10" t="s">
        <v>85</v>
      </c>
      <c r="B82" s="10" t="s">
        <v>15</v>
      </c>
      <c r="C82" s="10" t="s">
        <v>21</v>
      </c>
      <c r="D82" s="10">
        <v>30</v>
      </c>
      <c r="E82" s="11">
        <v>44606</v>
      </c>
      <c r="F82" s="9">
        <v>96800</v>
      </c>
      <c r="G82" s="10" t="s">
        <v>16</v>
      </c>
      <c r="H82" s="16">
        <f ca="1">(TODAY()-all_staff[[#This Row],[Date Joined]])/365</f>
        <v>1.4082191780821918</v>
      </c>
      <c r="I82" s="10" t="s">
        <v>211</v>
      </c>
      <c r="J82"/>
      <c r="M82" s="12"/>
    </row>
    <row r="83" spans="1:13" x14ac:dyDescent="0.3">
      <c r="A83" s="10" t="s">
        <v>28</v>
      </c>
      <c r="B83" s="10" t="s">
        <v>8</v>
      </c>
      <c r="C83" s="10" t="s">
        <v>21</v>
      </c>
      <c r="D83" s="10">
        <v>34</v>
      </c>
      <c r="E83" s="11">
        <v>44459</v>
      </c>
      <c r="F83" s="9">
        <v>85000</v>
      </c>
      <c r="G83" s="10" t="s">
        <v>16</v>
      </c>
      <c r="H83" s="16">
        <f ca="1">(TODAY()-all_staff[[#This Row],[Date Joined]])/365</f>
        <v>1.810958904109589</v>
      </c>
      <c r="I83" s="10" t="s">
        <v>211</v>
      </c>
      <c r="J83"/>
      <c r="M83" s="12"/>
    </row>
    <row r="84" spans="1:13" x14ac:dyDescent="0.3">
      <c r="A84" s="10" t="s">
        <v>80</v>
      </c>
      <c r="B84" s="10" t="s">
        <v>15</v>
      </c>
      <c r="C84" s="10" t="s">
        <v>19</v>
      </c>
      <c r="D84" s="10">
        <v>28</v>
      </c>
      <c r="E84" s="11">
        <v>44820</v>
      </c>
      <c r="F84" s="9">
        <v>43510</v>
      </c>
      <c r="G84" s="10" t="s">
        <v>42</v>
      </c>
      <c r="H84" s="16">
        <f ca="1">(TODAY()-all_staff[[#This Row],[Date Joined]])/365</f>
        <v>0.82191780821917804</v>
      </c>
      <c r="I84" s="10" t="s">
        <v>211</v>
      </c>
      <c r="J84"/>
      <c r="M84" s="12"/>
    </row>
    <row r="85" spans="1:13" x14ac:dyDescent="0.3">
      <c r="A85" s="10" t="s">
        <v>79</v>
      </c>
      <c r="B85" s="10" t="s">
        <v>15</v>
      </c>
      <c r="C85" s="10" t="s">
        <v>21</v>
      </c>
      <c r="D85" s="10">
        <v>33</v>
      </c>
      <c r="E85" s="11">
        <v>44243</v>
      </c>
      <c r="F85" s="9">
        <v>59430</v>
      </c>
      <c r="G85" s="10" t="s">
        <v>16</v>
      </c>
      <c r="H85" s="16">
        <f ca="1">(TODAY()-all_staff[[#This Row],[Date Joined]])/365</f>
        <v>2.4027397260273973</v>
      </c>
      <c r="I85" s="10" t="s">
        <v>211</v>
      </c>
      <c r="J85"/>
      <c r="M85" s="12"/>
    </row>
    <row r="86" spans="1:13" x14ac:dyDescent="0.3">
      <c r="A86" s="10" t="s">
        <v>93</v>
      </c>
      <c r="B86" s="10" t="s">
        <v>8</v>
      </c>
      <c r="C86" s="10" t="s">
        <v>21</v>
      </c>
      <c r="D86" s="10">
        <v>33</v>
      </c>
      <c r="E86" s="11">
        <v>44067</v>
      </c>
      <c r="F86" s="9">
        <v>65360</v>
      </c>
      <c r="G86" s="10" t="s">
        <v>16</v>
      </c>
      <c r="H86" s="16">
        <f ca="1">(TODAY()-all_staff[[#This Row],[Date Joined]])/365</f>
        <v>2.8849315068493149</v>
      </c>
      <c r="I86" s="10" t="s">
        <v>211</v>
      </c>
      <c r="J86"/>
      <c r="M86" s="12"/>
    </row>
    <row r="87" spans="1:13" x14ac:dyDescent="0.3">
      <c r="A87" s="10" t="s">
        <v>66</v>
      </c>
      <c r="B87" s="10" t="s">
        <v>8</v>
      </c>
      <c r="C87" s="10" t="s">
        <v>9</v>
      </c>
      <c r="D87" s="10">
        <v>32</v>
      </c>
      <c r="E87" s="11">
        <v>44611</v>
      </c>
      <c r="F87" s="9">
        <v>41570</v>
      </c>
      <c r="G87" s="10" t="s">
        <v>16</v>
      </c>
      <c r="H87" s="16">
        <f ca="1">(TODAY()-all_staff[[#This Row],[Date Joined]])/365</f>
        <v>1.3945205479452054</v>
      </c>
      <c r="I87" s="10" t="s">
        <v>211</v>
      </c>
      <c r="J87"/>
      <c r="M87" s="12"/>
    </row>
    <row r="88" spans="1:13" x14ac:dyDescent="0.3">
      <c r="A88" s="10" t="s">
        <v>95</v>
      </c>
      <c r="B88" s="10" t="s">
        <v>8</v>
      </c>
      <c r="C88" s="10" t="s">
        <v>12</v>
      </c>
      <c r="D88" s="10">
        <v>33</v>
      </c>
      <c r="E88" s="11">
        <v>44312</v>
      </c>
      <c r="F88" s="9">
        <v>75280</v>
      </c>
      <c r="G88" s="10" t="s">
        <v>16</v>
      </c>
      <c r="H88" s="16">
        <f ca="1">(TODAY()-all_staff[[#This Row],[Date Joined]])/365</f>
        <v>2.2136986301369861</v>
      </c>
      <c r="I88" s="10" t="s">
        <v>211</v>
      </c>
      <c r="J88"/>
      <c r="M88" s="12"/>
    </row>
    <row r="89" spans="1:13" x14ac:dyDescent="0.3">
      <c r="A89" s="10" t="s">
        <v>18</v>
      </c>
      <c r="B89" s="10" t="s">
        <v>15</v>
      </c>
      <c r="C89" s="10" t="s">
        <v>19</v>
      </c>
      <c r="D89" s="10">
        <v>33</v>
      </c>
      <c r="E89" s="11">
        <v>44385</v>
      </c>
      <c r="F89" s="9">
        <v>74550</v>
      </c>
      <c r="G89" s="10" t="s">
        <v>16</v>
      </c>
      <c r="H89" s="16">
        <f ca="1">(TODAY()-all_staff[[#This Row],[Date Joined]])/365</f>
        <v>2.0136986301369864</v>
      </c>
      <c r="I89" s="10" t="s">
        <v>211</v>
      </c>
      <c r="J89"/>
      <c r="M89" s="12"/>
    </row>
    <row r="90" spans="1:13" x14ac:dyDescent="0.3">
      <c r="A90" s="10" t="s">
        <v>45</v>
      </c>
      <c r="B90" s="10" t="s">
        <v>15</v>
      </c>
      <c r="C90" s="10" t="s">
        <v>9</v>
      </c>
      <c r="D90" s="10">
        <v>30</v>
      </c>
      <c r="E90" s="11">
        <v>44701</v>
      </c>
      <c r="F90" s="9">
        <v>67950</v>
      </c>
      <c r="G90" s="10" t="s">
        <v>16</v>
      </c>
      <c r="H90" s="16">
        <f ca="1">(TODAY()-all_staff[[#This Row],[Date Joined]])/365</f>
        <v>1.1479452054794521</v>
      </c>
      <c r="I90" s="10" t="s">
        <v>211</v>
      </c>
      <c r="J90"/>
      <c r="M90" s="12"/>
    </row>
    <row r="91" spans="1:13" x14ac:dyDescent="0.3">
      <c r="A91" s="10" t="s">
        <v>90</v>
      </c>
      <c r="B91" s="10" t="s">
        <v>15</v>
      </c>
      <c r="C91" s="10" t="s">
        <v>21</v>
      </c>
      <c r="D91" s="10">
        <v>42</v>
      </c>
      <c r="E91" s="11">
        <v>44731</v>
      </c>
      <c r="F91" s="9">
        <v>70270</v>
      </c>
      <c r="G91" s="10" t="s">
        <v>24</v>
      </c>
      <c r="H91" s="16">
        <f ca="1">(TODAY()-all_staff[[#This Row],[Date Joined]])/365</f>
        <v>1.0657534246575342</v>
      </c>
      <c r="I91" s="10" t="s">
        <v>211</v>
      </c>
      <c r="J91"/>
      <c r="M91" s="12"/>
    </row>
    <row r="92" spans="1:13" x14ac:dyDescent="0.3">
      <c r="A92" s="10" t="s">
        <v>46</v>
      </c>
      <c r="B92" s="10" t="s">
        <v>15</v>
      </c>
      <c r="C92" s="10" t="s">
        <v>9</v>
      </c>
      <c r="D92" s="10">
        <v>26</v>
      </c>
      <c r="E92" s="11">
        <v>44411</v>
      </c>
      <c r="F92" s="9">
        <v>53540</v>
      </c>
      <c r="G92" s="10" t="s">
        <v>16</v>
      </c>
      <c r="H92" s="16">
        <f ca="1">(TODAY()-all_staff[[#This Row],[Date Joined]])/365</f>
        <v>1.9424657534246574</v>
      </c>
      <c r="I92" s="10" t="s">
        <v>211</v>
      </c>
      <c r="J92"/>
      <c r="M92" s="12"/>
    </row>
    <row r="93" spans="1:13" x14ac:dyDescent="0.3">
      <c r="A93" s="10" t="s">
        <v>156</v>
      </c>
      <c r="B93" s="10" t="s">
        <v>15</v>
      </c>
      <c r="C93" s="10" t="s">
        <v>12</v>
      </c>
      <c r="D93" s="10">
        <v>20</v>
      </c>
      <c r="E93" s="11">
        <v>44122</v>
      </c>
      <c r="F93" s="9">
        <v>112650</v>
      </c>
      <c r="G93" s="10" t="s">
        <v>16</v>
      </c>
      <c r="H93" s="16">
        <f ca="1">(TODAY()-all_staff[[#This Row],[Date Joined]])/365</f>
        <v>2.7342465753424658</v>
      </c>
      <c r="I93" s="10" t="s">
        <v>212</v>
      </c>
      <c r="J93"/>
      <c r="M93" s="12"/>
    </row>
    <row r="94" spans="1:13" x14ac:dyDescent="0.3">
      <c r="A94" s="10" t="s">
        <v>176</v>
      </c>
      <c r="B94" s="10" t="s">
        <v>8</v>
      </c>
      <c r="C94" s="10" t="s">
        <v>12</v>
      </c>
      <c r="D94" s="10">
        <v>32</v>
      </c>
      <c r="E94" s="11">
        <v>44293</v>
      </c>
      <c r="F94" s="9">
        <v>43840</v>
      </c>
      <c r="G94" s="10" t="s">
        <v>13</v>
      </c>
      <c r="H94" s="16">
        <f ca="1">(TODAY()-all_staff[[#This Row],[Date Joined]])/365</f>
        <v>2.2657534246575342</v>
      </c>
      <c r="I94" s="10" t="s">
        <v>212</v>
      </c>
      <c r="J94"/>
      <c r="M94" s="12"/>
    </row>
    <row r="95" spans="1:13" x14ac:dyDescent="0.3">
      <c r="A95" s="10" t="s">
        <v>143</v>
      </c>
      <c r="B95" s="10" t="s">
        <v>15</v>
      </c>
      <c r="C95" s="10" t="s">
        <v>9</v>
      </c>
      <c r="D95" s="10">
        <v>31</v>
      </c>
      <c r="E95" s="11">
        <v>44663</v>
      </c>
      <c r="F95" s="9">
        <v>103550</v>
      </c>
      <c r="G95" s="10" t="s">
        <v>16</v>
      </c>
      <c r="H95" s="16">
        <f ca="1">(TODAY()-all_staff[[#This Row],[Date Joined]])/365</f>
        <v>1.252054794520548</v>
      </c>
      <c r="I95" s="10" t="s">
        <v>212</v>
      </c>
      <c r="J95"/>
      <c r="M95" s="12"/>
    </row>
    <row r="96" spans="1:13" x14ac:dyDescent="0.3">
      <c r="A96" s="10" t="s">
        <v>201</v>
      </c>
      <c r="B96" s="10" t="s">
        <v>8</v>
      </c>
      <c r="C96" s="10" t="s">
        <v>56</v>
      </c>
      <c r="D96" s="10">
        <v>32</v>
      </c>
      <c r="E96" s="11">
        <v>44339</v>
      </c>
      <c r="F96" s="9">
        <v>45510</v>
      </c>
      <c r="G96" s="10" t="s">
        <v>16</v>
      </c>
      <c r="H96" s="16">
        <f ca="1">(TODAY()-all_staff[[#This Row],[Date Joined]])/365</f>
        <v>2.1397260273972605</v>
      </c>
      <c r="I96" s="10" t="s">
        <v>212</v>
      </c>
      <c r="J96"/>
      <c r="M96" s="12"/>
    </row>
    <row r="97" spans="1:13" x14ac:dyDescent="0.3">
      <c r="A97" s="10" t="s">
        <v>142</v>
      </c>
      <c r="B97" s="10" t="s">
        <v>213</v>
      </c>
      <c r="C97" s="10" t="s">
        <v>21</v>
      </c>
      <c r="D97" s="10">
        <v>37</v>
      </c>
      <c r="E97" s="11">
        <v>44085</v>
      </c>
      <c r="F97" s="9">
        <v>115440</v>
      </c>
      <c r="G97" s="10" t="s">
        <v>24</v>
      </c>
      <c r="H97" s="16">
        <f ca="1">(TODAY()-all_staff[[#This Row],[Date Joined]])/365</f>
        <v>2.8356164383561642</v>
      </c>
      <c r="I97" s="10" t="s">
        <v>212</v>
      </c>
      <c r="J97"/>
      <c r="M97" s="12"/>
    </row>
    <row r="98" spans="1:13" x14ac:dyDescent="0.3">
      <c r="A98" s="10" t="s">
        <v>202</v>
      </c>
      <c r="B98" s="10" t="s">
        <v>8</v>
      </c>
      <c r="C98" s="10" t="s">
        <v>19</v>
      </c>
      <c r="D98" s="10">
        <v>38</v>
      </c>
      <c r="E98" s="11">
        <v>44268</v>
      </c>
      <c r="F98" s="9">
        <v>56870</v>
      </c>
      <c r="G98" s="10" t="s">
        <v>13</v>
      </c>
      <c r="H98" s="16">
        <f ca="1">(TODAY()-all_staff[[#This Row],[Date Joined]])/365</f>
        <v>2.3342465753424659</v>
      </c>
      <c r="I98" s="10" t="s">
        <v>212</v>
      </c>
      <c r="J98"/>
      <c r="M98" s="12"/>
    </row>
    <row r="99" spans="1:13" x14ac:dyDescent="0.3">
      <c r="A99" s="10" t="s">
        <v>169</v>
      </c>
      <c r="B99" s="10" t="s">
        <v>8</v>
      </c>
      <c r="C99" s="10" t="s">
        <v>19</v>
      </c>
      <c r="D99" s="10">
        <v>25</v>
      </c>
      <c r="E99" s="11">
        <v>44144</v>
      </c>
      <c r="F99" s="9">
        <v>92700</v>
      </c>
      <c r="G99" s="10" t="s">
        <v>16</v>
      </c>
      <c r="H99" s="16">
        <f ca="1">(TODAY()-all_staff[[#This Row],[Date Joined]])/365</f>
        <v>2.6739726027397261</v>
      </c>
      <c r="I99" s="10" t="s">
        <v>212</v>
      </c>
      <c r="J99"/>
      <c r="M99" s="12"/>
    </row>
    <row r="100" spans="1:13" x14ac:dyDescent="0.3">
      <c r="A100" s="10" t="s">
        <v>145</v>
      </c>
      <c r="B100" s="10" t="s">
        <v>213</v>
      </c>
      <c r="C100" s="10" t="s">
        <v>12</v>
      </c>
      <c r="D100" s="10">
        <v>32</v>
      </c>
      <c r="E100" s="11">
        <v>44713</v>
      </c>
      <c r="F100" s="9">
        <v>91310</v>
      </c>
      <c r="G100" s="10" t="s">
        <v>16</v>
      </c>
      <c r="H100" s="16">
        <f ca="1">(TODAY()-all_staff[[#This Row],[Date Joined]])/365</f>
        <v>1.1150684931506849</v>
      </c>
      <c r="I100" s="10" t="s">
        <v>212</v>
      </c>
      <c r="J100"/>
      <c r="M100" s="12"/>
    </row>
    <row r="101" spans="1:13" x14ac:dyDescent="0.3">
      <c r="A101" s="10" t="s">
        <v>115</v>
      </c>
      <c r="B101" s="10" t="s">
        <v>15</v>
      </c>
      <c r="C101" s="10" t="s">
        <v>19</v>
      </c>
      <c r="D101" s="10">
        <v>33</v>
      </c>
      <c r="E101" s="11">
        <v>44324</v>
      </c>
      <c r="F101" s="9">
        <v>74550</v>
      </c>
      <c r="G101" s="10" t="s">
        <v>16</v>
      </c>
      <c r="H101" s="16">
        <f ca="1">(TODAY()-all_staff[[#This Row],[Date Joined]])/365</f>
        <v>2.1808219178082191</v>
      </c>
      <c r="I101" s="10" t="s">
        <v>212</v>
      </c>
      <c r="J101"/>
      <c r="M101" s="12"/>
    </row>
    <row r="102" spans="1:13" x14ac:dyDescent="0.3">
      <c r="A102" s="10" t="s">
        <v>128</v>
      </c>
      <c r="B102" s="10" t="s">
        <v>15</v>
      </c>
      <c r="C102" s="10" t="s">
        <v>9</v>
      </c>
      <c r="D102" s="10">
        <v>25</v>
      </c>
      <c r="E102" s="11">
        <v>44665</v>
      </c>
      <c r="F102" s="9">
        <v>109190</v>
      </c>
      <c r="G102" s="10" t="s">
        <v>13</v>
      </c>
      <c r="H102" s="16">
        <f ca="1">(TODAY()-all_staff[[#This Row],[Date Joined]])/365</f>
        <v>1.2465753424657535</v>
      </c>
      <c r="I102" s="10" t="s">
        <v>212</v>
      </c>
      <c r="J102"/>
      <c r="M102" s="12"/>
    </row>
    <row r="103" spans="1:13" x14ac:dyDescent="0.3">
      <c r="A103" s="10" t="s">
        <v>194</v>
      </c>
      <c r="B103" s="10" t="s">
        <v>8</v>
      </c>
      <c r="C103" s="10" t="s">
        <v>12</v>
      </c>
      <c r="D103" s="10">
        <v>40</v>
      </c>
      <c r="E103" s="11">
        <v>44320</v>
      </c>
      <c r="F103" s="9">
        <v>104410</v>
      </c>
      <c r="G103" s="10" t="s">
        <v>16</v>
      </c>
      <c r="H103" s="16">
        <f ca="1">(TODAY()-all_staff[[#This Row],[Date Joined]])/365</f>
        <v>2.1917808219178081</v>
      </c>
      <c r="I103" s="10" t="s">
        <v>212</v>
      </c>
      <c r="J103"/>
      <c r="M103" s="12"/>
    </row>
    <row r="104" spans="1:13" x14ac:dyDescent="0.3">
      <c r="A104" s="10" t="s">
        <v>177</v>
      </c>
      <c r="B104" s="10" t="s">
        <v>15</v>
      </c>
      <c r="C104" s="10" t="s">
        <v>21</v>
      </c>
      <c r="D104" s="10">
        <v>30</v>
      </c>
      <c r="E104" s="11">
        <v>44544</v>
      </c>
      <c r="F104" s="9">
        <v>96800</v>
      </c>
      <c r="G104" s="10" t="s">
        <v>16</v>
      </c>
      <c r="H104" s="16">
        <f ca="1">(TODAY()-all_staff[[#This Row],[Date Joined]])/365</f>
        <v>1.5780821917808219</v>
      </c>
      <c r="I104" s="10" t="s">
        <v>212</v>
      </c>
      <c r="J104"/>
      <c r="M104" s="12"/>
    </row>
    <row r="105" spans="1:13" x14ac:dyDescent="0.3">
      <c r="A105" s="10" t="s">
        <v>123</v>
      </c>
      <c r="B105" s="10" t="s">
        <v>15</v>
      </c>
      <c r="C105" s="10" t="s">
        <v>21</v>
      </c>
      <c r="D105" s="10">
        <v>28</v>
      </c>
      <c r="E105" s="11">
        <v>43980</v>
      </c>
      <c r="F105" s="9">
        <v>48170</v>
      </c>
      <c r="G105" s="10" t="s">
        <v>13</v>
      </c>
      <c r="H105" s="16">
        <f ca="1">(TODAY()-all_staff[[#This Row],[Date Joined]])/365</f>
        <v>3.1232876712328768</v>
      </c>
      <c r="I105" s="10" t="s">
        <v>212</v>
      </c>
      <c r="J105"/>
      <c r="M105" s="12"/>
    </row>
    <row r="106" spans="1:13" x14ac:dyDescent="0.3">
      <c r="A106" s="10" t="s">
        <v>140</v>
      </c>
      <c r="B106" s="10" t="s">
        <v>15</v>
      </c>
      <c r="C106" s="10" t="s">
        <v>9</v>
      </c>
      <c r="D106" s="10">
        <v>21</v>
      </c>
      <c r="E106" s="11">
        <v>44042</v>
      </c>
      <c r="F106" s="9">
        <v>37920</v>
      </c>
      <c r="G106" s="10" t="s">
        <v>16</v>
      </c>
      <c r="H106" s="16">
        <f ca="1">(TODAY()-all_staff[[#This Row],[Date Joined]])/365</f>
        <v>2.9534246575342467</v>
      </c>
      <c r="I106" s="10" t="s">
        <v>212</v>
      </c>
      <c r="J106"/>
      <c r="M106" s="12"/>
    </row>
    <row r="107" spans="1:13" x14ac:dyDescent="0.3">
      <c r="A107" s="10" t="s">
        <v>178</v>
      </c>
      <c r="B107" s="10" t="s">
        <v>15</v>
      </c>
      <c r="C107" s="10" t="s">
        <v>9</v>
      </c>
      <c r="D107" s="10">
        <v>34</v>
      </c>
      <c r="E107" s="11">
        <v>44642</v>
      </c>
      <c r="F107" s="9">
        <v>112650</v>
      </c>
      <c r="G107" s="10" t="s">
        <v>16</v>
      </c>
      <c r="H107" s="16">
        <f ca="1">(TODAY()-all_staff[[#This Row],[Date Joined]])/365</f>
        <v>1.3095890410958904</v>
      </c>
      <c r="I107" s="10" t="s">
        <v>212</v>
      </c>
      <c r="J107"/>
      <c r="M107" s="12"/>
    </row>
    <row r="108" spans="1:13" x14ac:dyDescent="0.3">
      <c r="A108" s="10" t="s">
        <v>165</v>
      </c>
      <c r="B108" s="10" t="s">
        <v>8</v>
      </c>
      <c r="C108" s="10" t="s">
        <v>19</v>
      </c>
      <c r="D108" s="10">
        <v>34</v>
      </c>
      <c r="E108" s="11">
        <v>44660</v>
      </c>
      <c r="F108" s="9">
        <v>49630</v>
      </c>
      <c r="G108" s="10" t="s">
        <v>24</v>
      </c>
      <c r="H108" s="16">
        <f ca="1">(TODAY()-all_staff[[#This Row],[Date Joined]])/365</f>
        <v>1.2602739726027397</v>
      </c>
      <c r="I108" s="10" t="s">
        <v>212</v>
      </c>
      <c r="J108"/>
      <c r="M108" s="12"/>
    </row>
    <row r="109" spans="1:13" x14ac:dyDescent="0.3">
      <c r="A109" s="10" t="s">
        <v>199</v>
      </c>
      <c r="B109" s="10" t="s">
        <v>15</v>
      </c>
      <c r="C109" s="10" t="s">
        <v>12</v>
      </c>
      <c r="D109" s="10">
        <v>36</v>
      </c>
      <c r="E109" s="11">
        <v>43958</v>
      </c>
      <c r="F109" s="9">
        <v>118840</v>
      </c>
      <c r="G109" s="10" t="s">
        <v>16</v>
      </c>
      <c r="H109" s="16">
        <f ca="1">(TODAY()-all_staff[[#This Row],[Date Joined]])/365</f>
        <v>3.1835616438356165</v>
      </c>
      <c r="I109" s="10" t="s">
        <v>212</v>
      </c>
      <c r="J109"/>
      <c r="M109" s="12"/>
    </row>
    <row r="110" spans="1:13" x14ac:dyDescent="0.3">
      <c r="A110" s="10" t="s">
        <v>159</v>
      </c>
      <c r="B110" s="10" t="s">
        <v>15</v>
      </c>
      <c r="C110" s="10" t="s">
        <v>12</v>
      </c>
      <c r="D110" s="10">
        <v>30</v>
      </c>
      <c r="E110" s="11">
        <v>44789</v>
      </c>
      <c r="F110" s="9">
        <v>69710</v>
      </c>
      <c r="G110" s="10" t="s">
        <v>16</v>
      </c>
      <c r="H110" s="16">
        <f ca="1">(TODAY()-all_staff[[#This Row],[Date Joined]])/365</f>
        <v>0.9068493150684932</v>
      </c>
      <c r="I110" s="10" t="s">
        <v>212</v>
      </c>
      <c r="J110"/>
      <c r="M110" s="12"/>
    </row>
    <row r="111" spans="1:13" x14ac:dyDescent="0.3">
      <c r="A111" s="10" t="s">
        <v>197</v>
      </c>
      <c r="B111" s="10" t="s">
        <v>15</v>
      </c>
      <c r="C111" s="10" t="s">
        <v>9</v>
      </c>
      <c r="D111" s="10">
        <v>20</v>
      </c>
      <c r="E111" s="11">
        <v>44683</v>
      </c>
      <c r="F111" s="9">
        <v>79570</v>
      </c>
      <c r="G111" s="10" t="s">
        <v>16</v>
      </c>
      <c r="H111" s="16">
        <f ca="1">(TODAY()-all_staff[[#This Row],[Date Joined]])/365</f>
        <v>1.1972602739726028</v>
      </c>
      <c r="I111" s="10" t="s">
        <v>212</v>
      </c>
      <c r="J111"/>
      <c r="M111" s="12"/>
    </row>
    <row r="112" spans="1:13" x14ac:dyDescent="0.3">
      <c r="A112" s="10" t="s">
        <v>154</v>
      </c>
      <c r="B112" s="10" t="s">
        <v>8</v>
      </c>
      <c r="C112" s="10" t="s">
        <v>9</v>
      </c>
      <c r="D112" s="10">
        <v>22</v>
      </c>
      <c r="E112" s="11">
        <v>44388</v>
      </c>
      <c r="F112" s="9">
        <v>76900</v>
      </c>
      <c r="G112" s="10" t="s">
        <v>13</v>
      </c>
      <c r="H112" s="16">
        <f ca="1">(TODAY()-all_staff[[#This Row],[Date Joined]])/365</f>
        <v>2.0054794520547947</v>
      </c>
      <c r="I112" s="10" t="s">
        <v>212</v>
      </c>
      <c r="J112"/>
      <c r="M112" s="12"/>
    </row>
    <row r="113" spans="1:13" x14ac:dyDescent="0.3">
      <c r="A113" s="10" t="s">
        <v>182</v>
      </c>
      <c r="B113" s="10" t="s">
        <v>15</v>
      </c>
      <c r="C113" s="10" t="s">
        <v>19</v>
      </c>
      <c r="D113" s="10">
        <v>27</v>
      </c>
      <c r="E113" s="11">
        <v>44073</v>
      </c>
      <c r="F113" s="9">
        <v>54970</v>
      </c>
      <c r="G113" s="10" t="s">
        <v>16</v>
      </c>
      <c r="H113" s="16">
        <f ca="1">(TODAY()-all_staff[[#This Row],[Date Joined]])/365</f>
        <v>2.8684931506849316</v>
      </c>
      <c r="I113" s="10" t="s">
        <v>212</v>
      </c>
      <c r="J113"/>
      <c r="M113" s="12"/>
    </row>
    <row r="114" spans="1:13" x14ac:dyDescent="0.3">
      <c r="A114" s="10" t="s">
        <v>118</v>
      </c>
      <c r="B114" s="10" t="s">
        <v>15</v>
      </c>
      <c r="C114" s="10" t="s">
        <v>12</v>
      </c>
      <c r="D114" s="10">
        <v>37</v>
      </c>
      <c r="E114" s="11">
        <v>44277</v>
      </c>
      <c r="F114" s="9">
        <v>88050</v>
      </c>
      <c r="G114" s="10" t="s">
        <v>24</v>
      </c>
      <c r="H114" s="16">
        <f ca="1">(TODAY()-all_staff[[#This Row],[Date Joined]])/365</f>
        <v>2.3095890410958906</v>
      </c>
      <c r="I114" s="10" t="s">
        <v>212</v>
      </c>
      <c r="J114"/>
      <c r="M114" s="12"/>
    </row>
    <row r="115" spans="1:13" x14ac:dyDescent="0.3">
      <c r="A115" s="10" t="s">
        <v>192</v>
      </c>
      <c r="B115" s="10" t="s">
        <v>15</v>
      </c>
      <c r="C115" s="10" t="s">
        <v>19</v>
      </c>
      <c r="D115" s="10">
        <v>43</v>
      </c>
      <c r="E115" s="11">
        <v>44558</v>
      </c>
      <c r="F115" s="9">
        <v>36040</v>
      </c>
      <c r="G115" s="10" t="s">
        <v>16</v>
      </c>
      <c r="H115" s="16">
        <f ca="1">(TODAY()-all_staff[[#This Row],[Date Joined]])/365</f>
        <v>1.5397260273972602</v>
      </c>
      <c r="I115" s="10" t="s">
        <v>212</v>
      </c>
      <c r="J115"/>
      <c r="M115" s="12"/>
    </row>
    <row r="116" spans="1:13" x14ac:dyDescent="0.3">
      <c r="A116" s="10" t="s">
        <v>111</v>
      </c>
      <c r="B116" s="10" t="s">
        <v>8</v>
      </c>
      <c r="C116" s="10" t="s">
        <v>9</v>
      </c>
      <c r="D116" s="10">
        <v>42</v>
      </c>
      <c r="E116" s="11">
        <v>44718</v>
      </c>
      <c r="F116" s="9">
        <v>75000</v>
      </c>
      <c r="G116" s="10" t="s">
        <v>10</v>
      </c>
      <c r="H116" s="16">
        <f ca="1">(TODAY()-all_staff[[#This Row],[Date Joined]])/365</f>
        <v>1.1013698630136985</v>
      </c>
      <c r="I116" s="10" t="s">
        <v>212</v>
      </c>
      <c r="J116"/>
      <c r="M116" s="12"/>
    </row>
    <row r="117" spans="1:13" x14ac:dyDescent="0.3">
      <c r="A117" s="10" t="s">
        <v>149</v>
      </c>
      <c r="B117" s="10" t="s">
        <v>15</v>
      </c>
      <c r="C117" s="10" t="s">
        <v>9</v>
      </c>
      <c r="D117" s="10">
        <v>35</v>
      </c>
      <c r="E117" s="11">
        <v>44666</v>
      </c>
      <c r="F117" s="9">
        <v>40400</v>
      </c>
      <c r="G117" s="10" t="s">
        <v>16</v>
      </c>
      <c r="H117" s="16">
        <f ca="1">(TODAY()-all_staff[[#This Row],[Date Joined]])/365</f>
        <v>1.2438356164383562</v>
      </c>
      <c r="I117" s="10" t="s">
        <v>212</v>
      </c>
      <c r="J117"/>
      <c r="M117" s="12"/>
    </row>
    <row r="118" spans="1:13" x14ac:dyDescent="0.3">
      <c r="A118" s="10" t="s">
        <v>196</v>
      </c>
      <c r="B118" s="10" t="s">
        <v>15</v>
      </c>
      <c r="C118" s="10" t="s">
        <v>12</v>
      </c>
      <c r="D118" s="10">
        <v>24</v>
      </c>
      <c r="E118" s="11">
        <v>44625</v>
      </c>
      <c r="F118" s="9">
        <v>100420</v>
      </c>
      <c r="G118" s="10" t="s">
        <v>16</v>
      </c>
      <c r="H118" s="16">
        <f ca="1">(TODAY()-all_staff[[#This Row],[Date Joined]])/365</f>
        <v>1.3561643835616439</v>
      </c>
      <c r="I118" s="10" t="s">
        <v>212</v>
      </c>
      <c r="J118"/>
      <c r="M118" s="12"/>
    </row>
    <row r="119" spans="1:13" x14ac:dyDescent="0.3">
      <c r="A119" s="10" t="s">
        <v>120</v>
      </c>
      <c r="B119" s="10" t="s">
        <v>8</v>
      </c>
      <c r="C119" s="10" t="s">
        <v>12</v>
      </c>
      <c r="D119" s="10">
        <v>31</v>
      </c>
      <c r="E119" s="11">
        <v>44604</v>
      </c>
      <c r="F119" s="9">
        <v>58100</v>
      </c>
      <c r="G119" s="10" t="s">
        <v>16</v>
      </c>
      <c r="H119" s="16">
        <f ca="1">(TODAY()-all_staff[[#This Row],[Date Joined]])/365</f>
        <v>1.4136986301369863</v>
      </c>
      <c r="I119" s="10" t="s">
        <v>212</v>
      </c>
      <c r="J119"/>
      <c r="M119" s="12"/>
    </row>
    <row r="120" spans="1:13" x14ac:dyDescent="0.3">
      <c r="A120" s="10" t="s">
        <v>114</v>
      </c>
      <c r="B120" s="10" t="s">
        <v>8</v>
      </c>
      <c r="C120" s="10" t="s">
        <v>12</v>
      </c>
      <c r="D120" s="10">
        <v>44</v>
      </c>
      <c r="E120" s="11">
        <v>44985</v>
      </c>
      <c r="F120" s="9">
        <v>114870</v>
      </c>
      <c r="G120" s="10" t="s">
        <v>16</v>
      </c>
      <c r="H120" s="16">
        <f ca="1">(TODAY()-all_staff[[#This Row],[Date Joined]])/365</f>
        <v>0.36986301369863012</v>
      </c>
      <c r="I120" s="10" t="s">
        <v>212</v>
      </c>
      <c r="J120"/>
      <c r="M120" s="12"/>
    </row>
    <row r="121" spans="1:13" x14ac:dyDescent="0.3">
      <c r="A121" s="10" t="s">
        <v>158</v>
      </c>
      <c r="B121" s="10" t="s">
        <v>8</v>
      </c>
      <c r="C121" s="10" t="s">
        <v>9</v>
      </c>
      <c r="D121" s="10">
        <v>32</v>
      </c>
      <c r="E121" s="11">
        <v>44549</v>
      </c>
      <c r="F121" s="9">
        <v>41570</v>
      </c>
      <c r="G121" s="10" t="s">
        <v>16</v>
      </c>
      <c r="H121" s="16">
        <f ca="1">(TODAY()-all_staff[[#This Row],[Date Joined]])/365</f>
        <v>1.5643835616438355</v>
      </c>
      <c r="I121" s="10" t="s">
        <v>212</v>
      </c>
      <c r="J121"/>
      <c r="M121" s="12"/>
    </row>
    <row r="122" spans="1:13" x14ac:dyDescent="0.3">
      <c r="A122" s="10" t="s">
        <v>173</v>
      </c>
      <c r="B122" s="10" t="s">
        <v>8</v>
      </c>
      <c r="C122" s="10" t="s">
        <v>9</v>
      </c>
      <c r="D122" s="10">
        <v>30</v>
      </c>
      <c r="E122" s="11">
        <v>44800</v>
      </c>
      <c r="F122" s="9">
        <v>112570</v>
      </c>
      <c r="G122" s="10" t="s">
        <v>16</v>
      </c>
      <c r="H122" s="16">
        <f ca="1">(TODAY()-all_staff[[#This Row],[Date Joined]])/365</f>
        <v>0.87671232876712324</v>
      </c>
      <c r="I122" s="10" t="s">
        <v>212</v>
      </c>
      <c r="J122"/>
      <c r="M122" s="12"/>
    </row>
    <row r="123" spans="1:13" x14ac:dyDescent="0.3">
      <c r="A123" s="10" t="s">
        <v>151</v>
      </c>
      <c r="B123" s="10" t="s">
        <v>15</v>
      </c>
      <c r="C123" s="10" t="s">
        <v>9</v>
      </c>
      <c r="D123" s="10">
        <v>26</v>
      </c>
      <c r="E123" s="11">
        <v>44164</v>
      </c>
      <c r="F123" s="9">
        <v>47360</v>
      </c>
      <c r="G123" s="10" t="s">
        <v>16</v>
      </c>
      <c r="H123" s="16">
        <f ca="1">(TODAY()-all_staff[[#This Row],[Date Joined]])/365</f>
        <v>2.6191780821917807</v>
      </c>
      <c r="I123" s="10" t="s">
        <v>212</v>
      </c>
      <c r="J123"/>
      <c r="M123" s="12"/>
    </row>
    <row r="124" spans="1:13" x14ac:dyDescent="0.3">
      <c r="A124" s="10" t="s">
        <v>126</v>
      </c>
      <c r="B124" s="10" t="s">
        <v>8</v>
      </c>
      <c r="C124" s="10" t="s">
        <v>21</v>
      </c>
      <c r="D124" s="10">
        <v>21</v>
      </c>
      <c r="E124" s="11">
        <v>44256</v>
      </c>
      <c r="F124" s="9">
        <v>65920</v>
      </c>
      <c r="G124" s="10" t="s">
        <v>16</v>
      </c>
      <c r="H124" s="16">
        <f ca="1">(TODAY()-all_staff[[#This Row],[Date Joined]])/365</f>
        <v>2.3671232876712329</v>
      </c>
      <c r="I124" s="10" t="s">
        <v>212</v>
      </c>
      <c r="J124"/>
      <c r="M124" s="12"/>
    </row>
    <row r="125" spans="1:13" x14ac:dyDescent="0.3">
      <c r="A125" s="10" t="s">
        <v>200</v>
      </c>
      <c r="B125" s="10" t="s">
        <v>8</v>
      </c>
      <c r="C125" s="10" t="s">
        <v>9</v>
      </c>
      <c r="D125" s="10">
        <v>28</v>
      </c>
      <c r="E125" s="11">
        <v>44571</v>
      </c>
      <c r="F125" s="9">
        <v>99970</v>
      </c>
      <c r="G125" s="10" t="s">
        <v>16</v>
      </c>
      <c r="H125" s="16">
        <f ca="1">(TODAY()-all_staff[[#This Row],[Date Joined]])/365</f>
        <v>1.5041095890410958</v>
      </c>
      <c r="I125" s="10" t="s">
        <v>212</v>
      </c>
      <c r="J125"/>
      <c r="M125" s="12"/>
    </row>
    <row r="126" spans="1:13" x14ac:dyDescent="0.3">
      <c r="A126" s="10" t="s">
        <v>133</v>
      </c>
      <c r="B126" s="10" t="s">
        <v>8</v>
      </c>
      <c r="C126" s="10" t="s">
        <v>12</v>
      </c>
      <c r="D126" s="10">
        <v>25</v>
      </c>
      <c r="E126" s="11">
        <v>44633</v>
      </c>
      <c r="F126" s="9">
        <v>80700</v>
      </c>
      <c r="G126" s="10" t="s">
        <v>13</v>
      </c>
      <c r="H126" s="16">
        <f ca="1">(TODAY()-all_staff[[#This Row],[Date Joined]])/365</f>
        <v>1.3342465753424657</v>
      </c>
      <c r="I126" s="10" t="s">
        <v>212</v>
      </c>
      <c r="J126"/>
      <c r="M126" s="12"/>
    </row>
    <row r="127" spans="1:13" x14ac:dyDescent="0.3">
      <c r="A127" s="10" t="s">
        <v>155</v>
      </c>
      <c r="B127" s="10" t="s">
        <v>15</v>
      </c>
      <c r="C127" s="10" t="s">
        <v>21</v>
      </c>
      <c r="D127" s="10">
        <v>24</v>
      </c>
      <c r="E127" s="11">
        <v>44375</v>
      </c>
      <c r="F127" s="9">
        <v>52610</v>
      </c>
      <c r="G127" s="10" t="s">
        <v>24</v>
      </c>
      <c r="H127" s="16">
        <f ca="1">(TODAY()-all_staff[[#This Row],[Date Joined]])/365</f>
        <v>2.0410958904109591</v>
      </c>
      <c r="I127" s="10" t="s">
        <v>212</v>
      </c>
      <c r="J127"/>
      <c r="M127" s="12"/>
    </row>
    <row r="128" spans="1:13" x14ac:dyDescent="0.3">
      <c r="A128" s="10" t="s">
        <v>180</v>
      </c>
      <c r="B128" s="10" t="s">
        <v>15</v>
      </c>
      <c r="C128" s="10" t="s">
        <v>12</v>
      </c>
      <c r="D128" s="10">
        <v>29</v>
      </c>
      <c r="E128" s="11">
        <v>44119</v>
      </c>
      <c r="F128" s="9">
        <v>112110</v>
      </c>
      <c r="G128" s="10" t="s">
        <v>24</v>
      </c>
      <c r="H128" s="16">
        <f ca="1">(TODAY()-all_staff[[#This Row],[Date Joined]])/365</f>
        <v>2.7424657534246575</v>
      </c>
      <c r="I128" s="10" t="s">
        <v>212</v>
      </c>
      <c r="J128"/>
      <c r="M128" s="12"/>
    </row>
    <row r="129" spans="1:13" x14ac:dyDescent="0.3">
      <c r="A129" s="10" t="s">
        <v>152</v>
      </c>
      <c r="B129" s="10" t="s">
        <v>8</v>
      </c>
      <c r="C129" s="10" t="s">
        <v>56</v>
      </c>
      <c r="D129" s="10">
        <v>27</v>
      </c>
      <c r="E129" s="11">
        <v>44061</v>
      </c>
      <c r="F129" s="9">
        <v>119110</v>
      </c>
      <c r="G129" s="10" t="s">
        <v>16</v>
      </c>
      <c r="H129" s="16">
        <f ca="1">(TODAY()-all_staff[[#This Row],[Date Joined]])/365</f>
        <v>2.9013698630136986</v>
      </c>
      <c r="I129" s="10" t="s">
        <v>212</v>
      </c>
      <c r="J129"/>
      <c r="M129" s="12"/>
    </row>
    <row r="130" spans="1:13" x14ac:dyDescent="0.3">
      <c r="A130" s="10" t="s">
        <v>150</v>
      </c>
      <c r="B130" s="10" t="s">
        <v>15</v>
      </c>
      <c r="C130" s="10" t="s">
        <v>19</v>
      </c>
      <c r="D130" s="10">
        <v>22</v>
      </c>
      <c r="E130" s="11">
        <v>44384</v>
      </c>
      <c r="F130" s="9">
        <v>112780</v>
      </c>
      <c r="G130" s="10" t="s">
        <v>13</v>
      </c>
      <c r="H130" s="16">
        <f ca="1">(TODAY()-all_staff[[#This Row],[Date Joined]])/365</f>
        <v>2.0164383561643837</v>
      </c>
      <c r="I130" s="10" t="s">
        <v>212</v>
      </c>
      <c r="J130"/>
      <c r="M130" s="12"/>
    </row>
    <row r="131" spans="1:13" x14ac:dyDescent="0.3">
      <c r="A131" s="10" t="s">
        <v>175</v>
      </c>
      <c r="B131" s="10" t="s">
        <v>8</v>
      </c>
      <c r="C131" s="10" t="s">
        <v>9</v>
      </c>
      <c r="D131" s="10">
        <v>36</v>
      </c>
      <c r="E131" s="11">
        <v>44023</v>
      </c>
      <c r="F131" s="9">
        <v>114890</v>
      </c>
      <c r="G131" s="10" t="s">
        <v>16</v>
      </c>
      <c r="H131" s="16">
        <f ca="1">(TODAY()-all_staff[[#This Row],[Date Joined]])/365</f>
        <v>3.0054794520547947</v>
      </c>
      <c r="I131" s="10" t="s">
        <v>212</v>
      </c>
      <c r="J131"/>
      <c r="M131" s="12"/>
    </row>
    <row r="132" spans="1:13" x14ac:dyDescent="0.3">
      <c r="A132" s="10" t="s">
        <v>146</v>
      </c>
      <c r="B132" s="10" t="s">
        <v>15</v>
      </c>
      <c r="C132" s="10" t="s">
        <v>21</v>
      </c>
      <c r="D132" s="10">
        <v>27</v>
      </c>
      <c r="E132" s="11">
        <v>44506</v>
      </c>
      <c r="F132" s="9">
        <v>48980</v>
      </c>
      <c r="G132" s="10" t="s">
        <v>16</v>
      </c>
      <c r="H132" s="16">
        <f ca="1">(TODAY()-all_staff[[#This Row],[Date Joined]])/365</f>
        <v>1.6821917808219178</v>
      </c>
      <c r="I132" s="10" t="s">
        <v>212</v>
      </c>
      <c r="J132"/>
      <c r="M132" s="12"/>
    </row>
    <row r="133" spans="1:13" x14ac:dyDescent="0.3">
      <c r="A133" s="10" t="s">
        <v>170</v>
      </c>
      <c r="B133" s="10" t="s">
        <v>15</v>
      </c>
      <c r="C133" s="10" t="s">
        <v>56</v>
      </c>
      <c r="D133" s="10">
        <v>21</v>
      </c>
      <c r="E133" s="11">
        <v>44180</v>
      </c>
      <c r="F133" s="9">
        <v>75880</v>
      </c>
      <c r="G133" s="10" t="s">
        <v>16</v>
      </c>
      <c r="H133" s="16">
        <f ca="1">(TODAY()-all_staff[[#This Row],[Date Joined]])/365</f>
        <v>2.5753424657534247</v>
      </c>
      <c r="I133" s="10" t="s">
        <v>212</v>
      </c>
      <c r="J133"/>
      <c r="M133" s="12"/>
    </row>
    <row r="134" spans="1:13" x14ac:dyDescent="0.3">
      <c r="A134" s="10" t="s">
        <v>167</v>
      </c>
      <c r="B134" s="10" t="s">
        <v>8</v>
      </c>
      <c r="C134" s="10" t="s">
        <v>19</v>
      </c>
      <c r="D134" s="10">
        <v>28</v>
      </c>
      <c r="E134" s="11">
        <v>44296</v>
      </c>
      <c r="F134" s="9">
        <v>53240</v>
      </c>
      <c r="G134" s="10" t="s">
        <v>16</v>
      </c>
      <c r="H134" s="16">
        <f ca="1">(TODAY()-all_staff[[#This Row],[Date Joined]])/365</f>
        <v>2.2575342465753425</v>
      </c>
      <c r="I134" s="10" t="s">
        <v>212</v>
      </c>
      <c r="J134"/>
      <c r="M134" s="12"/>
    </row>
    <row r="135" spans="1:13" x14ac:dyDescent="0.3">
      <c r="A135" s="10" t="s">
        <v>122</v>
      </c>
      <c r="B135" s="10" t="s">
        <v>8</v>
      </c>
      <c r="C135" s="10" t="s">
        <v>21</v>
      </c>
      <c r="D135" s="10">
        <v>34</v>
      </c>
      <c r="E135" s="11">
        <v>44397</v>
      </c>
      <c r="F135" s="9">
        <v>85000</v>
      </c>
      <c r="G135" s="10" t="s">
        <v>16</v>
      </c>
      <c r="H135" s="16">
        <f ca="1">(TODAY()-all_staff[[#This Row],[Date Joined]])/365</f>
        <v>1.9808219178082191</v>
      </c>
      <c r="I135" s="10" t="s">
        <v>212</v>
      </c>
      <c r="J135"/>
      <c r="M135" s="12"/>
    </row>
    <row r="136" spans="1:13" x14ac:dyDescent="0.3">
      <c r="A136" s="10" t="s">
        <v>179</v>
      </c>
      <c r="B136" s="10" t="s">
        <v>8</v>
      </c>
      <c r="C136" s="10" t="s">
        <v>12</v>
      </c>
      <c r="D136" s="10">
        <v>21</v>
      </c>
      <c r="E136" s="11">
        <v>44619</v>
      </c>
      <c r="F136" s="9">
        <v>33920</v>
      </c>
      <c r="G136" s="10" t="s">
        <v>16</v>
      </c>
      <c r="H136" s="16">
        <f ca="1">(TODAY()-all_staff[[#This Row],[Date Joined]])/365</f>
        <v>1.3726027397260274</v>
      </c>
      <c r="I136" s="10" t="s">
        <v>212</v>
      </c>
      <c r="J136"/>
      <c r="M136" s="12"/>
    </row>
    <row r="137" spans="1:13" x14ac:dyDescent="0.3">
      <c r="A137" s="10" t="s">
        <v>188</v>
      </c>
      <c r="B137" s="10" t="s">
        <v>8</v>
      </c>
      <c r="C137" s="10" t="s">
        <v>12</v>
      </c>
      <c r="D137" s="10">
        <v>33</v>
      </c>
      <c r="E137" s="11">
        <v>44253</v>
      </c>
      <c r="F137" s="9">
        <v>75280</v>
      </c>
      <c r="G137" s="10" t="s">
        <v>16</v>
      </c>
      <c r="H137" s="16">
        <f ca="1">(TODAY()-all_staff[[#This Row],[Date Joined]])/365</f>
        <v>2.3753424657534246</v>
      </c>
      <c r="I137" s="10" t="s">
        <v>212</v>
      </c>
      <c r="J137"/>
      <c r="M137" s="12"/>
    </row>
    <row r="138" spans="1:13" x14ac:dyDescent="0.3">
      <c r="A138" s="10" t="s">
        <v>130</v>
      </c>
      <c r="B138" s="10" t="s">
        <v>8</v>
      </c>
      <c r="C138" s="10" t="s">
        <v>21</v>
      </c>
      <c r="D138" s="10">
        <v>34</v>
      </c>
      <c r="E138" s="11">
        <v>44594</v>
      </c>
      <c r="F138" s="9">
        <v>58940</v>
      </c>
      <c r="G138" s="10" t="s">
        <v>16</v>
      </c>
      <c r="H138" s="16">
        <f ca="1">(TODAY()-all_staff[[#This Row],[Date Joined]])/365</f>
        <v>1.441095890410959</v>
      </c>
      <c r="I138" s="10" t="s">
        <v>212</v>
      </c>
      <c r="J138"/>
      <c r="M138" s="12"/>
    </row>
    <row r="139" spans="1:13" x14ac:dyDescent="0.3">
      <c r="A139" s="10" t="s">
        <v>136</v>
      </c>
      <c r="B139" s="10" t="s">
        <v>8</v>
      </c>
      <c r="C139" s="10" t="s">
        <v>9</v>
      </c>
      <c r="D139" s="10">
        <v>28</v>
      </c>
      <c r="E139" s="11">
        <v>44425</v>
      </c>
      <c r="F139" s="9">
        <v>104770</v>
      </c>
      <c r="G139" s="10" t="s">
        <v>16</v>
      </c>
      <c r="H139" s="16">
        <f ca="1">(TODAY()-all_staff[[#This Row],[Date Joined]])/365</f>
        <v>1.904109589041096</v>
      </c>
      <c r="I139" s="10" t="s">
        <v>212</v>
      </c>
      <c r="J139"/>
      <c r="M139" s="12"/>
    </row>
    <row r="140" spans="1:13" x14ac:dyDescent="0.3">
      <c r="A140" s="10" t="s">
        <v>125</v>
      </c>
      <c r="B140" s="10" t="s">
        <v>15</v>
      </c>
      <c r="C140" s="10" t="s">
        <v>9</v>
      </c>
      <c r="D140" s="10">
        <v>21</v>
      </c>
      <c r="E140" s="11">
        <v>44701</v>
      </c>
      <c r="F140" s="9">
        <v>57090</v>
      </c>
      <c r="G140" s="10" t="s">
        <v>16</v>
      </c>
      <c r="H140" s="16">
        <f ca="1">(TODAY()-all_staff[[#This Row],[Date Joined]])/365</f>
        <v>1.1479452054794521</v>
      </c>
      <c r="I140" s="10" t="s">
        <v>212</v>
      </c>
      <c r="J140"/>
      <c r="M140" s="12"/>
    </row>
    <row r="141" spans="1:13" x14ac:dyDescent="0.3">
      <c r="A141" s="10" t="s">
        <v>160</v>
      </c>
      <c r="B141" s="10" t="s">
        <v>15</v>
      </c>
      <c r="C141" s="10" t="s">
        <v>21</v>
      </c>
      <c r="D141" s="10">
        <v>27</v>
      </c>
      <c r="E141" s="11">
        <v>44174</v>
      </c>
      <c r="F141" s="9">
        <v>91650</v>
      </c>
      <c r="G141" s="10" t="s">
        <v>13</v>
      </c>
      <c r="H141" s="16">
        <f ca="1">(TODAY()-all_staff[[#This Row],[Date Joined]])/365</f>
        <v>2.591780821917808</v>
      </c>
      <c r="I141" s="10" t="s">
        <v>212</v>
      </c>
      <c r="J141"/>
      <c r="M141" s="12"/>
    </row>
    <row r="142" spans="1:13" x14ac:dyDescent="0.3">
      <c r="A142" s="10" t="s">
        <v>183</v>
      </c>
      <c r="B142" s="10" t="s">
        <v>15</v>
      </c>
      <c r="C142" s="10" t="s">
        <v>21</v>
      </c>
      <c r="D142" s="10">
        <v>42</v>
      </c>
      <c r="E142" s="11">
        <v>44670</v>
      </c>
      <c r="F142" s="9">
        <v>70270</v>
      </c>
      <c r="G142" s="10" t="s">
        <v>24</v>
      </c>
      <c r="H142" s="16">
        <f ca="1">(TODAY()-all_staff[[#This Row],[Date Joined]])/365</f>
        <v>1.2328767123287672</v>
      </c>
      <c r="I142" s="10" t="s">
        <v>212</v>
      </c>
      <c r="J142"/>
      <c r="M142" s="12"/>
    </row>
    <row r="143" spans="1:13" x14ac:dyDescent="0.3">
      <c r="A143" s="10" t="s">
        <v>129</v>
      </c>
      <c r="B143" s="10" t="s">
        <v>8</v>
      </c>
      <c r="C143" s="10" t="s">
        <v>21</v>
      </c>
      <c r="D143" s="10">
        <v>28</v>
      </c>
      <c r="E143" s="11">
        <v>44124</v>
      </c>
      <c r="F143" s="9">
        <v>75970</v>
      </c>
      <c r="G143" s="10" t="s">
        <v>16</v>
      </c>
      <c r="H143" s="16">
        <f ca="1">(TODAY()-all_staff[[#This Row],[Date Joined]])/365</f>
        <v>2.7287671232876711</v>
      </c>
      <c r="I143" s="10" t="s">
        <v>212</v>
      </c>
      <c r="J143"/>
      <c r="M143" s="12"/>
    </row>
    <row r="144" spans="1:13" x14ac:dyDescent="0.3">
      <c r="A144" s="10" t="s">
        <v>112</v>
      </c>
      <c r="B144" s="10" t="s">
        <v>213</v>
      </c>
      <c r="C144" s="10" t="s">
        <v>12</v>
      </c>
      <c r="D144" s="10">
        <v>27</v>
      </c>
      <c r="E144" s="11">
        <v>44212</v>
      </c>
      <c r="F144" s="9">
        <v>90700</v>
      </c>
      <c r="G144" s="10" t="s">
        <v>13</v>
      </c>
      <c r="H144" s="16">
        <f ca="1">(TODAY()-all_staff[[#This Row],[Date Joined]])/365</f>
        <v>2.4876712328767123</v>
      </c>
      <c r="I144" s="10" t="s">
        <v>212</v>
      </c>
      <c r="J144"/>
      <c r="M144" s="12"/>
    </row>
    <row r="145" spans="1:13" x14ac:dyDescent="0.3">
      <c r="A145" s="10" t="s">
        <v>131</v>
      </c>
      <c r="B145" s="10" t="s">
        <v>15</v>
      </c>
      <c r="C145" s="10" t="s">
        <v>9</v>
      </c>
      <c r="D145" s="10">
        <v>30</v>
      </c>
      <c r="E145" s="11">
        <v>44607</v>
      </c>
      <c r="F145" s="9">
        <v>60570</v>
      </c>
      <c r="G145" s="10" t="s">
        <v>16</v>
      </c>
      <c r="H145" s="16">
        <f ca="1">(TODAY()-all_staff[[#This Row],[Date Joined]])/365</f>
        <v>1.4054794520547946</v>
      </c>
      <c r="I145" s="10" t="s">
        <v>212</v>
      </c>
      <c r="J145"/>
      <c r="M145" s="12"/>
    </row>
    <row r="146" spans="1:13" x14ac:dyDescent="0.3">
      <c r="A146" s="10" t="s">
        <v>134</v>
      </c>
      <c r="B146" s="10" t="s">
        <v>15</v>
      </c>
      <c r="C146" s="10" t="s">
        <v>9</v>
      </c>
      <c r="D146" s="10">
        <v>33</v>
      </c>
      <c r="E146" s="11">
        <v>44103</v>
      </c>
      <c r="F146" s="9">
        <v>115920</v>
      </c>
      <c r="G146" s="10" t="s">
        <v>16</v>
      </c>
      <c r="H146" s="16">
        <f ca="1">(TODAY()-all_staff[[#This Row],[Date Joined]])/365</f>
        <v>2.7863013698630139</v>
      </c>
      <c r="I146" s="10" t="s">
        <v>212</v>
      </c>
      <c r="J146"/>
      <c r="M146" s="12"/>
    </row>
    <row r="147" spans="1:13" x14ac:dyDescent="0.3">
      <c r="A147" s="10" t="s">
        <v>186</v>
      </c>
      <c r="B147" s="10" t="s">
        <v>8</v>
      </c>
      <c r="C147" s="10" t="s">
        <v>21</v>
      </c>
      <c r="D147" s="10">
        <v>33</v>
      </c>
      <c r="E147" s="11">
        <v>44006</v>
      </c>
      <c r="F147" s="9">
        <v>65360</v>
      </c>
      <c r="G147" s="10" t="s">
        <v>16</v>
      </c>
      <c r="H147" s="16">
        <f ca="1">(TODAY()-all_staff[[#This Row],[Date Joined]])/365</f>
        <v>3.0520547945205481</v>
      </c>
      <c r="I147" s="10" t="s">
        <v>212</v>
      </c>
      <c r="J147"/>
      <c r="M147" s="12"/>
    </row>
    <row r="148" spans="1:13" x14ac:dyDescent="0.3">
      <c r="A148" s="10" t="s">
        <v>116</v>
      </c>
      <c r="B148" s="10" t="s">
        <v>213</v>
      </c>
      <c r="C148" s="10" t="s">
        <v>21</v>
      </c>
      <c r="D148" s="10">
        <v>30</v>
      </c>
      <c r="E148" s="11">
        <v>44535</v>
      </c>
      <c r="F148" s="9">
        <v>64000</v>
      </c>
      <c r="G148" s="10" t="s">
        <v>16</v>
      </c>
      <c r="H148" s="16">
        <f ca="1">(TODAY()-all_staff[[#This Row],[Date Joined]])/365</f>
        <v>1.6027397260273972</v>
      </c>
      <c r="I148" s="10" t="s">
        <v>212</v>
      </c>
      <c r="J148"/>
      <c r="M148" s="12"/>
    </row>
    <row r="149" spans="1:13" x14ac:dyDescent="0.3">
      <c r="A149" s="10" t="s">
        <v>195</v>
      </c>
      <c r="B149" s="10" t="s">
        <v>8</v>
      </c>
      <c r="C149" s="10" t="s">
        <v>21</v>
      </c>
      <c r="D149" s="10">
        <v>34</v>
      </c>
      <c r="E149" s="11">
        <v>44383</v>
      </c>
      <c r="F149" s="9">
        <v>92450</v>
      </c>
      <c r="G149" s="10" t="s">
        <v>16</v>
      </c>
      <c r="H149" s="16">
        <f ca="1">(TODAY()-all_staff[[#This Row],[Date Joined]])/365</f>
        <v>2.0191780821917806</v>
      </c>
      <c r="I149" s="10" t="s">
        <v>212</v>
      </c>
      <c r="J149"/>
      <c r="M149" s="12"/>
    </row>
    <row r="150" spans="1:13" x14ac:dyDescent="0.3">
      <c r="A150" s="10" t="s">
        <v>113</v>
      </c>
      <c r="B150" s="10" t="s">
        <v>15</v>
      </c>
      <c r="C150" s="10" t="s">
        <v>12</v>
      </c>
      <c r="D150" s="10">
        <v>31</v>
      </c>
      <c r="E150" s="11">
        <v>44450</v>
      </c>
      <c r="F150" s="9">
        <v>48950</v>
      </c>
      <c r="G150" s="10" t="s">
        <v>16</v>
      </c>
      <c r="H150" s="16">
        <f ca="1">(TODAY()-all_staff[[#This Row],[Date Joined]])/365</f>
        <v>1.8356164383561644</v>
      </c>
      <c r="I150" s="10" t="s">
        <v>212</v>
      </c>
      <c r="J150"/>
      <c r="M150" s="12"/>
    </row>
    <row r="151" spans="1:13" x14ac:dyDescent="0.3">
      <c r="A151" s="10" t="s">
        <v>185</v>
      </c>
      <c r="B151" s="10" t="s">
        <v>8</v>
      </c>
      <c r="C151" s="10" t="s">
        <v>12</v>
      </c>
      <c r="D151" s="10">
        <v>27</v>
      </c>
      <c r="E151" s="11">
        <v>44625</v>
      </c>
      <c r="F151" s="9">
        <v>83750</v>
      </c>
      <c r="G151" s="10" t="s">
        <v>16</v>
      </c>
      <c r="H151" s="16">
        <f ca="1">(TODAY()-all_staff[[#This Row],[Date Joined]])/365</f>
        <v>1.3561643835616439</v>
      </c>
      <c r="I151" s="10" t="s">
        <v>212</v>
      </c>
      <c r="J151"/>
      <c r="M151" s="12"/>
    </row>
    <row r="152" spans="1:13" x14ac:dyDescent="0.3">
      <c r="A152" s="10" t="s">
        <v>166</v>
      </c>
      <c r="B152" s="10" t="s">
        <v>8</v>
      </c>
      <c r="C152" s="10" t="s">
        <v>12</v>
      </c>
      <c r="D152" s="10">
        <v>40</v>
      </c>
      <c r="E152" s="11">
        <v>44276</v>
      </c>
      <c r="F152" s="9">
        <v>87620</v>
      </c>
      <c r="G152" s="10" t="s">
        <v>16</v>
      </c>
      <c r="H152" s="16">
        <f ca="1">(TODAY()-all_staff[[#This Row],[Date Joined]])/365</f>
        <v>2.3123287671232875</v>
      </c>
      <c r="I152" s="10" t="s">
        <v>212</v>
      </c>
      <c r="J152"/>
      <c r="M152" s="12"/>
    </row>
    <row r="153" spans="1:13" x14ac:dyDescent="0.3">
      <c r="A153" s="10" t="s">
        <v>184</v>
      </c>
      <c r="B153" s="10" t="s">
        <v>8</v>
      </c>
      <c r="C153" s="10" t="s">
        <v>19</v>
      </c>
      <c r="D153" s="10">
        <v>20</v>
      </c>
      <c r="E153" s="11">
        <v>44476</v>
      </c>
      <c r="F153" s="9">
        <v>68900</v>
      </c>
      <c r="G153" s="10" t="s">
        <v>24</v>
      </c>
      <c r="H153" s="16">
        <f ca="1">(TODAY()-all_staff[[#This Row],[Date Joined]])/365</f>
        <v>1.7643835616438357</v>
      </c>
      <c r="I153" s="10" t="s">
        <v>212</v>
      </c>
      <c r="J153"/>
      <c r="M153" s="12"/>
    </row>
    <row r="154" spans="1:13" x14ac:dyDescent="0.3">
      <c r="A154" s="10" t="s">
        <v>157</v>
      </c>
      <c r="B154" s="10" t="s">
        <v>15</v>
      </c>
      <c r="C154" s="10" t="s">
        <v>19</v>
      </c>
      <c r="D154" s="10">
        <v>32</v>
      </c>
      <c r="E154" s="11">
        <v>44403</v>
      </c>
      <c r="F154" s="9">
        <v>53540</v>
      </c>
      <c r="G154" s="10" t="s">
        <v>16</v>
      </c>
      <c r="H154" s="16">
        <f ca="1">(TODAY()-all_staff[[#This Row],[Date Joined]])/365</f>
        <v>1.9643835616438357</v>
      </c>
      <c r="I154" s="10" t="s">
        <v>212</v>
      </c>
      <c r="J154"/>
      <c r="M154" s="12"/>
    </row>
    <row r="155" spans="1:13" x14ac:dyDescent="0.3">
      <c r="A155" s="10" t="s">
        <v>172</v>
      </c>
      <c r="B155" s="10" t="s">
        <v>15</v>
      </c>
      <c r="C155" s="10" t="s">
        <v>19</v>
      </c>
      <c r="D155" s="10">
        <v>28</v>
      </c>
      <c r="E155" s="11">
        <v>44758</v>
      </c>
      <c r="F155" s="9">
        <v>43510</v>
      </c>
      <c r="G155" s="10" t="s">
        <v>42</v>
      </c>
      <c r="H155" s="16">
        <f ca="1">(TODAY()-all_staff[[#This Row],[Date Joined]])/365</f>
        <v>0.99178082191780825</v>
      </c>
      <c r="I155" s="10" t="s">
        <v>212</v>
      </c>
      <c r="J155"/>
      <c r="M155" s="12"/>
    </row>
    <row r="156" spans="1:13" x14ac:dyDescent="0.3">
      <c r="A156" s="10" t="s">
        <v>127</v>
      </c>
      <c r="B156" s="10" t="s">
        <v>8</v>
      </c>
      <c r="C156" s="10" t="s">
        <v>19</v>
      </c>
      <c r="D156" s="10">
        <v>38</v>
      </c>
      <c r="E156" s="11">
        <v>44316</v>
      </c>
      <c r="F156" s="9">
        <v>109160</v>
      </c>
      <c r="G156" s="10" t="s">
        <v>10</v>
      </c>
      <c r="H156" s="16">
        <f ca="1">(TODAY()-all_staff[[#This Row],[Date Joined]])/365</f>
        <v>2.2027397260273971</v>
      </c>
      <c r="I156" s="10" t="s">
        <v>212</v>
      </c>
      <c r="J156"/>
      <c r="M156" s="12"/>
    </row>
    <row r="157" spans="1:13" x14ac:dyDescent="0.3">
      <c r="A157" s="10" t="s">
        <v>198</v>
      </c>
      <c r="B157" s="10" t="s">
        <v>15</v>
      </c>
      <c r="C157" s="10" t="s">
        <v>9</v>
      </c>
      <c r="D157" s="10">
        <v>40</v>
      </c>
      <c r="E157" s="11">
        <v>44204</v>
      </c>
      <c r="F157" s="9">
        <v>99750</v>
      </c>
      <c r="G157" s="10" t="s">
        <v>16</v>
      </c>
      <c r="H157" s="16">
        <f ca="1">(TODAY()-all_staff[[#This Row],[Date Joined]])/365</f>
        <v>2.5095890410958903</v>
      </c>
      <c r="I157" s="10" t="s">
        <v>212</v>
      </c>
      <c r="J157"/>
      <c r="M157" s="12"/>
    </row>
    <row r="158" spans="1:13" x14ac:dyDescent="0.3">
      <c r="A158" s="10" t="s">
        <v>124</v>
      </c>
      <c r="B158" s="10" t="s">
        <v>8</v>
      </c>
      <c r="C158" s="10" t="s">
        <v>12</v>
      </c>
      <c r="D158" s="10">
        <v>31</v>
      </c>
      <c r="E158" s="11">
        <v>44084</v>
      </c>
      <c r="F158" s="9">
        <v>41980</v>
      </c>
      <c r="G158" s="10" t="s">
        <v>16</v>
      </c>
      <c r="H158" s="16">
        <f ca="1">(TODAY()-all_staff[[#This Row],[Date Joined]])/365</f>
        <v>2.8383561643835615</v>
      </c>
      <c r="I158" s="10" t="s">
        <v>212</v>
      </c>
      <c r="J158"/>
      <c r="M158" s="12"/>
    </row>
    <row r="159" spans="1:13" x14ac:dyDescent="0.3">
      <c r="A159" s="10" t="s">
        <v>187</v>
      </c>
      <c r="B159" s="10" t="s">
        <v>15</v>
      </c>
      <c r="C159" s="10" t="s">
        <v>21</v>
      </c>
      <c r="D159" s="10">
        <v>36</v>
      </c>
      <c r="E159" s="11">
        <v>44272</v>
      </c>
      <c r="F159" s="9">
        <v>71380</v>
      </c>
      <c r="G159" s="10" t="s">
        <v>16</v>
      </c>
      <c r="H159" s="16">
        <f ca="1">(TODAY()-all_staff[[#This Row],[Date Joined]])/365</f>
        <v>2.3232876712328765</v>
      </c>
      <c r="I159" s="10" t="s">
        <v>212</v>
      </c>
      <c r="J159"/>
      <c r="M159" s="12"/>
    </row>
    <row r="160" spans="1:13" x14ac:dyDescent="0.3">
      <c r="A160" s="10" t="s">
        <v>191</v>
      </c>
      <c r="B160" s="10" t="s">
        <v>15</v>
      </c>
      <c r="C160" s="10" t="s">
        <v>9</v>
      </c>
      <c r="D160" s="10">
        <v>27</v>
      </c>
      <c r="E160" s="11">
        <v>44547</v>
      </c>
      <c r="F160" s="9">
        <v>113280</v>
      </c>
      <c r="G160" s="10" t="s">
        <v>42</v>
      </c>
      <c r="H160" s="16">
        <f ca="1">(TODAY()-all_staff[[#This Row],[Date Joined]])/365</f>
        <v>1.5698630136986302</v>
      </c>
      <c r="I160" s="10" t="s">
        <v>212</v>
      </c>
      <c r="J160"/>
      <c r="M160" s="12"/>
    </row>
    <row r="161" spans="1:13" x14ac:dyDescent="0.3">
      <c r="A161" s="10" t="s">
        <v>181</v>
      </c>
      <c r="B161" s="10" t="s">
        <v>8</v>
      </c>
      <c r="C161" s="10" t="s">
        <v>21</v>
      </c>
      <c r="D161" s="10">
        <v>33</v>
      </c>
      <c r="E161" s="11">
        <v>44747</v>
      </c>
      <c r="F161" s="9">
        <v>86570</v>
      </c>
      <c r="G161" s="10" t="s">
        <v>16</v>
      </c>
      <c r="H161" s="16">
        <f ca="1">(TODAY()-all_staff[[#This Row],[Date Joined]])/365</f>
        <v>1.021917808219178</v>
      </c>
      <c r="I161" s="10" t="s">
        <v>212</v>
      </c>
      <c r="J161"/>
      <c r="M161" s="12"/>
    </row>
    <row r="162" spans="1:13" x14ac:dyDescent="0.3">
      <c r="A162" s="10" t="s">
        <v>139</v>
      </c>
      <c r="B162" s="10" t="s">
        <v>15</v>
      </c>
      <c r="C162" s="10" t="s">
        <v>9</v>
      </c>
      <c r="D162" s="10">
        <v>26</v>
      </c>
      <c r="E162" s="11">
        <v>44350</v>
      </c>
      <c r="F162" s="9">
        <v>53540</v>
      </c>
      <c r="G162" s="10" t="s">
        <v>16</v>
      </c>
      <c r="H162" s="16">
        <f ca="1">(TODAY()-all_staff[[#This Row],[Date Joined]])/365</f>
        <v>2.1095890410958904</v>
      </c>
      <c r="I162" s="10" t="s">
        <v>212</v>
      </c>
      <c r="J162"/>
      <c r="M162" s="12"/>
    </row>
    <row r="163" spans="1:13" x14ac:dyDescent="0.3">
      <c r="A163" s="10" t="s">
        <v>190</v>
      </c>
      <c r="B163" s="10" t="s">
        <v>15</v>
      </c>
      <c r="C163" s="10" t="s">
        <v>12</v>
      </c>
      <c r="D163" s="10">
        <v>37</v>
      </c>
      <c r="E163" s="11">
        <v>44640</v>
      </c>
      <c r="F163" s="9">
        <v>69070</v>
      </c>
      <c r="G163" s="10" t="s">
        <v>16</v>
      </c>
      <c r="H163" s="16">
        <f ca="1">(TODAY()-all_staff[[#This Row],[Date Joined]])/365</f>
        <v>1.3150684931506849</v>
      </c>
      <c r="I163" s="10" t="s">
        <v>212</v>
      </c>
      <c r="J163"/>
      <c r="M163" s="12"/>
    </row>
    <row r="164" spans="1:13" x14ac:dyDescent="0.3">
      <c r="A164" s="10" t="s">
        <v>121</v>
      </c>
      <c r="B164" s="10" t="s">
        <v>8</v>
      </c>
      <c r="C164" s="10" t="s">
        <v>21</v>
      </c>
      <c r="D164" s="10">
        <v>30</v>
      </c>
      <c r="E164" s="11">
        <v>44328</v>
      </c>
      <c r="F164" s="9">
        <v>67910</v>
      </c>
      <c r="G164" s="10" t="s">
        <v>24</v>
      </c>
      <c r="H164" s="16">
        <f ca="1">(TODAY()-all_staff[[#This Row],[Date Joined]])/365</f>
        <v>2.1698630136986301</v>
      </c>
      <c r="I164" s="10" t="s">
        <v>212</v>
      </c>
      <c r="J164"/>
      <c r="M164" s="12"/>
    </row>
    <row r="165" spans="1:13" x14ac:dyDescent="0.3">
      <c r="A165" s="10" t="s">
        <v>119</v>
      </c>
      <c r="B165" s="10" t="s">
        <v>15</v>
      </c>
      <c r="C165" s="10" t="s">
        <v>12</v>
      </c>
      <c r="D165" s="10">
        <v>30</v>
      </c>
      <c r="E165" s="11">
        <v>44214</v>
      </c>
      <c r="F165" s="9">
        <v>69120</v>
      </c>
      <c r="G165" s="10" t="s">
        <v>16</v>
      </c>
      <c r="H165" s="16">
        <f ca="1">(TODAY()-all_staff[[#This Row],[Date Joined]])/365</f>
        <v>2.4821917808219176</v>
      </c>
      <c r="I165" s="10" t="s">
        <v>212</v>
      </c>
      <c r="J165"/>
      <c r="M165" s="12"/>
    </row>
    <row r="166" spans="1:13" x14ac:dyDescent="0.3">
      <c r="A166" s="10" t="s">
        <v>132</v>
      </c>
      <c r="B166" s="10" t="s">
        <v>8</v>
      </c>
      <c r="C166" s="10" t="s">
        <v>21</v>
      </c>
      <c r="D166" s="10">
        <v>34</v>
      </c>
      <c r="E166" s="11">
        <v>44550</v>
      </c>
      <c r="F166" s="9">
        <v>60130</v>
      </c>
      <c r="G166" s="10" t="s">
        <v>16</v>
      </c>
      <c r="H166" s="16">
        <f ca="1">(TODAY()-all_staff[[#This Row],[Date Joined]])/365</f>
        <v>1.5616438356164384</v>
      </c>
      <c r="I166" s="10" t="s">
        <v>212</v>
      </c>
      <c r="J166"/>
      <c r="M166" s="12"/>
    </row>
    <row r="167" spans="1:13" x14ac:dyDescent="0.3">
      <c r="A167" s="10" t="s">
        <v>161</v>
      </c>
      <c r="B167" s="10" t="s">
        <v>15</v>
      </c>
      <c r="C167" s="10" t="s">
        <v>9</v>
      </c>
      <c r="D167" s="10">
        <v>23</v>
      </c>
      <c r="E167" s="11">
        <v>44378</v>
      </c>
      <c r="F167" s="9">
        <v>106460</v>
      </c>
      <c r="G167" s="10" t="s">
        <v>16</v>
      </c>
      <c r="H167" s="16">
        <f ca="1">(TODAY()-all_staff[[#This Row],[Date Joined]])/365</f>
        <v>2.032876712328767</v>
      </c>
      <c r="I167" s="10" t="s">
        <v>212</v>
      </c>
      <c r="J167"/>
      <c r="M167" s="12"/>
    </row>
    <row r="168" spans="1:13" x14ac:dyDescent="0.3">
      <c r="A168" s="10" t="s">
        <v>148</v>
      </c>
      <c r="B168" s="10" t="s">
        <v>8</v>
      </c>
      <c r="C168" s="10" t="s">
        <v>56</v>
      </c>
      <c r="D168" s="10">
        <v>37</v>
      </c>
      <c r="E168" s="11">
        <v>44389</v>
      </c>
      <c r="F168" s="9">
        <v>118100</v>
      </c>
      <c r="G168" s="10" t="s">
        <v>16</v>
      </c>
      <c r="H168" s="16">
        <f ca="1">(TODAY()-all_staff[[#This Row],[Date Joined]])/365</f>
        <v>2.0027397260273974</v>
      </c>
      <c r="I168" s="10" t="s">
        <v>212</v>
      </c>
      <c r="J168"/>
      <c r="M168" s="12"/>
    </row>
    <row r="169" spans="1:13" x14ac:dyDescent="0.3">
      <c r="A169" s="10" t="s">
        <v>164</v>
      </c>
      <c r="B169" s="10" t="s">
        <v>8</v>
      </c>
      <c r="C169" s="10" t="s">
        <v>9</v>
      </c>
      <c r="D169" s="10">
        <v>36</v>
      </c>
      <c r="E169" s="11">
        <v>44468</v>
      </c>
      <c r="F169" s="9">
        <v>78390</v>
      </c>
      <c r="G169" s="10" t="s">
        <v>16</v>
      </c>
      <c r="H169" s="16">
        <f ca="1">(TODAY()-all_staff[[#This Row],[Date Joined]])/365</f>
        <v>1.7863013698630137</v>
      </c>
      <c r="I169" s="10" t="s">
        <v>212</v>
      </c>
      <c r="J169"/>
      <c r="M169" s="12"/>
    </row>
    <row r="170" spans="1:13" x14ac:dyDescent="0.3">
      <c r="A170" s="10" t="s">
        <v>147</v>
      </c>
      <c r="B170" s="10" t="s">
        <v>8</v>
      </c>
      <c r="C170" s="10" t="s">
        <v>9</v>
      </c>
      <c r="D170" s="10">
        <v>30</v>
      </c>
      <c r="E170" s="11">
        <v>44789</v>
      </c>
      <c r="F170" s="9">
        <v>114180</v>
      </c>
      <c r="G170" s="10" t="s">
        <v>16</v>
      </c>
      <c r="H170" s="16">
        <f ca="1">(TODAY()-all_staff[[#This Row],[Date Joined]])/365</f>
        <v>0.9068493150684932</v>
      </c>
      <c r="I170" s="10" t="s">
        <v>212</v>
      </c>
      <c r="J170"/>
      <c r="M170" s="12"/>
    </row>
    <row r="171" spans="1:13" x14ac:dyDescent="0.3">
      <c r="A171" s="10" t="s">
        <v>189</v>
      </c>
      <c r="B171" s="10" t="s">
        <v>8</v>
      </c>
      <c r="C171" s="10" t="s">
        <v>9</v>
      </c>
      <c r="D171" s="10">
        <v>28</v>
      </c>
      <c r="E171" s="11">
        <v>44590</v>
      </c>
      <c r="F171" s="9">
        <v>104120</v>
      </c>
      <c r="G171" s="10" t="s">
        <v>16</v>
      </c>
      <c r="H171" s="16">
        <f ca="1">(TODAY()-all_staff[[#This Row],[Date Joined]])/365</f>
        <v>1.452054794520548</v>
      </c>
      <c r="I171" s="10" t="s">
        <v>212</v>
      </c>
      <c r="J171"/>
      <c r="M171" s="12"/>
    </row>
    <row r="172" spans="1:13" x14ac:dyDescent="0.3">
      <c r="A172" s="10" t="s">
        <v>138</v>
      </c>
      <c r="B172" s="10" t="s">
        <v>15</v>
      </c>
      <c r="C172" s="10" t="s">
        <v>9</v>
      </c>
      <c r="D172" s="10">
        <v>30</v>
      </c>
      <c r="E172" s="11">
        <v>44640</v>
      </c>
      <c r="F172" s="9">
        <v>67950</v>
      </c>
      <c r="G172" s="10" t="s">
        <v>16</v>
      </c>
      <c r="H172" s="16">
        <f ca="1">(TODAY()-all_staff[[#This Row],[Date Joined]])/365</f>
        <v>1.3150684931506849</v>
      </c>
      <c r="I172" s="10" t="s">
        <v>212</v>
      </c>
      <c r="J172"/>
      <c r="M172" s="12"/>
    </row>
    <row r="173" spans="1:13" x14ac:dyDescent="0.3">
      <c r="A173" s="10" t="s">
        <v>137</v>
      </c>
      <c r="B173" s="10" t="s">
        <v>8</v>
      </c>
      <c r="C173" s="10" t="s">
        <v>12</v>
      </c>
      <c r="D173" s="10">
        <v>29</v>
      </c>
      <c r="E173" s="11">
        <v>43962</v>
      </c>
      <c r="F173" s="9">
        <v>34980</v>
      </c>
      <c r="G173" s="10" t="s">
        <v>16</v>
      </c>
      <c r="H173" s="16">
        <f ca="1">(TODAY()-all_staff[[#This Row],[Date Joined]])/365</f>
        <v>3.1726027397260275</v>
      </c>
      <c r="I173" s="10" t="s">
        <v>212</v>
      </c>
      <c r="J173"/>
      <c r="M173" s="12"/>
    </row>
    <row r="174" spans="1:13" x14ac:dyDescent="0.3">
      <c r="A174" s="10" t="s">
        <v>153</v>
      </c>
      <c r="B174" s="10" t="s">
        <v>8</v>
      </c>
      <c r="C174" s="10" t="s">
        <v>12</v>
      </c>
      <c r="D174" s="10">
        <v>24</v>
      </c>
      <c r="E174" s="11">
        <v>44087</v>
      </c>
      <c r="F174" s="9">
        <v>62780</v>
      </c>
      <c r="G174" s="10" t="s">
        <v>16</v>
      </c>
      <c r="H174" s="16">
        <f ca="1">(TODAY()-all_staff[[#This Row],[Date Joined]])/365</f>
        <v>2.8301369863013699</v>
      </c>
      <c r="I174" s="10" t="s">
        <v>212</v>
      </c>
      <c r="J174"/>
      <c r="M174" s="12"/>
    </row>
    <row r="175" spans="1:13" x14ac:dyDescent="0.3">
      <c r="A175" s="10" t="s">
        <v>117</v>
      </c>
      <c r="B175" s="10" t="s">
        <v>15</v>
      </c>
      <c r="C175" s="10" t="s">
        <v>12</v>
      </c>
      <c r="D175" s="10">
        <v>20</v>
      </c>
      <c r="E175" s="11">
        <v>44397</v>
      </c>
      <c r="F175" s="9">
        <v>107700</v>
      </c>
      <c r="G175" s="10" t="s">
        <v>16</v>
      </c>
      <c r="H175" s="16">
        <f ca="1">(TODAY()-all_staff[[#This Row],[Date Joined]])/365</f>
        <v>1.9808219178082191</v>
      </c>
      <c r="I175" s="10" t="s">
        <v>212</v>
      </c>
      <c r="J175"/>
      <c r="M175" s="12"/>
    </row>
    <row r="176" spans="1:13" x14ac:dyDescent="0.3">
      <c r="A176" s="10" t="s">
        <v>168</v>
      </c>
      <c r="B176" s="10" t="s">
        <v>15</v>
      </c>
      <c r="C176" s="10" t="s">
        <v>19</v>
      </c>
      <c r="D176" s="10">
        <v>25</v>
      </c>
      <c r="E176" s="11">
        <v>44322</v>
      </c>
      <c r="F176" s="9">
        <v>65700</v>
      </c>
      <c r="G176" s="10" t="s">
        <v>16</v>
      </c>
      <c r="H176" s="16">
        <f ca="1">(TODAY()-all_staff[[#This Row],[Date Joined]])/365</f>
        <v>2.1863013698630138</v>
      </c>
      <c r="I176" s="10" t="s">
        <v>212</v>
      </c>
      <c r="J176"/>
      <c r="M176" s="12"/>
    </row>
    <row r="177" spans="1:13" x14ac:dyDescent="0.3">
      <c r="A177" s="10" t="s">
        <v>135</v>
      </c>
      <c r="B177" s="10" t="s">
        <v>8</v>
      </c>
      <c r="C177" s="10" t="s">
        <v>12</v>
      </c>
      <c r="D177" s="10">
        <v>33</v>
      </c>
      <c r="E177" s="11">
        <v>44313</v>
      </c>
      <c r="F177" s="9">
        <v>75480</v>
      </c>
      <c r="G177" s="10" t="s">
        <v>42</v>
      </c>
      <c r="H177" s="16">
        <f ca="1">(TODAY()-all_staff[[#This Row],[Date Joined]])/365</f>
        <v>2.2109589041095892</v>
      </c>
      <c r="I177" s="10" t="s">
        <v>212</v>
      </c>
      <c r="J177"/>
      <c r="M177" s="12"/>
    </row>
    <row r="178" spans="1:13" x14ac:dyDescent="0.3">
      <c r="A178" s="10" t="s">
        <v>174</v>
      </c>
      <c r="B178" s="10" t="s">
        <v>15</v>
      </c>
      <c r="C178" s="10" t="s">
        <v>12</v>
      </c>
      <c r="D178" s="10">
        <v>33</v>
      </c>
      <c r="E178" s="11">
        <v>44448</v>
      </c>
      <c r="F178" s="9">
        <v>53870</v>
      </c>
      <c r="G178" s="10" t="s">
        <v>16</v>
      </c>
      <c r="H178" s="16">
        <f ca="1">(TODAY()-all_staff[[#This Row],[Date Joined]])/365</f>
        <v>1.8410958904109589</v>
      </c>
      <c r="I178" s="10" t="s">
        <v>212</v>
      </c>
      <c r="J178"/>
      <c r="M178" s="12"/>
    </row>
    <row r="179" spans="1:13" x14ac:dyDescent="0.3">
      <c r="A179" s="10" t="s">
        <v>141</v>
      </c>
      <c r="B179" s="10" t="s">
        <v>8</v>
      </c>
      <c r="C179" s="10" t="s">
        <v>19</v>
      </c>
      <c r="D179" s="10">
        <v>36</v>
      </c>
      <c r="E179" s="11">
        <v>44433</v>
      </c>
      <c r="F179" s="9">
        <v>78540</v>
      </c>
      <c r="G179" s="10" t="s">
        <v>16</v>
      </c>
      <c r="H179" s="16">
        <f ca="1">(TODAY()-all_staff[[#This Row],[Date Joined]])/365</f>
        <v>1.8821917808219177</v>
      </c>
      <c r="I179" s="10" t="s">
        <v>212</v>
      </c>
      <c r="J179"/>
      <c r="M179" s="12"/>
    </row>
    <row r="180" spans="1:13" x14ac:dyDescent="0.3">
      <c r="A180" s="10" t="s">
        <v>193</v>
      </c>
      <c r="B180" s="10" t="s">
        <v>15</v>
      </c>
      <c r="C180" s="10" t="s">
        <v>9</v>
      </c>
      <c r="D180" s="10">
        <v>19</v>
      </c>
      <c r="E180" s="11">
        <v>44218</v>
      </c>
      <c r="F180" s="9">
        <v>58960</v>
      </c>
      <c r="G180" s="10" t="s">
        <v>16</v>
      </c>
      <c r="H180" s="16">
        <f ca="1">(TODAY()-all_staff[[#This Row],[Date Joined]])/365</f>
        <v>2.4712328767123286</v>
      </c>
      <c r="I180" s="10" t="s">
        <v>212</v>
      </c>
      <c r="J180"/>
      <c r="M180" s="12"/>
    </row>
    <row r="181" spans="1:13" x14ac:dyDescent="0.3">
      <c r="A181" s="10" t="s">
        <v>162</v>
      </c>
      <c r="B181" s="10" t="s">
        <v>15</v>
      </c>
      <c r="C181" s="10" t="s">
        <v>9</v>
      </c>
      <c r="D181" s="10">
        <v>46</v>
      </c>
      <c r="E181" s="11">
        <v>44697</v>
      </c>
      <c r="F181" s="9">
        <v>70610</v>
      </c>
      <c r="G181" s="10" t="s">
        <v>16</v>
      </c>
      <c r="H181" s="16">
        <f ca="1">(TODAY()-all_staff[[#This Row],[Date Joined]])/365</f>
        <v>1.1589041095890411</v>
      </c>
      <c r="I181" s="10" t="s">
        <v>212</v>
      </c>
      <c r="J181"/>
      <c r="M181" s="12"/>
    </row>
    <row r="182" spans="1:13" x14ac:dyDescent="0.3">
      <c r="A182" s="10" t="s">
        <v>171</v>
      </c>
      <c r="B182" s="10" t="s">
        <v>15</v>
      </c>
      <c r="C182" s="10" t="s">
        <v>21</v>
      </c>
      <c r="D182" s="10">
        <v>33</v>
      </c>
      <c r="E182" s="11">
        <v>44181</v>
      </c>
      <c r="F182" s="9">
        <v>59430</v>
      </c>
      <c r="G182" s="10" t="s">
        <v>16</v>
      </c>
      <c r="H182" s="16">
        <f ca="1">(TODAY()-all_staff[[#This Row],[Date Joined]])/365</f>
        <v>2.5726027397260274</v>
      </c>
      <c r="I182" s="10" t="s">
        <v>212</v>
      </c>
      <c r="J182"/>
      <c r="M182" s="12"/>
    </row>
    <row r="183" spans="1:13" x14ac:dyDescent="0.3">
      <c r="A183" s="10" t="s">
        <v>144</v>
      </c>
      <c r="B183" s="10" t="s">
        <v>15</v>
      </c>
      <c r="C183" s="10" t="s">
        <v>9</v>
      </c>
      <c r="D183" s="10">
        <v>33</v>
      </c>
      <c r="E183" s="11">
        <v>44640</v>
      </c>
      <c r="F183" s="9">
        <v>48530</v>
      </c>
      <c r="G183" s="10" t="s">
        <v>13</v>
      </c>
      <c r="H183" s="16">
        <f ca="1">(TODAY()-all_staff[[#This Row],[Date Joined]])/365</f>
        <v>1.3150684931506849</v>
      </c>
      <c r="I183" s="10" t="s">
        <v>212</v>
      </c>
      <c r="J183"/>
      <c r="M183" s="12"/>
    </row>
    <row r="184" spans="1:13" x14ac:dyDescent="0.3">
      <c r="A184" s="10" t="s">
        <v>163</v>
      </c>
      <c r="B184" s="10" t="s">
        <v>8</v>
      </c>
      <c r="C184" s="10" t="s">
        <v>12</v>
      </c>
      <c r="D184" s="10">
        <v>33</v>
      </c>
      <c r="E184" s="11">
        <v>44129</v>
      </c>
      <c r="F184" s="9">
        <v>96140</v>
      </c>
      <c r="G184" s="10" t="s">
        <v>16</v>
      </c>
      <c r="H184" s="16">
        <f ca="1">(TODAY()-all_staff[[#This Row],[Date Joined]])/365</f>
        <v>2.7150684931506848</v>
      </c>
      <c r="I184" s="10" t="s">
        <v>212</v>
      </c>
      <c r="J184"/>
      <c r="M184"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4"/>
  <sheetViews>
    <sheetView topLeftCell="B11" workbookViewId="0">
      <selection activeCell="O8" sqref="O8"/>
    </sheetView>
  </sheetViews>
  <sheetFormatPr defaultRowHeight="14.4" x14ac:dyDescent="0.3"/>
  <cols>
    <col min="1" max="1" width="21.6640625" customWidth="1"/>
    <col min="2" max="2" width="9.33203125" bestFit="1" customWidth="1"/>
    <col min="3" max="3" width="13.33203125" bestFit="1" customWidth="1"/>
    <col min="4" max="4" width="6.44140625" bestFit="1" customWidth="1"/>
    <col min="5" max="5" width="13" bestFit="1" customWidth="1"/>
    <col min="6" max="6" width="9.5546875" bestFit="1" customWidth="1"/>
    <col min="7" max="7" width="13.109375" bestFit="1" customWidth="1"/>
    <col min="8" max="8" width="10.33203125" bestFit="1" customWidth="1"/>
    <col min="9" max="9" width="10.44140625" customWidth="1"/>
    <col min="10" max="10" width="10.44140625" style="8" customWidth="1"/>
    <col min="13" max="13" width="4.6640625" customWidth="1"/>
    <col min="14" max="14" width="16" customWidth="1"/>
    <col min="15" max="16" width="10" customWidth="1"/>
    <col min="17" max="17" width="12" customWidth="1"/>
    <col min="18" max="18" width="15.5546875" bestFit="1" customWidth="1"/>
    <col min="19" max="20" width="18.6640625" bestFit="1" customWidth="1"/>
  </cols>
  <sheetData>
    <row r="1" spans="1:15" x14ac:dyDescent="0.3">
      <c r="A1" s="10" t="s">
        <v>0</v>
      </c>
      <c r="B1" s="10" t="s">
        <v>1</v>
      </c>
      <c r="C1" s="10" t="s">
        <v>2</v>
      </c>
      <c r="D1" s="10" t="s">
        <v>3</v>
      </c>
      <c r="E1" s="10" t="s">
        <v>4</v>
      </c>
      <c r="F1" s="10" t="s">
        <v>5</v>
      </c>
      <c r="G1" s="10" t="s">
        <v>6</v>
      </c>
      <c r="H1" s="16" t="s">
        <v>224</v>
      </c>
      <c r="I1" s="10" t="s">
        <v>210</v>
      </c>
      <c r="J1" s="8" t="s">
        <v>251</v>
      </c>
      <c r="K1" s="10"/>
    </row>
    <row r="2" spans="1:15" x14ac:dyDescent="0.3">
      <c r="A2" s="10" t="s">
        <v>58</v>
      </c>
      <c r="B2" s="10" t="s">
        <v>15</v>
      </c>
      <c r="C2" s="10" t="s">
        <v>19</v>
      </c>
      <c r="D2" s="10">
        <v>22</v>
      </c>
      <c r="E2" s="11">
        <v>44446</v>
      </c>
      <c r="F2" s="9">
        <v>112780</v>
      </c>
      <c r="G2" s="10" t="s">
        <v>13</v>
      </c>
      <c r="H2" s="16">
        <f ca="1">(TODAY()-all_staff5[[#This Row],[Date Joined]])/365</f>
        <v>1.8465753424657534</v>
      </c>
      <c r="I2" s="10" t="s">
        <v>211</v>
      </c>
      <c r="J2" s="8">
        <f ca="1">ROUNDUP(IF(all_staff5[[#This Row],[Tenure]]&gt;2,3%,2%)*all_staff5[[#This Row],[Salary]],0)</f>
        <v>2256</v>
      </c>
      <c r="K2" s="10"/>
    </row>
    <row r="3" spans="1:15" x14ac:dyDescent="0.3">
      <c r="A3" s="10" t="s">
        <v>70</v>
      </c>
      <c r="B3" s="10" t="s">
        <v>15</v>
      </c>
      <c r="C3" s="10" t="s">
        <v>9</v>
      </c>
      <c r="D3" s="10">
        <v>46</v>
      </c>
      <c r="E3" s="11">
        <v>44758</v>
      </c>
      <c r="F3" s="9">
        <v>70610</v>
      </c>
      <c r="G3" s="10" t="s">
        <v>16</v>
      </c>
      <c r="H3" s="16">
        <f ca="1">(TODAY()-all_staff5[[#This Row],[Date Joined]])/365</f>
        <v>0.99178082191780825</v>
      </c>
      <c r="I3" s="10" t="s">
        <v>211</v>
      </c>
      <c r="J3" s="8">
        <f ca="1">ROUNDUP(IF(all_staff5[[#This Row],[Tenure]]&gt;2,3%,2%)*all_staff5[[#This Row],[Salary]],0)</f>
        <v>1413</v>
      </c>
      <c r="K3" s="10"/>
    </row>
    <row r="4" spans="1:15" ht="15.6" x14ac:dyDescent="0.3">
      <c r="A4" s="10" t="s">
        <v>75</v>
      </c>
      <c r="B4" s="10" t="s">
        <v>8</v>
      </c>
      <c r="C4" s="10" t="s">
        <v>19</v>
      </c>
      <c r="D4" s="10">
        <v>28</v>
      </c>
      <c r="E4" s="11">
        <v>44357</v>
      </c>
      <c r="F4" s="9">
        <v>53240</v>
      </c>
      <c r="G4" s="10" t="s">
        <v>16</v>
      </c>
      <c r="H4" s="16">
        <f ca="1">(TODAY()-all_staff5[[#This Row],[Date Joined]])/365</f>
        <v>2.0904109589041098</v>
      </c>
      <c r="I4" s="10" t="s">
        <v>211</v>
      </c>
      <c r="J4" s="8">
        <f ca="1">ROUNDUP(IF(all_staff5[[#This Row],[Tenure]]&gt;2,3%,2%)*all_staff5[[#This Row],[Salary]],0)</f>
        <v>1598</v>
      </c>
      <c r="K4" s="10"/>
      <c r="N4" s="13" t="s">
        <v>236</v>
      </c>
    </row>
    <row r="5" spans="1:15" x14ac:dyDescent="0.3">
      <c r="A5" s="10" t="s">
        <v>49</v>
      </c>
      <c r="B5" s="10" t="s">
        <v>213</v>
      </c>
      <c r="C5" s="10" t="s">
        <v>21</v>
      </c>
      <c r="D5" s="10">
        <v>37</v>
      </c>
      <c r="E5" s="11">
        <v>44146</v>
      </c>
      <c r="F5" s="9">
        <v>115440</v>
      </c>
      <c r="G5" s="10" t="s">
        <v>24</v>
      </c>
      <c r="H5" s="16">
        <f ca="1">(TODAY()-all_staff5[[#This Row],[Date Joined]])/365</f>
        <v>2.6684931506849314</v>
      </c>
      <c r="I5" s="10" t="s">
        <v>211</v>
      </c>
      <c r="J5" s="8">
        <f ca="1">ROUNDUP(IF(all_staff5[[#This Row],[Tenure]]&gt;2,3%,2%)*all_staff5[[#This Row],[Salary]],0)</f>
        <v>3464</v>
      </c>
      <c r="K5" s="10"/>
    </row>
    <row r="6" spans="1:15" x14ac:dyDescent="0.3">
      <c r="A6" s="10" t="s">
        <v>65</v>
      </c>
      <c r="B6" s="10" t="s">
        <v>15</v>
      </c>
      <c r="C6" s="10" t="s">
        <v>19</v>
      </c>
      <c r="D6" s="10">
        <v>32</v>
      </c>
      <c r="E6" s="11">
        <v>44465</v>
      </c>
      <c r="F6" s="9">
        <v>53540</v>
      </c>
      <c r="G6" s="10" t="s">
        <v>16</v>
      </c>
      <c r="H6" s="16">
        <f ca="1">(TODAY()-all_staff5[[#This Row],[Date Joined]])/365</f>
        <v>1.7945205479452055</v>
      </c>
      <c r="I6" s="10" t="s">
        <v>211</v>
      </c>
      <c r="J6" s="8">
        <f ca="1">ROUNDUP(IF(all_staff5[[#This Row],[Tenure]]&gt;2,3%,2%)*all_staff5[[#This Row],[Salary]],0)</f>
        <v>1071</v>
      </c>
      <c r="K6" s="10"/>
    </row>
    <row r="7" spans="1:15" ht="15.6" x14ac:dyDescent="0.3">
      <c r="A7" s="10" t="s">
        <v>81</v>
      </c>
      <c r="B7" s="10" t="s">
        <v>8</v>
      </c>
      <c r="C7" s="10" t="s">
        <v>9</v>
      </c>
      <c r="D7" s="10">
        <v>30</v>
      </c>
      <c r="E7" s="11">
        <v>44861</v>
      </c>
      <c r="F7" s="9">
        <v>112570</v>
      </c>
      <c r="G7" s="10" t="s">
        <v>16</v>
      </c>
      <c r="H7" s="16">
        <f ca="1">(TODAY()-all_staff5[[#This Row],[Date Joined]])/365</f>
        <v>0.70958904109589038</v>
      </c>
      <c r="I7" s="10" t="s">
        <v>211</v>
      </c>
      <c r="J7" s="8">
        <f ca="1">ROUNDUP(IF(all_staff5[[#This Row],[Tenure]]&gt;2,3%,2%)*all_staff5[[#This Row],[Salary]],0)</f>
        <v>2252</v>
      </c>
      <c r="K7" s="10"/>
      <c r="N7" s="28" t="s">
        <v>235</v>
      </c>
      <c r="O7" s="24" t="s">
        <v>257</v>
      </c>
    </row>
    <row r="8" spans="1:15" ht="15.6" x14ac:dyDescent="0.3">
      <c r="A8" s="10" t="s">
        <v>51</v>
      </c>
      <c r="B8" s="10" t="s">
        <v>15</v>
      </c>
      <c r="C8" s="10" t="s">
        <v>9</v>
      </c>
      <c r="D8" s="10">
        <v>33</v>
      </c>
      <c r="E8" s="11">
        <v>44701</v>
      </c>
      <c r="F8" s="9">
        <v>48530</v>
      </c>
      <c r="G8" s="10" t="s">
        <v>13</v>
      </c>
      <c r="H8" s="16">
        <f ca="1">(TODAY()-all_staff5[[#This Row],[Date Joined]])/365</f>
        <v>1.1479452054794521</v>
      </c>
      <c r="I8" s="10" t="s">
        <v>211</v>
      </c>
      <c r="J8" s="8">
        <f ca="1">ROUNDUP(IF(all_staff5[[#This Row],[Tenure]]&gt;2,3%,2%)*all_staff5[[#This Row],[Salary]],0)</f>
        <v>971</v>
      </c>
      <c r="K8" s="10"/>
      <c r="N8" s="12"/>
      <c r="O8" s="12"/>
    </row>
    <row r="9" spans="1:15" ht="15.6" x14ac:dyDescent="0.3">
      <c r="A9" s="10" t="s">
        <v>61</v>
      </c>
      <c r="B9" s="10" t="s">
        <v>8</v>
      </c>
      <c r="C9" s="10" t="s">
        <v>12</v>
      </c>
      <c r="D9" s="10">
        <v>24</v>
      </c>
      <c r="E9" s="11">
        <v>44148</v>
      </c>
      <c r="F9" s="9">
        <v>62780</v>
      </c>
      <c r="G9" s="10" t="s">
        <v>16</v>
      </c>
      <c r="H9" s="16">
        <f ca="1">(TODAY()-all_staff5[[#This Row],[Date Joined]])/365</f>
        <v>2.6630136986301371</v>
      </c>
      <c r="I9" s="10" t="s">
        <v>211</v>
      </c>
      <c r="J9" s="8">
        <f ca="1">ROUNDUP(IF(all_staff5[[#This Row],[Tenure]]&gt;2,3%,2%)*all_staff5[[#This Row],[Salary]],0)</f>
        <v>1884</v>
      </c>
      <c r="K9" s="10"/>
      <c r="N9" s="12"/>
      <c r="O9" s="12"/>
    </row>
    <row r="10" spans="1:15" ht="15.6" x14ac:dyDescent="0.3">
      <c r="A10" s="10" t="s">
        <v>82</v>
      </c>
      <c r="B10" s="10" t="s">
        <v>15</v>
      </c>
      <c r="C10" s="10" t="s">
        <v>12</v>
      </c>
      <c r="D10" s="10">
        <v>33</v>
      </c>
      <c r="E10" s="11">
        <v>44509</v>
      </c>
      <c r="F10" s="9">
        <v>53870</v>
      </c>
      <c r="G10" s="10" t="s">
        <v>16</v>
      </c>
      <c r="H10" s="16">
        <f ca="1">(TODAY()-all_staff5[[#This Row],[Date Joined]])/365</f>
        <v>1.6739726027397259</v>
      </c>
      <c r="I10" s="10" t="s">
        <v>211</v>
      </c>
      <c r="J10" s="8">
        <f ca="1">ROUNDUP(IF(all_staff5[[#This Row],[Tenure]]&gt;2,3%,2%)*all_staff5[[#This Row],[Salary]],0)</f>
        <v>1078</v>
      </c>
      <c r="K10" s="10"/>
      <c r="N10" s="26" t="s">
        <v>1</v>
      </c>
      <c r="O10" s="26" t="str">
        <f>VLOOKUP($O$7&amp;"*",all_staff5[],2,FALSE)</f>
        <v>Female</v>
      </c>
    </row>
    <row r="11" spans="1:15" ht="15.6" x14ac:dyDescent="0.3">
      <c r="A11" s="10" t="s">
        <v>60</v>
      </c>
      <c r="B11" s="10" t="s">
        <v>8</v>
      </c>
      <c r="C11" s="10" t="s">
        <v>56</v>
      </c>
      <c r="D11" s="10">
        <v>27</v>
      </c>
      <c r="E11" s="11">
        <v>44122</v>
      </c>
      <c r="F11" s="9">
        <v>119110</v>
      </c>
      <c r="G11" s="10" t="s">
        <v>16</v>
      </c>
      <c r="H11" s="16">
        <f ca="1">(TODAY()-all_staff5[[#This Row],[Date Joined]])/365</f>
        <v>2.7342465753424658</v>
      </c>
      <c r="I11" s="10" t="s">
        <v>211</v>
      </c>
      <c r="J11" s="8">
        <f ca="1">ROUNDUP(IF(all_staff5[[#This Row],[Tenure]]&gt;2,3%,2%)*all_staff5[[#This Row],[Salary]],0)</f>
        <v>3574</v>
      </c>
      <c r="K11" s="10"/>
      <c r="N11" s="26" t="s">
        <v>2</v>
      </c>
      <c r="O11" s="26" t="str">
        <f>VLOOKUP($O$7&amp;"*",all_staff5[],3,FALSE)</f>
        <v>Procurement</v>
      </c>
    </row>
    <row r="12" spans="1:15" ht="15.6" x14ac:dyDescent="0.3">
      <c r="A12" s="10" t="s">
        <v>87</v>
      </c>
      <c r="B12" s="10" t="s">
        <v>15</v>
      </c>
      <c r="C12" s="10" t="s">
        <v>12</v>
      </c>
      <c r="D12" s="10">
        <v>29</v>
      </c>
      <c r="E12" s="11">
        <v>44180</v>
      </c>
      <c r="F12" s="9">
        <v>112110</v>
      </c>
      <c r="G12" s="10" t="s">
        <v>24</v>
      </c>
      <c r="H12" s="16">
        <f ca="1">(TODAY()-all_staff5[[#This Row],[Date Joined]])/365</f>
        <v>2.5753424657534247</v>
      </c>
      <c r="I12" s="10" t="s">
        <v>211</v>
      </c>
      <c r="J12" s="8">
        <f ca="1">ROUNDUP(IF(all_staff5[[#This Row],[Tenure]]&gt;2,3%,2%)*all_staff5[[#This Row],[Salary]],0)</f>
        <v>3364</v>
      </c>
      <c r="K12" s="10"/>
      <c r="N12" s="26" t="s">
        <v>3</v>
      </c>
      <c r="O12" s="26">
        <f>VLOOKUP($O$7&amp;"*",all_staff5[],4,FALSE)</f>
        <v>42</v>
      </c>
    </row>
    <row r="13" spans="1:15" ht="15.6" x14ac:dyDescent="0.3">
      <c r="A13" s="10" t="s">
        <v>76</v>
      </c>
      <c r="B13" s="10" t="s">
        <v>15</v>
      </c>
      <c r="C13" s="10" t="s">
        <v>19</v>
      </c>
      <c r="D13" s="10">
        <v>25</v>
      </c>
      <c r="E13" s="11">
        <v>44383</v>
      </c>
      <c r="F13" s="9">
        <v>65700</v>
      </c>
      <c r="G13" s="10" t="s">
        <v>16</v>
      </c>
      <c r="H13" s="16">
        <f ca="1">(TODAY()-all_staff5[[#This Row],[Date Joined]])/365</f>
        <v>2.0191780821917806</v>
      </c>
      <c r="I13" s="10" t="s">
        <v>211</v>
      </c>
      <c r="J13" s="8">
        <f ca="1">ROUNDUP(IF(all_staff5[[#This Row],[Tenure]]&gt;2,3%,2%)*all_staff5[[#This Row],[Salary]],0)</f>
        <v>1971</v>
      </c>
      <c r="K13" s="10"/>
      <c r="N13" s="26" t="s">
        <v>234</v>
      </c>
      <c r="O13" s="27">
        <f>VLOOKUP($O$7&amp;"*",all_staff5[],5,FALSE)</f>
        <v>44779</v>
      </c>
    </row>
    <row r="14" spans="1:15" ht="15.6" x14ac:dyDescent="0.3">
      <c r="A14" s="10" t="s">
        <v>97</v>
      </c>
      <c r="B14" s="10" t="s">
        <v>15</v>
      </c>
      <c r="C14" s="10" t="s">
        <v>12</v>
      </c>
      <c r="D14" s="10">
        <v>37</v>
      </c>
      <c r="E14" s="11">
        <v>44701</v>
      </c>
      <c r="F14" s="9">
        <v>69070</v>
      </c>
      <c r="G14" s="10" t="s">
        <v>16</v>
      </c>
      <c r="H14" s="16">
        <f ca="1">(TODAY()-all_staff5[[#This Row],[Date Joined]])/365</f>
        <v>1.1479452054794521</v>
      </c>
      <c r="I14" s="10" t="s">
        <v>211</v>
      </c>
      <c r="J14" s="8">
        <f ca="1">ROUNDUP(IF(all_staff5[[#This Row],[Tenure]]&gt;2,3%,2%)*all_staff5[[#This Row],[Salary]],0)</f>
        <v>1382</v>
      </c>
      <c r="K14" s="10"/>
      <c r="N14" s="26" t="s">
        <v>5</v>
      </c>
      <c r="O14" s="26">
        <f>VLOOKUP($O$7&amp;"*",all_staff5[],6,FALSE)</f>
        <v>75000</v>
      </c>
    </row>
    <row r="15" spans="1:15" ht="15.6" x14ac:dyDescent="0.3">
      <c r="A15" s="10" t="s">
        <v>22</v>
      </c>
      <c r="B15" s="10" t="s">
        <v>15</v>
      </c>
      <c r="C15" s="10" t="s">
        <v>12</v>
      </c>
      <c r="D15" s="10">
        <v>20</v>
      </c>
      <c r="E15" s="11">
        <v>44459</v>
      </c>
      <c r="F15" s="9">
        <v>107700</v>
      </c>
      <c r="G15" s="10" t="s">
        <v>16</v>
      </c>
      <c r="H15" s="16">
        <f ca="1">(TODAY()-all_staff5[[#This Row],[Date Joined]])/365</f>
        <v>1.810958904109589</v>
      </c>
      <c r="I15" s="10" t="s">
        <v>211</v>
      </c>
      <c r="J15" s="8">
        <f ca="1">ROUNDUP(IF(all_staff5[[#This Row],[Tenure]]&gt;2,3%,2%)*all_staff5[[#This Row],[Salary]],0)</f>
        <v>2154</v>
      </c>
      <c r="K15" s="10"/>
      <c r="N15" s="26" t="s">
        <v>6</v>
      </c>
      <c r="O15" s="26" t="str">
        <f>VLOOKUP($O$7&amp;"*",all_staff5[],7,FALSE)</f>
        <v>Exceptional</v>
      </c>
    </row>
    <row r="16" spans="1:15" ht="15.6" x14ac:dyDescent="0.3">
      <c r="A16" s="10" t="s">
        <v>84</v>
      </c>
      <c r="B16" s="10" t="s">
        <v>8</v>
      </c>
      <c r="C16" s="10" t="s">
        <v>12</v>
      </c>
      <c r="D16" s="10">
        <v>32</v>
      </c>
      <c r="E16" s="11">
        <v>44354</v>
      </c>
      <c r="F16" s="9">
        <v>43840</v>
      </c>
      <c r="G16" s="10" t="s">
        <v>13</v>
      </c>
      <c r="H16" s="16">
        <f ca="1">(TODAY()-all_staff5[[#This Row],[Date Joined]])/365</f>
        <v>2.0986301369863014</v>
      </c>
      <c r="I16" s="10" t="s">
        <v>211</v>
      </c>
      <c r="J16" s="8">
        <f ca="1">ROUNDUP(IF(all_staff5[[#This Row],[Tenure]]&gt;2,3%,2%)*all_staff5[[#This Row],[Salary]],0)</f>
        <v>1316</v>
      </c>
      <c r="K16" s="10"/>
      <c r="N16" s="26" t="s">
        <v>224</v>
      </c>
      <c r="O16" s="26">
        <f ca="1">VLOOKUP($O$7&amp;"*",all_staff5[],8,FALSE)</f>
        <v>0.9342465753424658</v>
      </c>
    </row>
    <row r="17" spans="1:16" ht="15.6" x14ac:dyDescent="0.3">
      <c r="A17" s="10" t="s">
        <v>105</v>
      </c>
      <c r="B17" s="10" t="s">
        <v>15</v>
      </c>
      <c r="C17" s="10" t="s">
        <v>9</v>
      </c>
      <c r="D17" s="10">
        <v>40</v>
      </c>
      <c r="E17" s="11">
        <v>44263</v>
      </c>
      <c r="F17" s="9">
        <v>99750</v>
      </c>
      <c r="G17" s="10" t="s">
        <v>16</v>
      </c>
      <c r="H17" s="16">
        <f ca="1">(TODAY()-all_staff5[[#This Row],[Date Joined]])/365</f>
        <v>2.3479452054794518</v>
      </c>
      <c r="I17" s="10" t="s">
        <v>211</v>
      </c>
      <c r="J17" s="8">
        <f ca="1">ROUNDUP(IF(all_staff5[[#This Row],[Tenure]]&gt;2,3%,2%)*all_staff5[[#This Row],[Salary]],0)</f>
        <v>2993</v>
      </c>
      <c r="K17" s="10"/>
      <c r="N17" s="26" t="s">
        <v>210</v>
      </c>
      <c r="O17" s="26" t="str">
        <f>VLOOKUP($O$7&amp;"*",all_staff5[],9,FALSE)</f>
        <v>NZ</v>
      </c>
    </row>
    <row r="18" spans="1:16" x14ac:dyDescent="0.3">
      <c r="A18" s="10" t="s">
        <v>47</v>
      </c>
      <c r="B18" s="10" t="s">
        <v>15</v>
      </c>
      <c r="C18" s="10" t="s">
        <v>9</v>
      </c>
      <c r="D18" s="10">
        <v>21</v>
      </c>
      <c r="E18" s="11">
        <v>44104</v>
      </c>
      <c r="F18" s="9">
        <v>37920</v>
      </c>
      <c r="G18" s="10" t="s">
        <v>16</v>
      </c>
      <c r="H18" s="16">
        <f ca="1">(TODAY()-all_staff5[[#This Row],[Date Joined]])/365</f>
        <v>2.7835616438356166</v>
      </c>
      <c r="I18" s="10" t="s">
        <v>211</v>
      </c>
      <c r="J18" s="8">
        <f ca="1">ROUNDUP(IF(all_staff5[[#This Row],[Tenure]]&gt;2,3%,2%)*all_staff5[[#This Row],[Salary]],0)</f>
        <v>1138</v>
      </c>
      <c r="K18" s="10"/>
    </row>
    <row r="19" spans="1:16" x14ac:dyDescent="0.3">
      <c r="A19" s="10" t="s">
        <v>31</v>
      </c>
      <c r="B19" s="10" t="s">
        <v>15</v>
      </c>
      <c r="C19" s="10" t="s">
        <v>9</v>
      </c>
      <c r="D19" s="10">
        <v>21</v>
      </c>
      <c r="E19" s="11">
        <v>44762</v>
      </c>
      <c r="F19" s="9">
        <v>57090</v>
      </c>
      <c r="G19" s="10" t="s">
        <v>16</v>
      </c>
      <c r="H19" s="16">
        <f ca="1">(TODAY()-all_staff5[[#This Row],[Date Joined]])/365</f>
        <v>0.98082191780821915</v>
      </c>
      <c r="I19" s="10" t="s">
        <v>211</v>
      </c>
      <c r="J19" s="8">
        <f ca="1">ROUNDUP(IF(all_staff5[[#This Row],[Tenure]]&gt;2,3%,2%)*all_staff5[[#This Row],[Salary]],0)</f>
        <v>1142</v>
      </c>
      <c r="K19" s="10"/>
    </row>
    <row r="20" spans="1:16" ht="15.6" x14ac:dyDescent="0.3">
      <c r="A20" s="10" t="s">
        <v>30</v>
      </c>
      <c r="B20" s="10" t="s">
        <v>8</v>
      </c>
      <c r="C20" s="10" t="s">
        <v>12</v>
      </c>
      <c r="D20" s="10">
        <v>31</v>
      </c>
      <c r="E20" s="11">
        <v>44145</v>
      </c>
      <c r="F20" s="9">
        <v>41980</v>
      </c>
      <c r="G20" s="10" t="s">
        <v>16</v>
      </c>
      <c r="H20" s="16">
        <f ca="1">(TODAY()-all_staff5[[#This Row],[Date Joined]])/365</f>
        <v>2.6712328767123288</v>
      </c>
      <c r="I20" s="10" t="s">
        <v>211</v>
      </c>
      <c r="J20" s="8">
        <f ca="1">ROUNDUP(IF(all_staff5[[#This Row],[Tenure]]&gt;2,3%,2%)*all_staff5[[#This Row],[Salary]],0)</f>
        <v>1260</v>
      </c>
      <c r="K20" s="10"/>
      <c r="N20" s="37" t="s">
        <v>240</v>
      </c>
      <c r="P20" s="29"/>
    </row>
    <row r="21" spans="1:16" x14ac:dyDescent="0.3">
      <c r="A21" s="10" t="s">
        <v>78</v>
      </c>
      <c r="B21" s="10" t="s">
        <v>15</v>
      </c>
      <c r="C21" s="10" t="s">
        <v>56</v>
      </c>
      <c r="D21" s="10">
        <v>21</v>
      </c>
      <c r="E21" s="11">
        <v>44242</v>
      </c>
      <c r="F21" s="9">
        <v>75880</v>
      </c>
      <c r="G21" s="10" t="s">
        <v>16</v>
      </c>
      <c r="H21" s="16">
        <f ca="1">(TODAY()-all_staff5[[#This Row],[Date Joined]])/365</f>
        <v>2.4054794520547946</v>
      </c>
      <c r="I21" s="10" t="s">
        <v>211</v>
      </c>
      <c r="J21" s="8">
        <f ca="1">ROUNDUP(IF(all_staff5[[#This Row],[Tenure]]&gt;2,3%,2%)*all_staff5[[#This Row],[Salary]],0)</f>
        <v>2277</v>
      </c>
      <c r="K21" s="10"/>
    </row>
    <row r="22" spans="1:16" x14ac:dyDescent="0.3">
      <c r="A22" s="10" t="s">
        <v>36</v>
      </c>
      <c r="B22" s="10" t="s">
        <v>8</v>
      </c>
      <c r="C22" s="10" t="s">
        <v>21</v>
      </c>
      <c r="D22" s="10">
        <v>34</v>
      </c>
      <c r="E22" s="11">
        <v>44653</v>
      </c>
      <c r="F22" s="9">
        <v>58940</v>
      </c>
      <c r="G22" s="10" t="s">
        <v>16</v>
      </c>
      <c r="H22" s="16">
        <f ca="1">(TODAY()-all_staff5[[#This Row],[Date Joined]])/365</f>
        <v>1.2794520547945205</v>
      </c>
      <c r="I22" s="10" t="s">
        <v>211</v>
      </c>
      <c r="J22" s="8">
        <f ca="1">ROUNDUP(IF(all_staff5[[#This Row],[Tenure]]&gt;2,3%,2%)*all_staff5[[#This Row],[Salary]],0)</f>
        <v>1179</v>
      </c>
      <c r="K22" s="10"/>
      <c r="N22" s="34"/>
      <c r="O22" s="34" t="s">
        <v>246</v>
      </c>
      <c r="P22" s="34"/>
    </row>
    <row r="23" spans="1:16" x14ac:dyDescent="0.3">
      <c r="A23" s="10" t="s">
        <v>27</v>
      </c>
      <c r="B23" s="10" t="s">
        <v>8</v>
      </c>
      <c r="C23" s="10" t="s">
        <v>21</v>
      </c>
      <c r="D23" s="10">
        <v>30</v>
      </c>
      <c r="E23" s="11">
        <v>44389</v>
      </c>
      <c r="F23" s="9">
        <v>67910</v>
      </c>
      <c r="G23" s="10" t="s">
        <v>24</v>
      </c>
      <c r="H23" s="16">
        <f ca="1">(TODAY()-all_staff5[[#This Row],[Date Joined]])/365</f>
        <v>2.0027397260273974</v>
      </c>
      <c r="I23" s="10" t="s">
        <v>211</v>
      </c>
      <c r="J23" s="8">
        <f ca="1">ROUNDUP(IF(all_staff5[[#This Row],[Tenure]]&gt;2,3%,2%)*all_staff5[[#This Row],[Salary]],0)</f>
        <v>2038</v>
      </c>
      <c r="K23" s="10"/>
      <c r="N23" s="34" t="s">
        <v>245</v>
      </c>
      <c r="O23" s="32" t="s">
        <v>8</v>
      </c>
      <c r="P23" s="33" t="s">
        <v>15</v>
      </c>
    </row>
    <row r="24" spans="1:16" x14ac:dyDescent="0.3">
      <c r="A24" s="10" t="s">
        <v>26</v>
      </c>
      <c r="B24" s="10" t="s">
        <v>8</v>
      </c>
      <c r="C24" s="10" t="s">
        <v>12</v>
      </c>
      <c r="D24" s="10">
        <v>31</v>
      </c>
      <c r="E24" s="11">
        <v>44663</v>
      </c>
      <c r="F24" s="9">
        <v>58100</v>
      </c>
      <c r="G24" s="10" t="s">
        <v>16</v>
      </c>
      <c r="H24" s="16">
        <f ca="1">(TODAY()-all_staff5[[#This Row],[Date Joined]])/365</f>
        <v>1.252054794520548</v>
      </c>
      <c r="I24" s="10" t="s">
        <v>211</v>
      </c>
      <c r="J24" s="8">
        <f ca="1">ROUNDUP(IF(all_staff5[[#This Row],[Tenure]]&gt;2,3%,2%)*all_staff5[[#This Row],[Salary]],0)</f>
        <v>1162</v>
      </c>
      <c r="K24" s="10"/>
      <c r="N24" s="35" t="s">
        <v>243</v>
      </c>
      <c r="O24" s="10">
        <v>86</v>
      </c>
      <c r="P24" s="10">
        <v>89</v>
      </c>
    </row>
    <row r="25" spans="1:16" x14ac:dyDescent="0.3">
      <c r="A25" s="10" t="s">
        <v>53</v>
      </c>
      <c r="B25" s="10" t="s">
        <v>15</v>
      </c>
      <c r="C25" s="10" t="s">
        <v>21</v>
      </c>
      <c r="D25" s="10">
        <v>27</v>
      </c>
      <c r="E25" s="11">
        <v>44567</v>
      </c>
      <c r="F25" s="9">
        <v>48980</v>
      </c>
      <c r="G25" s="10" t="s">
        <v>16</v>
      </c>
      <c r="H25" s="16">
        <f ca="1">(TODAY()-all_staff5[[#This Row],[Date Joined]])/365</f>
        <v>1.515068493150685</v>
      </c>
      <c r="I25" s="10" t="s">
        <v>211</v>
      </c>
      <c r="J25" s="8">
        <f ca="1">ROUNDUP(IF(all_staff5[[#This Row],[Tenure]]&gt;2,3%,2%)*all_staff5[[#This Row],[Salary]],0)</f>
        <v>980</v>
      </c>
      <c r="K25" s="10"/>
      <c r="N25" s="35" t="s">
        <v>244</v>
      </c>
      <c r="O25" s="16">
        <v>31.406976744186046</v>
      </c>
      <c r="P25" s="16">
        <v>29.393258426966291</v>
      </c>
    </row>
    <row r="26" spans="1:16" x14ac:dyDescent="0.3">
      <c r="A26" s="10" t="s">
        <v>20</v>
      </c>
      <c r="B26" s="10" t="s">
        <v>213</v>
      </c>
      <c r="C26" s="10" t="s">
        <v>21</v>
      </c>
      <c r="D26" s="10">
        <v>30</v>
      </c>
      <c r="E26" s="11">
        <v>44597</v>
      </c>
      <c r="F26" s="9">
        <v>64000</v>
      </c>
      <c r="G26" s="10" t="s">
        <v>16</v>
      </c>
      <c r="H26" s="16">
        <f ca="1">(TODAY()-all_staff5[[#This Row],[Date Joined]])/365</f>
        <v>1.4328767123287671</v>
      </c>
      <c r="I26" s="10" t="s">
        <v>211</v>
      </c>
      <c r="J26" s="8">
        <f ca="1">ROUNDUP(IF(all_staff5[[#This Row],[Tenure]]&gt;2,3%,2%)*all_staff5[[#This Row],[Salary]],0)</f>
        <v>1280</v>
      </c>
      <c r="K26" s="10"/>
      <c r="N26" s="25" t="s">
        <v>247</v>
      </c>
      <c r="O26" s="36">
        <v>78284.186046511633</v>
      </c>
      <c r="P26" s="36">
        <v>74915.168539325838</v>
      </c>
    </row>
    <row r="27" spans="1:16" x14ac:dyDescent="0.3">
      <c r="A27" s="10" t="s">
        <v>7</v>
      </c>
      <c r="B27" s="10" t="s">
        <v>8</v>
      </c>
      <c r="C27" s="10" t="s">
        <v>9</v>
      </c>
      <c r="D27" s="10">
        <v>42</v>
      </c>
      <c r="E27" s="11">
        <v>44779</v>
      </c>
      <c r="F27" s="9">
        <v>75000</v>
      </c>
      <c r="G27" s="10" t="s">
        <v>10</v>
      </c>
      <c r="H27" s="16">
        <f ca="1">(TODAY()-all_staff5[[#This Row],[Date Joined]])/365</f>
        <v>0.9342465753424658</v>
      </c>
      <c r="I27" s="10" t="s">
        <v>211</v>
      </c>
      <c r="J27" s="8">
        <f ca="1">ROUNDUP(IF(all_staff5[[#This Row],[Tenure]]&gt;2,3%,2%)*all_staff5[[#This Row],[Salary]],0)</f>
        <v>1500</v>
      </c>
      <c r="K27" s="10"/>
      <c r="N27" s="25" t="s">
        <v>248</v>
      </c>
      <c r="O27" s="16">
        <v>1.8819369225868112</v>
      </c>
      <c r="P27" s="16">
        <v>1.8728336155148524</v>
      </c>
    </row>
    <row r="28" spans="1:16" x14ac:dyDescent="0.3">
      <c r="A28" s="10" t="s">
        <v>74</v>
      </c>
      <c r="B28" s="10" t="s">
        <v>8</v>
      </c>
      <c r="C28" s="10" t="s">
        <v>12</v>
      </c>
      <c r="D28" s="10">
        <v>40</v>
      </c>
      <c r="E28" s="11">
        <v>44337</v>
      </c>
      <c r="F28" s="9">
        <v>87620</v>
      </c>
      <c r="G28" s="10" t="s">
        <v>16</v>
      </c>
      <c r="H28" s="16">
        <f ca="1">(TODAY()-all_staff5[[#This Row],[Date Joined]])/365</f>
        <v>2.1452054794520548</v>
      </c>
      <c r="I28" s="10" t="s">
        <v>211</v>
      </c>
      <c r="J28" s="8">
        <f ca="1">ROUNDUP(IF(all_staff5[[#This Row],[Tenure]]&gt;2,3%,2%)*all_staff5[[#This Row],[Salary]],0)</f>
        <v>2629</v>
      </c>
      <c r="K28" s="10"/>
    </row>
    <row r="29" spans="1:16" x14ac:dyDescent="0.3">
      <c r="A29" s="10" t="s">
        <v>44</v>
      </c>
      <c r="B29" s="10" t="s">
        <v>8</v>
      </c>
      <c r="C29" s="10" t="s">
        <v>12</v>
      </c>
      <c r="D29" s="10">
        <v>29</v>
      </c>
      <c r="E29" s="11">
        <v>44023</v>
      </c>
      <c r="F29" s="9">
        <v>34980</v>
      </c>
      <c r="G29" s="10" t="s">
        <v>16</v>
      </c>
      <c r="H29" s="16">
        <f ca="1">(TODAY()-all_staff5[[#This Row],[Date Joined]])/365</f>
        <v>3.0054794520547947</v>
      </c>
      <c r="I29" s="10" t="s">
        <v>211</v>
      </c>
      <c r="J29" s="8">
        <f ca="1">ROUNDUP(IF(all_staff5[[#This Row],[Tenure]]&gt;2,3%,2%)*all_staff5[[#This Row],[Salary]],0)</f>
        <v>1050</v>
      </c>
      <c r="K29" s="10"/>
    </row>
    <row r="30" spans="1:16" x14ac:dyDescent="0.3">
      <c r="A30" s="10" t="s">
        <v>35</v>
      </c>
      <c r="B30" s="10" t="s">
        <v>8</v>
      </c>
      <c r="C30" s="10" t="s">
        <v>21</v>
      </c>
      <c r="D30" s="10">
        <v>28</v>
      </c>
      <c r="E30" s="11">
        <v>44185</v>
      </c>
      <c r="F30" s="9">
        <v>75970</v>
      </c>
      <c r="G30" s="10" t="s">
        <v>16</v>
      </c>
      <c r="H30" s="16">
        <f ca="1">(TODAY()-all_staff5[[#This Row],[Date Joined]])/365</f>
        <v>2.5616438356164384</v>
      </c>
      <c r="I30" s="10" t="s">
        <v>211</v>
      </c>
      <c r="J30" s="8">
        <f ca="1">ROUNDUP(IF(all_staff5[[#This Row],[Tenure]]&gt;2,3%,2%)*all_staff5[[#This Row],[Salary]],0)</f>
        <v>2280</v>
      </c>
      <c r="K30" s="10"/>
    </row>
    <row r="31" spans="1:16" x14ac:dyDescent="0.3">
      <c r="A31" s="10" t="s">
        <v>38</v>
      </c>
      <c r="B31" s="10" t="s">
        <v>8</v>
      </c>
      <c r="C31" s="10" t="s">
        <v>21</v>
      </c>
      <c r="D31" s="10">
        <v>34</v>
      </c>
      <c r="E31" s="11">
        <v>44612</v>
      </c>
      <c r="F31" s="9">
        <v>60130</v>
      </c>
      <c r="G31" s="10" t="s">
        <v>16</v>
      </c>
      <c r="H31" s="16">
        <f ca="1">(TODAY()-all_staff5[[#This Row],[Date Joined]])/365</f>
        <v>1.3917808219178083</v>
      </c>
      <c r="I31" s="10" t="s">
        <v>211</v>
      </c>
      <c r="J31" s="8">
        <f ca="1">ROUNDUP(IF(all_staff5[[#This Row],[Tenure]]&gt;2,3%,2%)*all_staff5[[#This Row],[Salary]],0)</f>
        <v>1203</v>
      </c>
      <c r="K31" s="10"/>
    </row>
    <row r="32" spans="1:16" x14ac:dyDescent="0.3">
      <c r="A32" s="10" t="s">
        <v>41</v>
      </c>
      <c r="B32" s="10" t="s">
        <v>8</v>
      </c>
      <c r="C32" s="10" t="s">
        <v>12</v>
      </c>
      <c r="D32" s="10">
        <v>33</v>
      </c>
      <c r="E32" s="11">
        <v>44374</v>
      </c>
      <c r="F32" s="9">
        <v>75480</v>
      </c>
      <c r="G32" s="10" t="s">
        <v>42</v>
      </c>
      <c r="H32" s="16">
        <f ca="1">(TODAY()-all_staff5[[#This Row],[Date Joined]])/365</f>
        <v>2.043835616438356</v>
      </c>
      <c r="I32" s="10" t="s">
        <v>211</v>
      </c>
      <c r="J32" s="8">
        <f ca="1">ROUNDUP(IF(all_staff5[[#This Row],[Tenure]]&gt;2,3%,2%)*all_staff5[[#This Row],[Salary]],0)</f>
        <v>2265</v>
      </c>
      <c r="K32" s="10"/>
    </row>
    <row r="33" spans="1:11" x14ac:dyDescent="0.3">
      <c r="A33" s="10" t="s">
        <v>40</v>
      </c>
      <c r="B33" s="10" t="s">
        <v>15</v>
      </c>
      <c r="C33" s="10" t="s">
        <v>9</v>
      </c>
      <c r="D33" s="10">
        <v>33</v>
      </c>
      <c r="E33" s="11">
        <v>44164</v>
      </c>
      <c r="F33" s="9">
        <v>115920</v>
      </c>
      <c r="G33" s="10" t="s">
        <v>16</v>
      </c>
      <c r="H33" s="16">
        <f ca="1">(TODAY()-all_staff5[[#This Row],[Date Joined]])/365</f>
        <v>2.6191780821917807</v>
      </c>
      <c r="I33" s="10" t="s">
        <v>211</v>
      </c>
      <c r="J33" s="8">
        <f ca="1">ROUNDUP(IF(all_staff5[[#This Row],[Tenure]]&gt;2,3%,2%)*all_staff5[[#This Row],[Salary]],0)</f>
        <v>3478</v>
      </c>
      <c r="K33" s="10"/>
    </row>
    <row r="34" spans="1:11" x14ac:dyDescent="0.3">
      <c r="A34" s="10" t="s">
        <v>48</v>
      </c>
      <c r="B34" s="10" t="s">
        <v>8</v>
      </c>
      <c r="C34" s="10" t="s">
        <v>19</v>
      </c>
      <c r="D34" s="10">
        <v>36</v>
      </c>
      <c r="E34" s="11">
        <v>44494</v>
      </c>
      <c r="F34" s="9">
        <v>78540</v>
      </c>
      <c r="G34" s="10" t="s">
        <v>16</v>
      </c>
      <c r="H34" s="16">
        <f ca="1">(TODAY()-all_staff5[[#This Row],[Date Joined]])/365</f>
        <v>1.715068493150685</v>
      </c>
      <c r="I34" s="10" t="s">
        <v>211</v>
      </c>
      <c r="J34" s="8">
        <f ca="1">ROUNDUP(IF(all_staff5[[#This Row],[Tenure]]&gt;2,3%,2%)*all_staff5[[#This Row],[Salary]],0)</f>
        <v>1571</v>
      </c>
      <c r="K34" s="10"/>
    </row>
    <row r="35" spans="1:11" x14ac:dyDescent="0.3">
      <c r="A35" s="10" t="s">
        <v>34</v>
      </c>
      <c r="B35" s="10" t="s">
        <v>15</v>
      </c>
      <c r="C35" s="10" t="s">
        <v>9</v>
      </c>
      <c r="D35" s="10">
        <v>25</v>
      </c>
      <c r="E35" s="11">
        <v>44726</v>
      </c>
      <c r="F35" s="9">
        <v>109190</v>
      </c>
      <c r="G35" s="10" t="s">
        <v>13</v>
      </c>
      <c r="H35" s="16">
        <f ca="1">(TODAY()-all_staff5[[#This Row],[Date Joined]])/365</f>
        <v>1.0794520547945206</v>
      </c>
      <c r="I35" s="10" t="s">
        <v>211</v>
      </c>
      <c r="J35" s="8">
        <f ca="1">ROUNDUP(IF(all_staff5[[#This Row],[Tenure]]&gt;2,3%,2%)*all_staff5[[#This Row],[Salary]],0)</f>
        <v>2184</v>
      </c>
      <c r="K35" s="10"/>
    </row>
    <row r="36" spans="1:11" x14ac:dyDescent="0.3">
      <c r="A36" s="10" t="s">
        <v>73</v>
      </c>
      <c r="B36" s="10" t="s">
        <v>8</v>
      </c>
      <c r="C36" s="10" t="s">
        <v>19</v>
      </c>
      <c r="D36" s="10">
        <v>34</v>
      </c>
      <c r="E36" s="11">
        <v>44721</v>
      </c>
      <c r="F36" s="9">
        <v>49630</v>
      </c>
      <c r="G36" s="10" t="s">
        <v>24</v>
      </c>
      <c r="H36" s="16">
        <f ca="1">(TODAY()-all_staff5[[#This Row],[Date Joined]])/365</f>
        <v>1.0931506849315069</v>
      </c>
      <c r="I36" s="10" t="s">
        <v>211</v>
      </c>
      <c r="J36" s="8">
        <f ca="1">ROUNDUP(IF(all_staff5[[#This Row],[Tenure]]&gt;2,3%,2%)*all_staff5[[#This Row],[Salary]],0)</f>
        <v>993</v>
      </c>
      <c r="K36" s="10"/>
    </row>
    <row r="37" spans="1:11" x14ac:dyDescent="0.3">
      <c r="A37" s="10" t="s">
        <v>107</v>
      </c>
      <c r="B37" s="10" t="s">
        <v>8</v>
      </c>
      <c r="C37" s="10" t="s">
        <v>9</v>
      </c>
      <c r="D37" s="10">
        <v>28</v>
      </c>
      <c r="E37" s="11">
        <v>44630</v>
      </c>
      <c r="F37" s="9">
        <v>99970</v>
      </c>
      <c r="G37" s="10" t="s">
        <v>16</v>
      </c>
      <c r="H37" s="16">
        <f ca="1">(TODAY()-all_staff5[[#This Row],[Date Joined]])/365</f>
        <v>1.3424657534246576</v>
      </c>
      <c r="I37" s="10" t="s">
        <v>211</v>
      </c>
      <c r="J37" s="8">
        <f ca="1">ROUNDUP(IF(all_staff5[[#This Row],[Tenure]]&gt;2,3%,2%)*all_staff5[[#This Row],[Salary]],0)</f>
        <v>2000</v>
      </c>
      <c r="K37" s="10"/>
    </row>
    <row r="38" spans="1:11" x14ac:dyDescent="0.3">
      <c r="A38" s="10" t="s">
        <v>71</v>
      </c>
      <c r="B38" s="10" t="s">
        <v>8</v>
      </c>
      <c r="C38" s="10" t="s">
        <v>12</v>
      </c>
      <c r="D38" s="10">
        <v>33</v>
      </c>
      <c r="E38" s="11">
        <v>44190</v>
      </c>
      <c r="F38" s="9">
        <v>96140</v>
      </c>
      <c r="G38" s="10" t="s">
        <v>16</v>
      </c>
      <c r="H38" s="16">
        <f ca="1">(TODAY()-all_staff5[[#This Row],[Date Joined]])/365</f>
        <v>2.547945205479452</v>
      </c>
      <c r="I38" s="10" t="s">
        <v>211</v>
      </c>
      <c r="J38" s="8">
        <f ca="1">ROUNDUP(IF(all_staff5[[#This Row],[Tenure]]&gt;2,3%,2%)*all_staff5[[#This Row],[Salary]],0)</f>
        <v>2885</v>
      </c>
      <c r="K38" s="10"/>
    </row>
    <row r="39" spans="1:11" x14ac:dyDescent="0.3">
      <c r="A39" s="10" t="s">
        <v>50</v>
      </c>
      <c r="B39" s="10" t="s">
        <v>15</v>
      </c>
      <c r="C39" s="10" t="s">
        <v>9</v>
      </c>
      <c r="D39" s="10">
        <v>31</v>
      </c>
      <c r="E39" s="11">
        <v>44724</v>
      </c>
      <c r="F39" s="9">
        <v>103550</v>
      </c>
      <c r="G39" s="10" t="s">
        <v>16</v>
      </c>
      <c r="H39" s="16">
        <f ca="1">(TODAY()-all_staff5[[#This Row],[Date Joined]])/365</f>
        <v>1.0849315068493151</v>
      </c>
      <c r="I39" s="10" t="s">
        <v>211</v>
      </c>
      <c r="J39" s="8">
        <f ca="1">ROUNDUP(IF(all_staff5[[#This Row],[Tenure]]&gt;2,3%,2%)*all_staff5[[#This Row],[Salary]],0)</f>
        <v>2071</v>
      </c>
      <c r="K39" s="10"/>
    </row>
    <row r="40" spans="1:11" x14ac:dyDescent="0.3">
      <c r="A40" s="10" t="s">
        <v>14</v>
      </c>
      <c r="B40" s="10" t="s">
        <v>15</v>
      </c>
      <c r="C40" s="10" t="s">
        <v>12</v>
      </c>
      <c r="D40" s="10">
        <v>31</v>
      </c>
      <c r="E40" s="11">
        <v>44511</v>
      </c>
      <c r="F40" s="9">
        <v>48950</v>
      </c>
      <c r="G40" s="10" t="s">
        <v>16</v>
      </c>
      <c r="H40" s="16">
        <f ca="1">(TODAY()-all_staff5[[#This Row],[Date Joined]])/365</f>
        <v>1.6684931506849314</v>
      </c>
      <c r="I40" s="10" t="s">
        <v>211</v>
      </c>
      <c r="J40" s="8">
        <f ca="1">ROUNDUP(IF(all_staff5[[#This Row],[Tenure]]&gt;2,3%,2%)*all_staff5[[#This Row],[Salary]],0)</f>
        <v>979</v>
      </c>
      <c r="K40" s="10"/>
    </row>
    <row r="41" spans="1:11" x14ac:dyDescent="0.3">
      <c r="A41" s="10" t="s">
        <v>63</v>
      </c>
      <c r="B41" s="10" t="s">
        <v>15</v>
      </c>
      <c r="C41" s="10" t="s">
        <v>21</v>
      </c>
      <c r="D41" s="10">
        <v>24</v>
      </c>
      <c r="E41" s="11">
        <v>44436</v>
      </c>
      <c r="F41" s="9">
        <v>52610</v>
      </c>
      <c r="G41" s="10" t="s">
        <v>24</v>
      </c>
      <c r="H41" s="16">
        <f ca="1">(TODAY()-all_staff5[[#This Row],[Date Joined]])/365</f>
        <v>1.8739726027397261</v>
      </c>
      <c r="I41" s="10" t="s">
        <v>211</v>
      </c>
      <c r="J41" s="8">
        <f ca="1">ROUNDUP(IF(all_staff5[[#This Row],[Tenure]]&gt;2,3%,2%)*all_staff5[[#This Row],[Salary]],0)</f>
        <v>1053</v>
      </c>
      <c r="K41" s="10"/>
    </row>
    <row r="42" spans="1:11" x14ac:dyDescent="0.3">
      <c r="A42" s="10" t="s">
        <v>72</v>
      </c>
      <c r="B42" s="10" t="s">
        <v>8</v>
      </c>
      <c r="C42" s="10" t="s">
        <v>9</v>
      </c>
      <c r="D42" s="10">
        <v>36</v>
      </c>
      <c r="E42" s="11">
        <v>44529</v>
      </c>
      <c r="F42" s="9">
        <v>78390</v>
      </c>
      <c r="G42" s="10" t="s">
        <v>16</v>
      </c>
      <c r="H42" s="16">
        <f ca="1">(TODAY()-all_staff5[[#This Row],[Date Joined]])/365</f>
        <v>1.6191780821917807</v>
      </c>
      <c r="I42" s="10" t="s">
        <v>211</v>
      </c>
      <c r="J42" s="8">
        <f ca="1">ROUNDUP(IF(all_staff5[[#This Row],[Tenure]]&gt;2,3%,2%)*all_staff5[[#This Row],[Salary]],0)</f>
        <v>1568</v>
      </c>
      <c r="K42" s="10"/>
    </row>
    <row r="43" spans="1:11" x14ac:dyDescent="0.3">
      <c r="A43" s="10" t="s">
        <v>88</v>
      </c>
      <c r="B43" s="10" t="s">
        <v>8</v>
      </c>
      <c r="C43" s="10" t="s">
        <v>21</v>
      </c>
      <c r="D43" s="10">
        <v>33</v>
      </c>
      <c r="E43" s="11">
        <v>44809</v>
      </c>
      <c r="F43" s="9">
        <v>86570</v>
      </c>
      <c r="G43" s="10" t="s">
        <v>16</v>
      </c>
      <c r="H43" s="16">
        <f ca="1">(TODAY()-all_staff5[[#This Row],[Date Joined]])/365</f>
        <v>0.852054794520548</v>
      </c>
      <c r="I43" s="10" t="s">
        <v>211</v>
      </c>
      <c r="J43" s="8">
        <f ca="1">ROUNDUP(IF(all_staff5[[#This Row],[Tenure]]&gt;2,3%,2%)*all_staff5[[#This Row],[Salary]],0)</f>
        <v>1732</v>
      </c>
      <c r="K43" s="10"/>
    </row>
    <row r="44" spans="1:11" x14ac:dyDescent="0.3">
      <c r="A44" s="10" t="s">
        <v>92</v>
      </c>
      <c r="B44" s="10" t="s">
        <v>8</v>
      </c>
      <c r="C44" s="10" t="s">
        <v>12</v>
      </c>
      <c r="D44" s="10">
        <v>27</v>
      </c>
      <c r="E44" s="11">
        <v>44686</v>
      </c>
      <c r="F44" s="9">
        <v>83750</v>
      </c>
      <c r="G44" s="10" t="s">
        <v>16</v>
      </c>
      <c r="H44" s="16">
        <f ca="1">(TODAY()-all_staff5[[#This Row],[Date Joined]])/365</f>
        <v>1.189041095890411</v>
      </c>
      <c r="I44" s="10" t="s">
        <v>211</v>
      </c>
      <c r="J44" s="8">
        <f ca="1">ROUNDUP(IF(all_staff5[[#This Row],[Tenure]]&gt;2,3%,2%)*all_staff5[[#This Row],[Salary]],0)</f>
        <v>1675</v>
      </c>
      <c r="K44" s="10"/>
    </row>
    <row r="45" spans="1:11" x14ac:dyDescent="0.3">
      <c r="A45" s="10" t="s">
        <v>102</v>
      </c>
      <c r="B45" s="10" t="s">
        <v>8</v>
      </c>
      <c r="C45" s="10" t="s">
        <v>21</v>
      </c>
      <c r="D45" s="10">
        <v>34</v>
      </c>
      <c r="E45" s="11">
        <v>44445</v>
      </c>
      <c r="F45" s="9">
        <v>92450</v>
      </c>
      <c r="G45" s="10" t="s">
        <v>16</v>
      </c>
      <c r="H45" s="16">
        <f ca="1">(TODAY()-all_staff5[[#This Row],[Date Joined]])/365</f>
        <v>1.8493150684931507</v>
      </c>
      <c r="I45" s="10" t="s">
        <v>211</v>
      </c>
      <c r="J45" s="8">
        <f ca="1">ROUNDUP(IF(all_staff5[[#This Row],[Tenure]]&gt;2,3%,2%)*all_staff5[[#This Row],[Salary]],0)</f>
        <v>1849</v>
      </c>
      <c r="K45" s="10"/>
    </row>
    <row r="46" spans="1:11" x14ac:dyDescent="0.3">
      <c r="A46" s="10" t="s">
        <v>64</v>
      </c>
      <c r="B46" s="10" t="s">
        <v>15</v>
      </c>
      <c r="C46" s="10" t="s">
        <v>12</v>
      </c>
      <c r="D46" s="10">
        <v>20</v>
      </c>
      <c r="E46" s="11">
        <v>44183</v>
      </c>
      <c r="F46" s="9">
        <v>112650</v>
      </c>
      <c r="G46" s="10" t="s">
        <v>16</v>
      </c>
      <c r="H46" s="16">
        <f ca="1">(TODAY()-all_staff5[[#This Row],[Date Joined]])/365</f>
        <v>2.5671232876712327</v>
      </c>
      <c r="I46" s="10" t="s">
        <v>211</v>
      </c>
      <c r="J46" s="8">
        <f ca="1">ROUNDUP(IF(all_staff5[[#This Row],[Tenure]]&gt;2,3%,2%)*all_staff5[[#This Row],[Salary]],0)</f>
        <v>3380</v>
      </c>
      <c r="K46" s="10"/>
    </row>
    <row r="47" spans="1:11" x14ac:dyDescent="0.3">
      <c r="A47" s="10" t="s">
        <v>104</v>
      </c>
      <c r="B47" s="10" t="s">
        <v>15</v>
      </c>
      <c r="C47" s="10" t="s">
        <v>9</v>
      </c>
      <c r="D47" s="10">
        <v>20</v>
      </c>
      <c r="E47" s="11">
        <v>44744</v>
      </c>
      <c r="F47" s="9">
        <v>79570</v>
      </c>
      <c r="G47" s="10" t="s">
        <v>16</v>
      </c>
      <c r="H47" s="16">
        <f ca="1">(TODAY()-all_staff5[[#This Row],[Date Joined]])/365</f>
        <v>1.0301369863013699</v>
      </c>
      <c r="I47" s="10" t="s">
        <v>211</v>
      </c>
      <c r="J47" s="8">
        <f ca="1">ROUNDUP(IF(all_staff5[[#This Row],[Tenure]]&gt;2,3%,2%)*all_staff5[[#This Row],[Salary]],0)</f>
        <v>1592</v>
      </c>
      <c r="K47" s="10"/>
    </row>
    <row r="48" spans="1:11" x14ac:dyDescent="0.3">
      <c r="A48" s="10" t="s">
        <v>91</v>
      </c>
      <c r="B48" s="10" t="s">
        <v>8</v>
      </c>
      <c r="C48" s="10" t="s">
        <v>19</v>
      </c>
      <c r="D48" s="10">
        <v>20</v>
      </c>
      <c r="E48" s="11">
        <v>44537</v>
      </c>
      <c r="F48" s="9">
        <v>68900</v>
      </c>
      <c r="G48" s="10" t="s">
        <v>24</v>
      </c>
      <c r="H48" s="16">
        <f ca="1">(TODAY()-all_staff5[[#This Row],[Date Joined]])/365</f>
        <v>1.5972602739726027</v>
      </c>
      <c r="I48" s="10" t="s">
        <v>211</v>
      </c>
      <c r="J48" s="8">
        <f ca="1">ROUNDUP(IF(all_staff5[[#This Row],[Tenure]]&gt;2,3%,2%)*all_staff5[[#This Row],[Salary]],0)</f>
        <v>1378</v>
      </c>
      <c r="K48" s="10"/>
    </row>
    <row r="49" spans="1:11" x14ac:dyDescent="0.3">
      <c r="A49" s="10" t="s">
        <v>39</v>
      </c>
      <c r="B49" s="10" t="s">
        <v>8</v>
      </c>
      <c r="C49" s="10" t="s">
        <v>12</v>
      </c>
      <c r="D49" s="10">
        <v>25</v>
      </c>
      <c r="E49" s="11">
        <v>44694</v>
      </c>
      <c r="F49" s="9">
        <v>80700</v>
      </c>
      <c r="G49" s="10" t="s">
        <v>13</v>
      </c>
      <c r="H49" s="16">
        <f ca="1">(TODAY()-all_staff5[[#This Row],[Date Joined]])/365</f>
        <v>1.167123287671233</v>
      </c>
      <c r="I49" s="10" t="s">
        <v>211</v>
      </c>
      <c r="J49" s="8">
        <f ca="1">ROUNDUP(IF(all_staff5[[#This Row],[Tenure]]&gt;2,3%,2%)*all_staff5[[#This Row],[Salary]],0)</f>
        <v>1614</v>
      </c>
      <c r="K49" s="10"/>
    </row>
    <row r="50" spans="1:11" x14ac:dyDescent="0.3">
      <c r="A50" s="10" t="s">
        <v>100</v>
      </c>
      <c r="B50" s="10" t="s">
        <v>15</v>
      </c>
      <c r="C50" s="10" t="s">
        <v>9</v>
      </c>
      <c r="D50" s="10">
        <v>19</v>
      </c>
      <c r="E50" s="11">
        <v>44277</v>
      </c>
      <c r="F50" s="9">
        <v>58960</v>
      </c>
      <c r="G50" s="10" t="s">
        <v>16</v>
      </c>
      <c r="H50" s="16">
        <f ca="1">(TODAY()-all_staff5[[#This Row],[Date Joined]])/365</f>
        <v>2.3095890410958906</v>
      </c>
      <c r="I50" s="10" t="s">
        <v>211</v>
      </c>
      <c r="J50" s="8">
        <f ca="1">ROUNDUP(IF(all_staff5[[#This Row],[Tenure]]&gt;2,3%,2%)*all_staff5[[#This Row],[Salary]],0)</f>
        <v>1769</v>
      </c>
      <c r="K50" s="10"/>
    </row>
    <row r="51" spans="1:11" x14ac:dyDescent="0.3">
      <c r="A51" s="10" t="s">
        <v>106</v>
      </c>
      <c r="B51" s="10" t="s">
        <v>15</v>
      </c>
      <c r="C51" s="10" t="s">
        <v>12</v>
      </c>
      <c r="D51" s="10">
        <v>36</v>
      </c>
      <c r="E51" s="11">
        <v>44019</v>
      </c>
      <c r="F51" s="9">
        <v>118840</v>
      </c>
      <c r="G51" s="10" t="s">
        <v>16</v>
      </c>
      <c r="H51" s="16">
        <f ca="1">(TODAY()-all_staff5[[#This Row],[Date Joined]])/365</f>
        <v>3.0164383561643837</v>
      </c>
      <c r="I51" s="10" t="s">
        <v>211</v>
      </c>
      <c r="J51" s="8">
        <f ca="1">ROUNDUP(IF(all_staff5[[#This Row],[Tenure]]&gt;2,3%,2%)*all_staff5[[#This Row],[Salary]],0)</f>
        <v>3566</v>
      </c>
      <c r="K51" s="10"/>
    </row>
    <row r="52" spans="1:11" x14ac:dyDescent="0.3">
      <c r="A52" s="10" t="s">
        <v>29</v>
      </c>
      <c r="B52" s="10" t="s">
        <v>15</v>
      </c>
      <c r="C52" s="10" t="s">
        <v>21</v>
      </c>
      <c r="D52" s="10">
        <v>28</v>
      </c>
      <c r="E52" s="11">
        <v>44041</v>
      </c>
      <c r="F52" s="9">
        <v>48170</v>
      </c>
      <c r="G52" s="10" t="s">
        <v>13</v>
      </c>
      <c r="H52" s="16">
        <f ca="1">(TODAY()-all_staff5[[#This Row],[Date Joined]])/365</f>
        <v>2.956164383561644</v>
      </c>
      <c r="I52" s="10" t="s">
        <v>211</v>
      </c>
      <c r="J52" s="8">
        <f ca="1">ROUNDUP(IF(all_staff5[[#This Row],[Tenure]]&gt;2,3%,2%)*all_staff5[[#This Row],[Salary]],0)</f>
        <v>1446</v>
      </c>
      <c r="K52" s="10"/>
    </row>
    <row r="53" spans="1:11" x14ac:dyDescent="0.3">
      <c r="A53" s="10" t="s">
        <v>108</v>
      </c>
      <c r="B53" s="10" t="s">
        <v>8</v>
      </c>
      <c r="C53" s="10" t="s">
        <v>56</v>
      </c>
      <c r="D53" s="10">
        <v>32</v>
      </c>
      <c r="E53" s="11">
        <v>44400</v>
      </c>
      <c r="F53" s="9">
        <v>45510</v>
      </c>
      <c r="G53" s="10" t="s">
        <v>16</v>
      </c>
      <c r="H53" s="16">
        <f ca="1">(TODAY()-all_staff5[[#This Row],[Date Joined]])/365</f>
        <v>1.9726027397260273</v>
      </c>
      <c r="I53" s="10" t="s">
        <v>211</v>
      </c>
      <c r="J53" s="8">
        <f ca="1">ROUNDUP(IF(all_staff5[[#This Row],[Tenure]]&gt;2,3%,2%)*all_staff5[[#This Row],[Salary]],0)</f>
        <v>911</v>
      </c>
      <c r="K53" s="10"/>
    </row>
    <row r="54" spans="1:11" x14ac:dyDescent="0.3">
      <c r="A54" s="10" t="s">
        <v>83</v>
      </c>
      <c r="B54" s="10" t="s">
        <v>8</v>
      </c>
      <c r="C54" s="10" t="s">
        <v>9</v>
      </c>
      <c r="D54" s="10">
        <v>36</v>
      </c>
      <c r="E54" s="11">
        <v>44085</v>
      </c>
      <c r="F54" s="9">
        <v>114890</v>
      </c>
      <c r="G54" s="10" t="s">
        <v>16</v>
      </c>
      <c r="H54" s="16">
        <f ca="1">(TODAY()-all_staff5[[#This Row],[Date Joined]])/365</f>
        <v>2.8356164383561642</v>
      </c>
      <c r="I54" s="10" t="s">
        <v>211</v>
      </c>
      <c r="J54" s="8">
        <f ca="1">ROUNDUP(IF(all_staff5[[#This Row],[Tenure]]&gt;2,3%,2%)*all_staff5[[#This Row],[Salary]],0)</f>
        <v>3447</v>
      </c>
      <c r="K54" s="10"/>
    </row>
    <row r="55" spans="1:11" x14ac:dyDescent="0.3">
      <c r="A55" s="10" t="s">
        <v>67</v>
      </c>
      <c r="B55" s="10" t="s">
        <v>15</v>
      </c>
      <c r="C55" s="10" t="s">
        <v>12</v>
      </c>
      <c r="D55" s="10">
        <v>30</v>
      </c>
      <c r="E55" s="11">
        <v>44850</v>
      </c>
      <c r="F55" s="9">
        <v>69710</v>
      </c>
      <c r="G55" s="10" t="s">
        <v>16</v>
      </c>
      <c r="H55" s="16">
        <f ca="1">(TODAY()-all_staff5[[#This Row],[Date Joined]])/365</f>
        <v>0.73972602739726023</v>
      </c>
      <c r="I55" s="10" t="s">
        <v>211</v>
      </c>
      <c r="J55" s="8">
        <f ca="1">ROUNDUP(IF(all_staff5[[#This Row],[Tenure]]&gt;2,3%,2%)*all_staff5[[#This Row],[Salary]],0)</f>
        <v>1395</v>
      </c>
      <c r="K55" s="10"/>
    </row>
    <row r="56" spans="1:11" x14ac:dyDescent="0.3">
      <c r="A56" s="10" t="s">
        <v>94</v>
      </c>
      <c r="B56" s="10" t="s">
        <v>15</v>
      </c>
      <c r="C56" s="10" t="s">
        <v>21</v>
      </c>
      <c r="D56" s="10">
        <v>36</v>
      </c>
      <c r="E56" s="11">
        <v>44333</v>
      </c>
      <c r="F56" s="9">
        <v>71380</v>
      </c>
      <c r="G56" s="10" t="s">
        <v>16</v>
      </c>
      <c r="H56" s="16">
        <f ca="1">(TODAY()-all_staff5[[#This Row],[Date Joined]])/365</f>
        <v>2.1561643835616437</v>
      </c>
      <c r="I56" s="10" t="s">
        <v>211</v>
      </c>
      <c r="J56" s="8">
        <f ca="1">ROUNDUP(IF(all_staff5[[#This Row],[Tenure]]&gt;2,3%,2%)*all_staff5[[#This Row],[Salary]],0)</f>
        <v>2142</v>
      </c>
      <c r="K56" s="10"/>
    </row>
    <row r="57" spans="1:11" x14ac:dyDescent="0.3">
      <c r="A57" s="10" t="s">
        <v>33</v>
      </c>
      <c r="B57" s="10" t="s">
        <v>8</v>
      </c>
      <c r="C57" s="10" t="s">
        <v>19</v>
      </c>
      <c r="D57" s="10">
        <v>38</v>
      </c>
      <c r="E57" s="11">
        <v>44377</v>
      </c>
      <c r="F57" s="9">
        <v>109160</v>
      </c>
      <c r="G57" s="10" t="s">
        <v>10</v>
      </c>
      <c r="H57" s="16">
        <f ca="1">(TODAY()-all_staff5[[#This Row],[Date Joined]])/365</f>
        <v>2.0356164383561643</v>
      </c>
      <c r="I57" s="10" t="s">
        <v>211</v>
      </c>
      <c r="J57" s="8">
        <f ca="1">ROUNDUP(IF(all_staff5[[#This Row],[Tenure]]&gt;2,3%,2%)*all_staff5[[#This Row],[Salary]],0)</f>
        <v>3275</v>
      </c>
      <c r="K57" s="10"/>
    </row>
    <row r="58" spans="1:11" x14ac:dyDescent="0.3">
      <c r="A58" s="10" t="s">
        <v>98</v>
      </c>
      <c r="B58" s="10" t="s">
        <v>15</v>
      </c>
      <c r="C58" s="10" t="s">
        <v>9</v>
      </c>
      <c r="D58" s="10">
        <v>27</v>
      </c>
      <c r="E58" s="11">
        <v>44609</v>
      </c>
      <c r="F58" s="9">
        <v>113280</v>
      </c>
      <c r="G58" s="10" t="s">
        <v>42</v>
      </c>
      <c r="H58" s="16">
        <f ca="1">(TODAY()-all_staff5[[#This Row],[Date Joined]])/365</f>
        <v>1.4</v>
      </c>
      <c r="I58" s="10" t="s">
        <v>211</v>
      </c>
      <c r="J58" s="8">
        <f ca="1">ROUNDUP(IF(all_staff5[[#This Row],[Tenure]]&gt;2,3%,2%)*all_staff5[[#This Row],[Salary]],0)</f>
        <v>2266</v>
      </c>
      <c r="K58" s="10"/>
    </row>
    <row r="59" spans="1:11" x14ac:dyDescent="0.3">
      <c r="A59" s="10" t="s">
        <v>25</v>
      </c>
      <c r="B59" s="10" t="s">
        <v>15</v>
      </c>
      <c r="C59" s="10" t="s">
        <v>12</v>
      </c>
      <c r="D59" s="10">
        <v>30</v>
      </c>
      <c r="E59" s="11">
        <v>44273</v>
      </c>
      <c r="F59" s="9">
        <v>69120</v>
      </c>
      <c r="G59" s="10" t="s">
        <v>16</v>
      </c>
      <c r="H59" s="16">
        <f ca="1">(TODAY()-all_staff5[[#This Row],[Date Joined]])/365</f>
        <v>2.3205479452054796</v>
      </c>
      <c r="I59" s="10" t="s">
        <v>211</v>
      </c>
      <c r="J59" s="8">
        <f ca="1">ROUNDUP(IF(all_staff5[[#This Row],[Tenure]]&gt;2,3%,2%)*all_staff5[[#This Row],[Salary]],0)</f>
        <v>2074</v>
      </c>
      <c r="K59" s="10"/>
    </row>
    <row r="60" spans="1:11" x14ac:dyDescent="0.3">
      <c r="A60" s="10" t="s">
        <v>55</v>
      </c>
      <c r="B60" s="10" t="s">
        <v>8</v>
      </c>
      <c r="C60" s="10" t="s">
        <v>56</v>
      </c>
      <c r="D60" s="10">
        <v>37</v>
      </c>
      <c r="E60" s="11">
        <v>44451</v>
      </c>
      <c r="F60" s="9">
        <v>118100</v>
      </c>
      <c r="G60" s="10" t="s">
        <v>16</v>
      </c>
      <c r="H60" s="16">
        <f ca="1">(TODAY()-all_staff5[[#This Row],[Date Joined]])/365</f>
        <v>1.832876712328767</v>
      </c>
      <c r="I60" s="10" t="s">
        <v>211</v>
      </c>
      <c r="J60" s="8">
        <f ca="1">ROUNDUP(IF(all_staff5[[#This Row],[Tenure]]&gt;2,3%,2%)*all_staff5[[#This Row],[Salary]],0)</f>
        <v>2362</v>
      </c>
      <c r="K60" s="10"/>
    </row>
    <row r="61" spans="1:11" x14ac:dyDescent="0.3">
      <c r="A61" s="10" t="s">
        <v>62</v>
      </c>
      <c r="B61" s="10" t="s">
        <v>8</v>
      </c>
      <c r="C61" s="10" t="s">
        <v>9</v>
      </c>
      <c r="D61" s="10">
        <v>22</v>
      </c>
      <c r="E61" s="11">
        <v>44450</v>
      </c>
      <c r="F61" s="9">
        <v>76900</v>
      </c>
      <c r="G61" s="10" t="s">
        <v>13</v>
      </c>
      <c r="H61" s="16">
        <f ca="1">(TODAY()-all_staff5[[#This Row],[Date Joined]])/365</f>
        <v>1.8356164383561644</v>
      </c>
      <c r="I61" s="10" t="s">
        <v>211</v>
      </c>
      <c r="J61" s="8">
        <f ca="1">ROUNDUP(IF(all_staff5[[#This Row],[Tenure]]&gt;2,3%,2%)*all_staff5[[#This Row],[Salary]],0)</f>
        <v>1538</v>
      </c>
      <c r="K61" s="10"/>
    </row>
    <row r="62" spans="1:11" x14ac:dyDescent="0.3">
      <c r="A62" s="10" t="s">
        <v>17</v>
      </c>
      <c r="B62" s="10" t="s">
        <v>8</v>
      </c>
      <c r="C62" s="10" t="s">
        <v>12</v>
      </c>
      <c r="D62" s="10">
        <v>43</v>
      </c>
      <c r="E62" s="11">
        <v>45045</v>
      </c>
      <c r="F62" s="9">
        <v>114870</v>
      </c>
      <c r="G62" s="10" t="s">
        <v>16</v>
      </c>
      <c r="H62" s="16">
        <f ca="1">(TODAY()-all_staff5[[#This Row],[Date Joined]])/365</f>
        <v>0.20547945205479451</v>
      </c>
      <c r="I62" s="10" t="s">
        <v>211</v>
      </c>
      <c r="J62" s="8">
        <f ca="1">ROUNDUP(IF(all_staff5[[#This Row],[Tenure]]&gt;2,3%,2%)*all_staff5[[#This Row],[Salary]],0)</f>
        <v>2298</v>
      </c>
      <c r="K62" s="10"/>
    </row>
    <row r="63" spans="1:11" x14ac:dyDescent="0.3">
      <c r="A63" s="10" t="s">
        <v>52</v>
      </c>
      <c r="B63" s="10" t="s">
        <v>213</v>
      </c>
      <c r="C63" s="10" t="s">
        <v>12</v>
      </c>
      <c r="D63" s="10">
        <v>32</v>
      </c>
      <c r="E63" s="11">
        <v>44774</v>
      </c>
      <c r="F63" s="9">
        <v>91310</v>
      </c>
      <c r="G63" s="10" t="s">
        <v>16</v>
      </c>
      <c r="H63" s="16">
        <f ca="1">(TODAY()-all_staff5[[#This Row],[Date Joined]])/365</f>
        <v>0.94794520547945205</v>
      </c>
      <c r="I63" s="10" t="s">
        <v>211</v>
      </c>
      <c r="J63" s="8">
        <f ca="1">ROUNDUP(IF(all_staff5[[#This Row],[Tenure]]&gt;2,3%,2%)*all_staff5[[#This Row],[Salary]],0)</f>
        <v>1827</v>
      </c>
      <c r="K63" s="10"/>
    </row>
    <row r="64" spans="1:11" x14ac:dyDescent="0.3">
      <c r="A64" s="10" t="s">
        <v>43</v>
      </c>
      <c r="B64" s="10" t="s">
        <v>8</v>
      </c>
      <c r="C64" s="10" t="s">
        <v>9</v>
      </c>
      <c r="D64" s="10">
        <v>28</v>
      </c>
      <c r="E64" s="11">
        <v>44486</v>
      </c>
      <c r="F64" s="9">
        <v>104770</v>
      </c>
      <c r="G64" s="10" t="s">
        <v>16</v>
      </c>
      <c r="H64" s="16">
        <f ca="1">(TODAY()-all_staff5[[#This Row],[Date Joined]])/365</f>
        <v>1.736986301369863</v>
      </c>
      <c r="I64" s="10" t="s">
        <v>211</v>
      </c>
      <c r="J64" s="8">
        <f ca="1">ROUNDUP(IF(all_staff5[[#This Row],[Tenure]]&gt;2,3%,2%)*all_staff5[[#This Row],[Salary]],0)</f>
        <v>2096</v>
      </c>
      <c r="K64" s="10"/>
    </row>
    <row r="65" spans="1:11" x14ac:dyDescent="0.3">
      <c r="A65" s="10" t="s">
        <v>89</v>
      </c>
      <c r="B65" s="10" t="s">
        <v>15</v>
      </c>
      <c r="C65" s="10" t="s">
        <v>19</v>
      </c>
      <c r="D65" s="10">
        <v>27</v>
      </c>
      <c r="E65" s="11">
        <v>44134</v>
      </c>
      <c r="F65" s="9">
        <v>54970</v>
      </c>
      <c r="G65" s="10" t="s">
        <v>16</v>
      </c>
      <c r="H65" s="16">
        <f ca="1">(TODAY()-all_staff5[[#This Row],[Date Joined]])/365</f>
        <v>2.7013698630136984</v>
      </c>
      <c r="I65" s="10" t="s">
        <v>211</v>
      </c>
      <c r="J65" s="8">
        <f ca="1">ROUNDUP(IF(all_staff5[[#This Row],[Tenure]]&gt;2,3%,2%)*all_staff5[[#This Row],[Salary]],0)</f>
        <v>1650</v>
      </c>
      <c r="K65" s="10"/>
    </row>
    <row r="66" spans="1:11" x14ac:dyDescent="0.3">
      <c r="A66" s="10" t="s">
        <v>11</v>
      </c>
      <c r="B66" s="10" t="s">
        <v>213</v>
      </c>
      <c r="C66" s="10" t="s">
        <v>12</v>
      </c>
      <c r="D66" s="10">
        <v>26</v>
      </c>
      <c r="E66" s="11">
        <v>44271</v>
      </c>
      <c r="F66" s="9">
        <v>90700</v>
      </c>
      <c r="G66" s="10" t="s">
        <v>13</v>
      </c>
      <c r="H66" s="16">
        <f ca="1">(TODAY()-all_staff5[[#This Row],[Date Joined]])/365</f>
        <v>2.3260273972602739</v>
      </c>
      <c r="I66" s="10" t="s">
        <v>211</v>
      </c>
      <c r="J66" s="8">
        <f ca="1">ROUNDUP(IF(all_staff5[[#This Row],[Tenure]]&gt;2,3%,2%)*all_staff5[[#This Row],[Salary]],0)</f>
        <v>2721</v>
      </c>
      <c r="K66" s="10"/>
    </row>
    <row r="67" spans="1:11" x14ac:dyDescent="0.3">
      <c r="A67" s="10" t="s">
        <v>109</v>
      </c>
      <c r="B67" s="10" t="s">
        <v>8</v>
      </c>
      <c r="C67" s="10" t="s">
        <v>19</v>
      </c>
      <c r="D67" s="10">
        <v>38</v>
      </c>
      <c r="E67" s="11">
        <v>44329</v>
      </c>
      <c r="F67" s="9">
        <v>56870</v>
      </c>
      <c r="G67" s="10" t="s">
        <v>13</v>
      </c>
      <c r="H67" s="16">
        <f ca="1">(TODAY()-all_staff5[[#This Row],[Date Joined]])/365</f>
        <v>2.1671232876712327</v>
      </c>
      <c r="I67" s="10" t="s">
        <v>211</v>
      </c>
      <c r="J67" s="8">
        <f ca="1">ROUNDUP(IF(all_staff5[[#This Row],[Tenure]]&gt;2,3%,2%)*all_staff5[[#This Row],[Salary]],0)</f>
        <v>1707</v>
      </c>
      <c r="K67" s="10"/>
    </row>
    <row r="68" spans="1:11" x14ac:dyDescent="0.3">
      <c r="A68" s="10" t="s">
        <v>77</v>
      </c>
      <c r="B68" s="10" t="s">
        <v>8</v>
      </c>
      <c r="C68" s="10" t="s">
        <v>19</v>
      </c>
      <c r="D68" s="10">
        <v>25</v>
      </c>
      <c r="E68" s="11">
        <v>44205</v>
      </c>
      <c r="F68" s="9">
        <v>92700</v>
      </c>
      <c r="G68" s="10" t="s">
        <v>16</v>
      </c>
      <c r="H68" s="16">
        <f ca="1">(TODAY()-all_staff5[[#This Row],[Date Joined]])/365</f>
        <v>2.506849315068493</v>
      </c>
      <c r="I68" s="10" t="s">
        <v>211</v>
      </c>
      <c r="J68" s="8">
        <f ca="1">ROUNDUP(IF(all_staff5[[#This Row],[Tenure]]&gt;2,3%,2%)*all_staff5[[#This Row],[Salary]],0)</f>
        <v>2781</v>
      </c>
      <c r="K68" s="10"/>
    </row>
    <row r="69" spans="1:11" x14ac:dyDescent="0.3">
      <c r="A69" s="10" t="s">
        <v>32</v>
      </c>
      <c r="B69" s="10" t="s">
        <v>8</v>
      </c>
      <c r="C69" s="10" t="s">
        <v>21</v>
      </c>
      <c r="D69" s="10">
        <v>21</v>
      </c>
      <c r="E69" s="11">
        <v>44317</v>
      </c>
      <c r="F69" s="9">
        <v>65920</v>
      </c>
      <c r="G69" s="10" t="s">
        <v>16</v>
      </c>
      <c r="H69" s="16">
        <f ca="1">(TODAY()-all_staff5[[#This Row],[Date Joined]])/365</f>
        <v>2.2000000000000002</v>
      </c>
      <c r="I69" s="10" t="s">
        <v>211</v>
      </c>
      <c r="J69" s="8">
        <f ca="1">ROUNDUP(IF(all_staff5[[#This Row],[Tenure]]&gt;2,3%,2%)*all_staff5[[#This Row],[Salary]],0)</f>
        <v>1978</v>
      </c>
      <c r="K69" s="10"/>
    </row>
    <row r="70" spans="1:11" x14ac:dyDescent="0.3">
      <c r="A70" s="10" t="s">
        <v>59</v>
      </c>
      <c r="B70" s="10" t="s">
        <v>15</v>
      </c>
      <c r="C70" s="10" t="s">
        <v>9</v>
      </c>
      <c r="D70" s="10">
        <v>26</v>
      </c>
      <c r="E70" s="11">
        <v>44225</v>
      </c>
      <c r="F70" s="9">
        <v>47360</v>
      </c>
      <c r="G70" s="10" t="s">
        <v>16</v>
      </c>
      <c r="H70" s="16">
        <f ca="1">(TODAY()-all_staff5[[#This Row],[Date Joined]])/365</f>
        <v>2.452054794520548</v>
      </c>
      <c r="I70" s="10" t="s">
        <v>211</v>
      </c>
      <c r="J70" s="8">
        <f ca="1">ROUNDUP(IF(all_staff5[[#This Row],[Tenure]]&gt;2,3%,2%)*all_staff5[[#This Row],[Salary]],0)</f>
        <v>1421</v>
      </c>
      <c r="K70" s="10"/>
    </row>
    <row r="71" spans="1:11" x14ac:dyDescent="0.3">
      <c r="A71" s="10" t="s">
        <v>37</v>
      </c>
      <c r="B71" s="10" t="s">
        <v>15</v>
      </c>
      <c r="C71" s="10" t="s">
        <v>9</v>
      </c>
      <c r="D71" s="10">
        <v>30</v>
      </c>
      <c r="E71" s="11">
        <v>44666</v>
      </c>
      <c r="F71" s="9">
        <v>60570</v>
      </c>
      <c r="G71" s="10" t="s">
        <v>16</v>
      </c>
      <c r="H71" s="16">
        <f ca="1">(TODAY()-all_staff5[[#This Row],[Date Joined]])/365</f>
        <v>1.2438356164383562</v>
      </c>
      <c r="I71" s="10" t="s">
        <v>211</v>
      </c>
      <c r="J71" s="8">
        <f ca="1">ROUNDUP(IF(all_staff5[[#This Row],[Tenure]]&gt;2,3%,2%)*all_staff5[[#This Row],[Salary]],0)</f>
        <v>1212</v>
      </c>
      <c r="K71" s="10"/>
    </row>
    <row r="72" spans="1:11" x14ac:dyDescent="0.3">
      <c r="A72" s="10" t="s">
        <v>96</v>
      </c>
      <c r="B72" s="10" t="s">
        <v>8</v>
      </c>
      <c r="C72" s="10" t="s">
        <v>9</v>
      </c>
      <c r="D72" s="10">
        <v>28</v>
      </c>
      <c r="E72" s="11">
        <v>44649</v>
      </c>
      <c r="F72" s="9">
        <v>104120</v>
      </c>
      <c r="G72" s="10" t="s">
        <v>16</v>
      </c>
      <c r="H72" s="16">
        <f ca="1">(TODAY()-all_staff5[[#This Row],[Date Joined]])/365</f>
        <v>1.2904109589041095</v>
      </c>
      <c r="I72" s="10" t="s">
        <v>211</v>
      </c>
      <c r="J72" s="8">
        <f ca="1">ROUNDUP(IF(all_staff5[[#This Row],[Tenure]]&gt;2,3%,2%)*all_staff5[[#This Row],[Salary]],0)</f>
        <v>2083</v>
      </c>
      <c r="K72" s="10"/>
    </row>
    <row r="73" spans="1:11" x14ac:dyDescent="0.3">
      <c r="A73" s="10" t="s">
        <v>23</v>
      </c>
      <c r="B73" s="10" t="s">
        <v>15</v>
      </c>
      <c r="C73" s="10" t="s">
        <v>12</v>
      </c>
      <c r="D73" s="10">
        <v>37</v>
      </c>
      <c r="E73" s="11">
        <v>44338</v>
      </c>
      <c r="F73" s="9">
        <v>88050</v>
      </c>
      <c r="G73" s="10" t="s">
        <v>24</v>
      </c>
      <c r="H73" s="16">
        <f ca="1">(TODAY()-all_staff5[[#This Row],[Date Joined]])/365</f>
        <v>2.1424657534246574</v>
      </c>
      <c r="I73" s="10" t="s">
        <v>211</v>
      </c>
      <c r="J73" s="8">
        <f ca="1">ROUNDUP(IF(all_staff5[[#This Row],[Tenure]]&gt;2,3%,2%)*all_staff5[[#This Row],[Salary]],0)</f>
        <v>2642</v>
      </c>
      <c r="K73" s="10"/>
    </row>
    <row r="74" spans="1:11" x14ac:dyDescent="0.3">
      <c r="A74" s="10" t="s">
        <v>103</v>
      </c>
      <c r="B74" s="10" t="s">
        <v>15</v>
      </c>
      <c r="C74" s="10" t="s">
        <v>12</v>
      </c>
      <c r="D74" s="10">
        <v>24</v>
      </c>
      <c r="E74" s="11">
        <v>44686</v>
      </c>
      <c r="F74" s="9">
        <v>100420</v>
      </c>
      <c r="G74" s="10" t="s">
        <v>16</v>
      </c>
      <c r="H74" s="16">
        <f ca="1">(TODAY()-all_staff5[[#This Row],[Date Joined]])/365</f>
        <v>1.189041095890411</v>
      </c>
      <c r="I74" s="10" t="s">
        <v>211</v>
      </c>
      <c r="J74" s="8">
        <f ca="1">ROUNDUP(IF(all_staff5[[#This Row],[Tenure]]&gt;2,3%,2%)*all_staff5[[#This Row],[Salary]],0)</f>
        <v>2009</v>
      </c>
      <c r="K74" s="10"/>
    </row>
    <row r="75" spans="1:11" x14ac:dyDescent="0.3">
      <c r="A75" s="10" t="s">
        <v>54</v>
      </c>
      <c r="B75" s="10" t="s">
        <v>8</v>
      </c>
      <c r="C75" s="10" t="s">
        <v>9</v>
      </c>
      <c r="D75" s="10">
        <v>30</v>
      </c>
      <c r="E75" s="11">
        <v>44850</v>
      </c>
      <c r="F75" s="9">
        <v>114180</v>
      </c>
      <c r="G75" s="10" t="s">
        <v>16</v>
      </c>
      <c r="H75" s="16">
        <f ca="1">(TODAY()-all_staff5[[#This Row],[Date Joined]])/365</f>
        <v>0.73972602739726023</v>
      </c>
      <c r="I75" s="10" t="s">
        <v>211</v>
      </c>
      <c r="J75" s="8">
        <f ca="1">ROUNDUP(IF(all_staff5[[#This Row],[Tenure]]&gt;2,3%,2%)*all_staff5[[#This Row],[Salary]],0)</f>
        <v>2284</v>
      </c>
      <c r="K75" s="10"/>
    </row>
    <row r="76" spans="1:11" x14ac:dyDescent="0.3">
      <c r="A76" s="10" t="s">
        <v>86</v>
      </c>
      <c r="B76" s="10" t="s">
        <v>8</v>
      </c>
      <c r="C76" s="10" t="s">
        <v>12</v>
      </c>
      <c r="D76" s="10">
        <v>21</v>
      </c>
      <c r="E76" s="11">
        <v>44678</v>
      </c>
      <c r="F76" s="9">
        <v>33920</v>
      </c>
      <c r="G76" s="10" t="s">
        <v>16</v>
      </c>
      <c r="H76" s="16">
        <f ca="1">(TODAY()-all_staff5[[#This Row],[Date Joined]])/365</f>
        <v>1.210958904109589</v>
      </c>
      <c r="I76" s="10" t="s">
        <v>211</v>
      </c>
      <c r="J76" s="8">
        <f ca="1">ROUNDUP(IF(all_staff5[[#This Row],[Tenure]]&gt;2,3%,2%)*all_staff5[[#This Row],[Salary]],0)</f>
        <v>679</v>
      </c>
      <c r="K76" s="10"/>
    </row>
    <row r="77" spans="1:11" x14ac:dyDescent="0.3">
      <c r="A77" s="10" t="s">
        <v>69</v>
      </c>
      <c r="B77" s="10" t="s">
        <v>15</v>
      </c>
      <c r="C77" s="10" t="s">
        <v>9</v>
      </c>
      <c r="D77" s="10">
        <v>23</v>
      </c>
      <c r="E77" s="11">
        <v>44440</v>
      </c>
      <c r="F77" s="9">
        <v>106460</v>
      </c>
      <c r="G77" s="10" t="s">
        <v>16</v>
      </c>
      <c r="H77" s="16">
        <f ca="1">(TODAY()-all_staff5[[#This Row],[Date Joined]])/365</f>
        <v>1.8630136986301369</v>
      </c>
      <c r="I77" s="10" t="s">
        <v>211</v>
      </c>
      <c r="J77" s="8">
        <f ca="1">ROUNDUP(IF(all_staff5[[#This Row],[Tenure]]&gt;2,3%,2%)*all_staff5[[#This Row],[Salary]],0)</f>
        <v>2130</v>
      </c>
      <c r="K77" s="10"/>
    </row>
    <row r="78" spans="1:11" x14ac:dyDescent="0.3">
      <c r="A78" s="10" t="s">
        <v>57</v>
      </c>
      <c r="B78" s="10" t="s">
        <v>15</v>
      </c>
      <c r="C78" s="10" t="s">
        <v>9</v>
      </c>
      <c r="D78" s="10">
        <v>35</v>
      </c>
      <c r="E78" s="11">
        <v>44727</v>
      </c>
      <c r="F78" s="9">
        <v>40400</v>
      </c>
      <c r="G78" s="10" t="s">
        <v>16</v>
      </c>
      <c r="H78" s="16">
        <f ca="1">(TODAY()-all_staff5[[#This Row],[Date Joined]])/365</f>
        <v>1.0767123287671232</v>
      </c>
      <c r="I78" s="10" t="s">
        <v>211</v>
      </c>
      <c r="J78" s="8">
        <f ca="1">ROUNDUP(IF(all_staff5[[#This Row],[Tenure]]&gt;2,3%,2%)*all_staff5[[#This Row],[Salary]],0)</f>
        <v>808</v>
      </c>
      <c r="K78" s="10"/>
    </row>
    <row r="79" spans="1:11" x14ac:dyDescent="0.3">
      <c r="A79" s="10" t="s">
        <v>68</v>
      </c>
      <c r="B79" s="10" t="s">
        <v>15</v>
      </c>
      <c r="C79" s="10" t="s">
        <v>21</v>
      </c>
      <c r="D79" s="10">
        <v>27</v>
      </c>
      <c r="E79" s="11">
        <v>44236</v>
      </c>
      <c r="F79" s="9">
        <v>91650</v>
      </c>
      <c r="G79" s="10" t="s">
        <v>13</v>
      </c>
      <c r="H79" s="16">
        <f ca="1">(TODAY()-all_staff5[[#This Row],[Date Joined]])/365</f>
        <v>2.4219178082191779</v>
      </c>
      <c r="I79" s="10" t="s">
        <v>211</v>
      </c>
      <c r="J79" s="8">
        <f ca="1">ROUNDUP(IF(all_staff5[[#This Row],[Tenure]]&gt;2,3%,2%)*all_staff5[[#This Row],[Salary]],0)</f>
        <v>2750</v>
      </c>
      <c r="K79" s="10"/>
    </row>
    <row r="80" spans="1:11" x14ac:dyDescent="0.3">
      <c r="A80" s="10" t="s">
        <v>99</v>
      </c>
      <c r="B80" s="10" t="s">
        <v>15</v>
      </c>
      <c r="C80" s="10" t="s">
        <v>19</v>
      </c>
      <c r="D80" s="10">
        <v>43</v>
      </c>
      <c r="E80" s="11">
        <v>44620</v>
      </c>
      <c r="F80" s="9">
        <v>36040</v>
      </c>
      <c r="G80" s="10" t="s">
        <v>16</v>
      </c>
      <c r="H80" s="16">
        <f ca="1">(TODAY()-all_staff5[[#This Row],[Date Joined]])/365</f>
        <v>1.3698630136986301</v>
      </c>
      <c r="I80" s="10" t="s">
        <v>211</v>
      </c>
      <c r="J80" s="8">
        <f ca="1">ROUNDUP(IF(all_staff5[[#This Row],[Tenure]]&gt;2,3%,2%)*all_staff5[[#This Row],[Salary]],0)</f>
        <v>721</v>
      </c>
      <c r="K80" s="10"/>
    </row>
    <row r="81" spans="1:11" x14ac:dyDescent="0.3">
      <c r="A81" s="10" t="s">
        <v>101</v>
      </c>
      <c r="B81" s="10" t="s">
        <v>8</v>
      </c>
      <c r="C81" s="10" t="s">
        <v>12</v>
      </c>
      <c r="D81" s="10">
        <v>40</v>
      </c>
      <c r="E81" s="11">
        <v>44381</v>
      </c>
      <c r="F81" s="9">
        <v>104410</v>
      </c>
      <c r="G81" s="10" t="s">
        <v>16</v>
      </c>
      <c r="H81" s="16">
        <f ca="1">(TODAY()-all_staff5[[#This Row],[Date Joined]])/365</f>
        <v>2.0246575342465754</v>
      </c>
      <c r="I81" s="10" t="s">
        <v>211</v>
      </c>
      <c r="J81" s="8">
        <f ca="1">ROUNDUP(IF(all_staff5[[#This Row],[Tenure]]&gt;2,3%,2%)*all_staff5[[#This Row],[Salary]],0)</f>
        <v>3133</v>
      </c>
      <c r="K81" s="10"/>
    </row>
    <row r="82" spans="1:11" x14ac:dyDescent="0.3">
      <c r="A82" s="10" t="s">
        <v>85</v>
      </c>
      <c r="B82" s="10" t="s">
        <v>15</v>
      </c>
      <c r="C82" s="10" t="s">
        <v>21</v>
      </c>
      <c r="D82" s="10">
        <v>30</v>
      </c>
      <c r="E82" s="11">
        <v>44606</v>
      </c>
      <c r="F82" s="9">
        <v>96800</v>
      </c>
      <c r="G82" s="10" t="s">
        <v>16</v>
      </c>
      <c r="H82" s="16">
        <f ca="1">(TODAY()-all_staff5[[#This Row],[Date Joined]])/365</f>
        <v>1.4082191780821918</v>
      </c>
      <c r="I82" s="10" t="s">
        <v>211</v>
      </c>
      <c r="J82" s="8">
        <f ca="1">ROUNDUP(IF(all_staff5[[#This Row],[Tenure]]&gt;2,3%,2%)*all_staff5[[#This Row],[Salary]],0)</f>
        <v>1936</v>
      </c>
      <c r="K82" s="10"/>
    </row>
    <row r="83" spans="1:11" x14ac:dyDescent="0.3">
      <c r="A83" s="10" t="s">
        <v>28</v>
      </c>
      <c r="B83" s="10" t="s">
        <v>8</v>
      </c>
      <c r="C83" s="10" t="s">
        <v>21</v>
      </c>
      <c r="D83" s="10">
        <v>34</v>
      </c>
      <c r="E83" s="11">
        <v>44459</v>
      </c>
      <c r="F83" s="9">
        <v>85000</v>
      </c>
      <c r="G83" s="10" t="s">
        <v>16</v>
      </c>
      <c r="H83" s="16">
        <f ca="1">(TODAY()-all_staff5[[#This Row],[Date Joined]])/365</f>
        <v>1.810958904109589</v>
      </c>
      <c r="I83" s="10" t="s">
        <v>211</v>
      </c>
      <c r="J83" s="8">
        <f ca="1">ROUNDUP(IF(all_staff5[[#This Row],[Tenure]]&gt;2,3%,2%)*all_staff5[[#This Row],[Salary]],0)</f>
        <v>1700</v>
      </c>
      <c r="K83" s="10"/>
    </row>
    <row r="84" spans="1:11" x14ac:dyDescent="0.3">
      <c r="A84" s="10" t="s">
        <v>80</v>
      </c>
      <c r="B84" s="10" t="s">
        <v>15</v>
      </c>
      <c r="C84" s="10" t="s">
        <v>19</v>
      </c>
      <c r="D84" s="10">
        <v>28</v>
      </c>
      <c r="E84" s="11">
        <v>44820</v>
      </c>
      <c r="F84" s="9">
        <v>43510</v>
      </c>
      <c r="G84" s="10" t="s">
        <v>42</v>
      </c>
      <c r="H84" s="16">
        <f ca="1">(TODAY()-all_staff5[[#This Row],[Date Joined]])/365</f>
        <v>0.82191780821917804</v>
      </c>
      <c r="I84" s="10" t="s">
        <v>211</v>
      </c>
      <c r="J84" s="8">
        <f ca="1">ROUNDUP(IF(all_staff5[[#This Row],[Tenure]]&gt;2,3%,2%)*all_staff5[[#This Row],[Salary]],0)</f>
        <v>871</v>
      </c>
      <c r="K84" s="10"/>
    </row>
    <row r="85" spans="1:11" x14ac:dyDescent="0.3">
      <c r="A85" s="10" t="s">
        <v>79</v>
      </c>
      <c r="B85" s="10" t="s">
        <v>15</v>
      </c>
      <c r="C85" s="10" t="s">
        <v>21</v>
      </c>
      <c r="D85" s="10">
        <v>33</v>
      </c>
      <c r="E85" s="11">
        <v>44243</v>
      </c>
      <c r="F85" s="9">
        <v>59430</v>
      </c>
      <c r="G85" s="10" t="s">
        <v>16</v>
      </c>
      <c r="H85" s="16">
        <f ca="1">(TODAY()-all_staff5[[#This Row],[Date Joined]])/365</f>
        <v>2.4027397260273973</v>
      </c>
      <c r="I85" s="10" t="s">
        <v>211</v>
      </c>
      <c r="J85" s="8">
        <f ca="1">ROUNDUP(IF(all_staff5[[#This Row],[Tenure]]&gt;2,3%,2%)*all_staff5[[#This Row],[Salary]],0)</f>
        <v>1783</v>
      </c>
      <c r="K85" s="10"/>
    </row>
    <row r="86" spans="1:11" x14ac:dyDescent="0.3">
      <c r="A86" s="10" t="s">
        <v>93</v>
      </c>
      <c r="B86" s="10" t="s">
        <v>8</v>
      </c>
      <c r="C86" s="10" t="s">
        <v>21</v>
      </c>
      <c r="D86" s="10">
        <v>33</v>
      </c>
      <c r="E86" s="11">
        <v>44067</v>
      </c>
      <c r="F86" s="9">
        <v>65360</v>
      </c>
      <c r="G86" s="10" t="s">
        <v>16</v>
      </c>
      <c r="H86" s="16">
        <f ca="1">(TODAY()-all_staff5[[#This Row],[Date Joined]])/365</f>
        <v>2.8849315068493149</v>
      </c>
      <c r="I86" s="10" t="s">
        <v>211</v>
      </c>
      <c r="J86" s="8">
        <f ca="1">ROUNDUP(IF(all_staff5[[#This Row],[Tenure]]&gt;2,3%,2%)*all_staff5[[#This Row],[Salary]],0)</f>
        <v>1961</v>
      </c>
      <c r="K86" s="10"/>
    </row>
    <row r="87" spans="1:11" x14ac:dyDescent="0.3">
      <c r="A87" s="10" t="s">
        <v>66</v>
      </c>
      <c r="B87" s="10" t="s">
        <v>8</v>
      </c>
      <c r="C87" s="10" t="s">
        <v>9</v>
      </c>
      <c r="D87" s="10">
        <v>32</v>
      </c>
      <c r="E87" s="11">
        <v>44611</v>
      </c>
      <c r="F87" s="9">
        <v>41570</v>
      </c>
      <c r="G87" s="10" t="s">
        <v>16</v>
      </c>
      <c r="H87" s="16">
        <f ca="1">(TODAY()-all_staff5[[#This Row],[Date Joined]])/365</f>
        <v>1.3945205479452054</v>
      </c>
      <c r="I87" s="10" t="s">
        <v>211</v>
      </c>
      <c r="J87" s="8">
        <f ca="1">ROUNDUP(IF(all_staff5[[#This Row],[Tenure]]&gt;2,3%,2%)*all_staff5[[#This Row],[Salary]],0)</f>
        <v>832</v>
      </c>
      <c r="K87" s="10"/>
    </row>
    <row r="88" spans="1:11" x14ac:dyDescent="0.3">
      <c r="A88" s="10" t="s">
        <v>95</v>
      </c>
      <c r="B88" s="10" t="s">
        <v>8</v>
      </c>
      <c r="C88" s="10" t="s">
        <v>12</v>
      </c>
      <c r="D88" s="10">
        <v>33</v>
      </c>
      <c r="E88" s="11">
        <v>44312</v>
      </c>
      <c r="F88" s="9">
        <v>75280</v>
      </c>
      <c r="G88" s="10" t="s">
        <v>16</v>
      </c>
      <c r="H88" s="16">
        <f ca="1">(TODAY()-all_staff5[[#This Row],[Date Joined]])/365</f>
        <v>2.2136986301369861</v>
      </c>
      <c r="I88" s="10" t="s">
        <v>211</v>
      </c>
      <c r="J88" s="8">
        <f ca="1">ROUNDUP(IF(all_staff5[[#This Row],[Tenure]]&gt;2,3%,2%)*all_staff5[[#This Row],[Salary]],0)</f>
        <v>2259</v>
      </c>
      <c r="K88" s="10"/>
    </row>
    <row r="89" spans="1:11" x14ac:dyDescent="0.3">
      <c r="A89" s="10" t="s">
        <v>18</v>
      </c>
      <c r="B89" s="10" t="s">
        <v>15</v>
      </c>
      <c r="C89" s="10" t="s">
        <v>19</v>
      </c>
      <c r="D89" s="10">
        <v>33</v>
      </c>
      <c r="E89" s="11">
        <v>44385</v>
      </c>
      <c r="F89" s="9">
        <v>74550</v>
      </c>
      <c r="G89" s="10" t="s">
        <v>16</v>
      </c>
      <c r="H89" s="16">
        <f ca="1">(TODAY()-all_staff5[[#This Row],[Date Joined]])/365</f>
        <v>2.0136986301369864</v>
      </c>
      <c r="I89" s="10" t="s">
        <v>211</v>
      </c>
      <c r="J89" s="8">
        <f ca="1">ROUNDUP(IF(all_staff5[[#This Row],[Tenure]]&gt;2,3%,2%)*all_staff5[[#This Row],[Salary]],0)</f>
        <v>2237</v>
      </c>
      <c r="K89" s="10"/>
    </row>
    <row r="90" spans="1:11" x14ac:dyDescent="0.3">
      <c r="A90" s="10" t="s">
        <v>45</v>
      </c>
      <c r="B90" s="10" t="s">
        <v>15</v>
      </c>
      <c r="C90" s="10" t="s">
        <v>9</v>
      </c>
      <c r="D90" s="10">
        <v>30</v>
      </c>
      <c r="E90" s="11">
        <v>44701</v>
      </c>
      <c r="F90" s="9">
        <v>67950</v>
      </c>
      <c r="G90" s="10" t="s">
        <v>16</v>
      </c>
      <c r="H90" s="16">
        <f ca="1">(TODAY()-all_staff5[[#This Row],[Date Joined]])/365</f>
        <v>1.1479452054794521</v>
      </c>
      <c r="I90" s="10" t="s">
        <v>211</v>
      </c>
      <c r="J90" s="8">
        <f ca="1">ROUNDUP(IF(all_staff5[[#This Row],[Tenure]]&gt;2,3%,2%)*all_staff5[[#This Row],[Salary]],0)</f>
        <v>1359</v>
      </c>
      <c r="K90" s="10"/>
    </row>
    <row r="91" spans="1:11" x14ac:dyDescent="0.3">
      <c r="A91" s="10" t="s">
        <v>90</v>
      </c>
      <c r="B91" s="10" t="s">
        <v>15</v>
      </c>
      <c r="C91" s="10" t="s">
        <v>21</v>
      </c>
      <c r="D91" s="10">
        <v>42</v>
      </c>
      <c r="E91" s="11">
        <v>44731</v>
      </c>
      <c r="F91" s="9">
        <v>70270</v>
      </c>
      <c r="G91" s="10" t="s">
        <v>24</v>
      </c>
      <c r="H91" s="16">
        <f ca="1">(TODAY()-all_staff5[[#This Row],[Date Joined]])/365</f>
        <v>1.0657534246575342</v>
      </c>
      <c r="I91" s="10" t="s">
        <v>211</v>
      </c>
      <c r="J91" s="8">
        <f ca="1">ROUNDUP(IF(all_staff5[[#This Row],[Tenure]]&gt;2,3%,2%)*all_staff5[[#This Row],[Salary]],0)</f>
        <v>1406</v>
      </c>
      <c r="K91" s="10"/>
    </row>
    <row r="92" spans="1:11" x14ac:dyDescent="0.3">
      <c r="A92" s="10" t="s">
        <v>46</v>
      </c>
      <c r="B92" s="10" t="s">
        <v>15</v>
      </c>
      <c r="C92" s="10" t="s">
        <v>9</v>
      </c>
      <c r="D92" s="10">
        <v>26</v>
      </c>
      <c r="E92" s="11">
        <v>44411</v>
      </c>
      <c r="F92" s="9">
        <v>53540</v>
      </c>
      <c r="G92" s="10" t="s">
        <v>16</v>
      </c>
      <c r="H92" s="16">
        <f ca="1">(TODAY()-all_staff5[[#This Row],[Date Joined]])/365</f>
        <v>1.9424657534246574</v>
      </c>
      <c r="I92" s="10" t="s">
        <v>211</v>
      </c>
      <c r="J92" s="8">
        <f ca="1">ROUNDUP(IF(all_staff5[[#This Row],[Tenure]]&gt;2,3%,2%)*all_staff5[[#This Row],[Salary]],0)</f>
        <v>1071</v>
      </c>
      <c r="K92" s="10"/>
    </row>
    <row r="93" spans="1:11" x14ac:dyDescent="0.3">
      <c r="A93" s="10" t="s">
        <v>156</v>
      </c>
      <c r="B93" s="10" t="s">
        <v>15</v>
      </c>
      <c r="C93" s="10" t="s">
        <v>12</v>
      </c>
      <c r="D93" s="10">
        <v>20</v>
      </c>
      <c r="E93" s="11">
        <v>44122</v>
      </c>
      <c r="F93" s="9">
        <v>112650</v>
      </c>
      <c r="G93" s="10" t="s">
        <v>16</v>
      </c>
      <c r="H93" s="16">
        <f ca="1">(TODAY()-all_staff5[[#This Row],[Date Joined]])/365</f>
        <v>2.7342465753424658</v>
      </c>
      <c r="I93" s="10" t="s">
        <v>212</v>
      </c>
      <c r="J93" s="8">
        <f ca="1">ROUNDUP(IF(all_staff5[[#This Row],[Tenure]]&gt;2,3%,2%)*all_staff5[[#This Row],[Salary]],0)</f>
        <v>3380</v>
      </c>
      <c r="K93" s="10"/>
    </row>
    <row r="94" spans="1:11" x14ac:dyDescent="0.3">
      <c r="A94" s="10" t="s">
        <v>176</v>
      </c>
      <c r="B94" s="10" t="s">
        <v>8</v>
      </c>
      <c r="C94" s="10" t="s">
        <v>12</v>
      </c>
      <c r="D94" s="10">
        <v>32</v>
      </c>
      <c r="E94" s="11">
        <v>44293</v>
      </c>
      <c r="F94" s="9">
        <v>43840</v>
      </c>
      <c r="G94" s="10" t="s">
        <v>13</v>
      </c>
      <c r="H94" s="16">
        <f ca="1">(TODAY()-all_staff5[[#This Row],[Date Joined]])/365</f>
        <v>2.2657534246575342</v>
      </c>
      <c r="I94" s="10" t="s">
        <v>212</v>
      </c>
      <c r="J94" s="8">
        <f ca="1">ROUNDUP(IF(all_staff5[[#This Row],[Tenure]]&gt;2,3%,2%)*all_staff5[[#This Row],[Salary]],0)</f>
        <v>1316</v>
      </c>
      <c r="K94" s="10"/>
    </row>
    <row r="95" spans="1:11" x14ac:dyDescent="0.3">
      <c r="A95" s="10" t="s">
        <v>143</v>
      </c>
      <c r="B95" s="10" t="s">
        <v>15</v>
      </c>
      <c r="C95" s="10" t="s">
        <v>9</v>
      </c>
      <c r="D95" s="10">
        <v>31</v>
      </c>
      <c r="E95" s="11">
        <v>44663</v>
      </c>
      <c r="F95" s="9">
        <v>103550</v>
      </c>
      <c r="G95" s="10" t="s">
        <v>16</v>
      </c>
      <c r="H95" s="16">
        <f ca="1">(TODAY()-all_staff5[[#This Row],[Date Joined]])/365</f>
        <v>1.252054794520548</v>
      </c>
      <c r="I95" s="10" t="s">
        <v>212</v>
      </c>
      <c r="J95" s="8">
        <f ca="1">ROUNDUP(IF(all_staff5[[#This Row],[Tenure]]&gt;2,3%,2%)*all_staff5[[#This Row],[Salary]],0)</f>
        <v>2071</v>
      </c>
      <c r="K95" s="10"/>
    </row>
    <row r="96" spans="1:11" x14ac:dyDescent="0.3">
      <c r="A96" s="10" t="s">
        <v>201</v>
      </c>
      <c r="B96" s="10" t="s">
        <v>8</v>
      </c>
      <c r="C96" s="10" t="s">
        <v>56</v>
      </c>
      <c r="D96" s="10">
        <v>32</v>
      </c>
      <c r="E96" s="11">
        <v>44339</v>
      </c>
      <c r="F96" s="9">
        <v>45510</v>
      </c>
      <c r="G96" s="10" t="s">
        <v>16</v>
      </c>
      <c r="H96" s="16">
        <f ca="1">(TODAY()-all_staff5[[#This Row],[Date Joined]])/365</f>
        <v>2.1397260273972605</v>
      </c>
      <c r="I96" s="10" t="s">
        <v>212</v>
      </c>
      <c r="J96" s="8">
        <f ca="1">ROUNDUP(IF(all_staff5[[#This Row],[Tenure]]&gt;2,3%,2%)*all_staff5[[#This Row],[Salary]],0)</f>
        <v>1366</v>
      </c>
      <c r="K96" s="10"/>
    </row>
    <row r="97" spans="1:11" x14ac:dyDescent="0.3">
      <c r="A97" s="10" t="s">
        <v>142</v>
      </c>
      <c r="B97" s="10" t="s">
        <v>213</v>
      </c>
      <c r="C97" s="10" t="s">
        <v>21</v>
      </c>
      <c r="D97" s="10">
        <v>37</v>
      </c>
      <c r="E97" s="11">
        <v>44085</v>
      </c>
      <c r="F97" s="9">
        <v>115440</v>
      </c>
      <c r="G97" s="10" t="s">
        <v>24</v>
      </c>
      <c r="H97" s="16">
        <f ca="1">(TODAY()-all_staff5[[#This Row],[Date Joined]])/365</f>
        <v>2.8356164383561642</v>
      </c>
      <c r="I97" s="10" t="s">
        <v>212</v>
      </c>
      <c r="J97" s="8">
        <f ca="1">ROUNDUP(IF(all_staff5[[#This Row],[Tenure]]&gt;2,3%,2%)*all_staff5[[#This Row],[Salary]],0)</f>
        <v>3464</v>
      </c>
      <c r="K97" s="10"/>
    </row>
    <row r="98" spans="1:11" x14ac:dyDescent="0.3">
      <c r="A98" s="10" t="s">
        <v>202</v>
      </c>
      <c r="B98" s="10" t="s">
        <v>8</v>
      </c>
      <c r="C98" s="10" t="s">
        <v>19</v>
      </c>
      <c r="D98" s="10">
        <v>38</v>
      </c>
      <c r="E98" s="11">
        <v>44268</v>
      </c>
      <c r="F98" s="9">
        <v>56870</v>
      </c>
      <c r="G98" s="10" t="s">
        <v>13</v>
      </c>
      <c r="H98" s="16">
        <f ca="1">(TODAY()-all_staff5[[#This Row],[Date Joined]])/365</f>
        <v>2.3342465753424659</v>
      </c>
      <c r="I98" s="10" t="s">
        <v>212</v>
      </c>
      <c r="J98" s="8">
        <f ca="1">ROUNDUP(IF(all_staff5[[#This Row],[Tenure]]&gt;2,3%,2%)*all_staff5[[#This Row],[Salary]],0)</f>
        <v>1707</v>
      </c>
      <c r="K98" s="10"/>
    </row>
    <row r="99" spans="1:11" x14ac:dyDescent="0.3">
      <c r="A99" s="10" t="s">
        <v>169</v>
      </c>
      <c r="B99" s="10" t="s">
        <v>8</v>
      </c>
      <c r="C99" s="10" t="s">
        <v>19</v>
      </c>
      <c r="D99" s="10">
        <v>25</v>
      </c>
      <c r="E99" s="11">
        <v>44144</v>
      </c>
      <c r="F99" s="9">
        <v>92700</v>
      </c>
      <c r="G99" s="10" t="s">
        <v>16</v>
      </c>
      <c r="H99" s="16">
        <f ca="1">(TODAY()-all_staff5[[#This Row],[Date Joined]])/365</f>
        <v>2.6739726027397261</v>
      </c>
      <c r="I99" s="10" t="s">
        <v>212</v>
      </c>
      <c r="J99" s="8">
        <f ca="1">ROUNDUP(IF(all_staff5[[#This Row],[Tenure]]&gt;2,3%,2%)*all_staff5[[#This Row],[Salary]],0)</f>
        <v>2781</v>
      </c>
      <c r="K99" s="10"/>
    </row>
    <row r="100" spans="1:11" x14ac:dyDescent="0.3">
      <c r="A100" s="10" t="s">
        <v>145</v>
      </c>
      <c r="B100" s="10" t="s">
        <v>213</v>
      </c>
      <c r="C100" s="10" t="s">
        <v>12</v>
      </c>
      <c r="D100" s="10">
        <v>32</v>
      </c>
      <c r="E100" s="11">
        <v>44713</v>
      </c>
      <c r="F100" s="9">
        <v>91310</v>
      </c>
      <c r="G100" s="10" t="s">
        <v>16</v>
      </c>
      <c r="H100" s="16">
        <f ca="1">(TODAY()-all_staff5[[#This Row],[Date Joined]])/365</f>
        <v>1.1150684931506849</v>
      </c>
      <c r="I100" s="10" t="s">
        <v>212</v>
      </c>
      <c r="J100" s="8">
        <f ca="1">ROUNDUP(IF(all_staff5[[#This Row],[Tenure]]&gt;2,3%,2%)*all_staff5[[#This Row],[Salary]],0)</f>
        <v>1827</v>
      </c>
      <c r="K100" s="10"/>
    </row>
    <row r="101" spans="1:11" x14ac:dyDescent="0.3">
      <c r="A101" s="10" t="s">
        <v>115</v>
      </c>
      <c r="B101" s="10" t="s">
        <v>15</v>
      </c>
      <c r="C101" s="10" t="s">
        <v>19</v>
      </c>
      <c r="D101" s="10">
        <v>33</v>
      </c>
      <c r="E101" s="11">
        <v>44324</v>
      </c>
      <c r="F101" s="9">
        <v>74550</v>
      </c>
      <c r="G101" s="10" t="s">
        <v>16</v>
      </c>
      <c r="H101" s="16">
        <f ca="1">(TODAY()-all_staff5[[#This Row],[Date Joined]])/365</f>
        <v>2.1808219178082191</v>
      </c>
      <c r="I101" s="10" t="s">
        <v>212</v>
      </c>
      <c r="J101" s="8">
        <f ca="1">ROUNDUP(IF(all_staff5[[#This Row],[Tenure]]&gt;2,3%,2%)*all_staff5[[#This Row],[Salary]],0)</f>
        <v>2237</v>
      </c>
      <c r="K101" s="10"/>
    </row>
    <row r="102" spans="1:11" x14ac:dyDescent="0.3">
      <c r="A102" s="10" t="s">
        <v>128</v>
      </c>
      <c r="B102" s="10" t="s">
        <v>15</v>
      </c>
      <c r="C102" s="10" t="s">
        <v>9</v>
      </c>
      <c r="D102" s="10">
        <v>25</v>
      </c>
      <c r="E102" s="11">
        <v>44665</v>
      </c>
      <c r="F102" s="9">
        <v>109190</v>
      </c>
      <c r="G102" s="10" t="s">
        <v>13</v>
      </c>
      <c r="H102" s="16">
        <f ca="1">(TODAY()-all_staff5[[#This Row],[Date Joined]])/365</f>
        <v>1.2465753424657535</v>
      </c>
      <c r="I102" s="10" t="s">
        <v>212</v>
      </c>
      <c r="J102" s="8">
        <f ca="1">ROUNDUP(IF(all_staff5[[#This Row],[Tenure]]&gt;2,3%,2%)*all_staff5[[#This Row],[Salary]],0)</f>
        <v>2184</v>
      </c>
      <c r="K102" s="10"/>
    </row>
    <row r="103" spans="1:11" x14ac:dyDescent="0.3">
      <c r="A103" s="10" t="s">
        <v>194</v>
      </c>
      <c r="B103" s="10" t="s">
        <v>8</v>
      </c>
      <c r="C103" s="10" t="s">
        <v>12</v>
      </c>
      <c r="D103" s="10">
        <v>40</v>
      </c>
      <c r="E103" s="11">
        <v>44320</v>
      </c>
      <c r="F103" s="9">
        <v>104410</v>
      </c>
      <c r="G103" s="10" t="s">
        <v>16</v>
      </c>
      <c r="H103" s="16">
        <f ca="1">(TODAY()-all_staff5[[#This Row],[Date Joined]])/365</f>
        <v>2.1917808219178081</v>
      </c>
      <c r="I103" s="10" t="s">
        <v>212</v>
      </c>
      <c r="J103" s="8">
        <f ca="1">ROUNDUP(IF(all_staff5[[#This Row],[Tenure]]&gt;2,3%,2%)*all_staff5[[#This Row],[Salary]],0)</f>
        <v>3133</v>
      </c>
      <c r="K103" s="10"/>
    </row>
    <row r="104" spans="1:11" x14ac:dyDescent="0.3">
      <c r="A104" s="10" t="s">
        <v>177</v>
      </c>
      <c r="B104" s="10" t="s">
        <v>15</v>
      </c>
      <c r="C104" s="10" t="s">
        <v>21</v>
      </c>
      <c r="D104" s="10">
        <v>30</v>
      </c>
      <c r="E104" s="11">
        <v>44544</v>
      </c>
      <c r="F104" s="9">
        <v>96800</v>
      </c>
      <c r="G104" s="10" t="s">
        <v>16</v>
      </c>
      <c r="H104" s="16">
        <f ca="1">(TODAY()-all_staff5[[#This Row],[Date Joined]])/365</f>
        <v>1.5780821917808219</v>
      </c>
      <c r="I104" s="10" t="s">
        <v>212</v>
      </c>
      <c r="J104" s="8">
        <f ca="1">ROUNDUP(IF(all_staff5[[#This Row],[Tenure]]&gt;2,3%,2%)*all_staff5[[#This Row],[Salary]],0)</f>
        <v>1936</v>
      </c>
      <c r="K104" s="10"/>
    </row>
    <row r="105" spans="1:11" x14ac:dyDescent="0.3">
      <c r="A105" s="10" t="s">
        <v>123</v>
      </c>
      <c r="B105" s="10" t="s">
        <v>15</v>
      </c>
      <c r="C105" s="10" t="s">
        <v>21</v>
      </c>
      <c r="D105" s="10">
        <v>28</v>
      </c>
      <c r="E105" s="11">
        <v>43980</v>
      </c>
      <c r="F105" s="9">
        <v>48170</v>
      </c>
      <c r="G105" s="10" t="s">
        <v>13</v>
      </c>
      <c r="H105" s="16">
        <f ca="1">(TODAY()-all_staff5[[#This Row],[Date Joined]])/365</f>
        <v>3.1232876712328768</v>
      </c>
      <c r="I105" s="10" t="s">
        <v>212</v>
      </c>
      <c r="J105" s="8">
        <f ca="1">ROUNDUP(IF(all_staff5[[#This Row],[Tenure]]&gt;2,3%,2%)*all_staff5[[#This Row],[Salary]],0)</f>
        <v>1446</v>
      </c>
      <c r="K105" s="10"/>
    </row>
    <row r="106" spans="1:11" x14ac:dyDescent="0.3">
      <c r="A106" s="10" t="s">
        <v>140</v>
      </c>
      <c r="B106" s="10" t="s">
        <v>15</v>
      </c>
      <c r="C106" s="10" t="s">
        <v>9</v>
      </c>
      <c r="D106" s="10">
        <v>21</v>
      </c>
      <c r="E106" s="11">
        <v>44042</v>
      </c>
      <c r="F106" s="9">
        <v>37920</v>
      </c>
      <c r="G106" s="10" t="s">
        <v>16</v>
      </c>
      <c r="H106" s="16">
        <f ca="1">(TODAY()-all_staff5[[#This Row],[Date Joined]])/365</f>
        <v>2.9534246575342467</v>
      </c>
      <c r="I106" s="10" t="s">
        <v>212</v>
      </c>
      <c r="J106" s="8">
        <f ca="1">ROUNDUP(IF(all_staff5[[#This Row],[Tenure]]&gt;2,3%,2%)*all_staff5[[#This Row],[Salary]],0)</f>
        <v>1138</v>
      </c>
      <c r="K106" s="10"/>
    </row>
    <row r="107" spans="1:11" x14ac:dyDescent="0.3">
      <c r="A107" s="10" t="s">
        <v>178</v>
      </c>
      <c r="B107" s="10" t="s">
        <v>15</v>
      </c>
      <c r="C107" s="10" t="s">
        <v>9</v>
      </c>
      <c r="D107" s="10">
        <v>34</v>
      </c>
      <c r="E107" s="11">
        <v>44642</v>
      </c>
      <c r="F107" s="9">
        <v>112650</v>
      </c>
      <c r="G107" s="10" t="s">
        <v>16</v>
      </c>
      <c r="H107" s="16">
        <f ca="1">(TODAY()-all_staff5[[#This Row],[Date Joined]])/365</f>
        <v>1.3095890410958904</v>
      </c>
      <c r="I107" s="10" t="s">
        <v>212</v>
      </c>
      <c r="J107" s="8">
        <f ca="1">ROUNDUP(IF(all_staff5[[#This Row],[Tenure]]&gt;2,3%,2%)*all_staff5[[#This Row],[Salary]],0)</f>
        <v>2253</v>
      </c>
      <c r="K107" s="10"/>
    </row>
    <row r="108" spans="1:11" x14ac:dyDescent="0.3">
      <c r="A108" s="10" t="s">
        <v>165</v>
      </c>
      <c r="B108" s="10" t="s">
        <v>8</v>
      </c>
      <c r="C108" s="10" t="s">
        <v>19</v>
      </c>
      <c r="D108" s="10">
        <v>34</v>
      </c>
      <c r="E108" s="11">
        <v>44660</v>
      </c>
      <c r="F108" s="9">
        <v>49630</v>
      </c>
      <c r="G108" s="10" t="s">
        <v>24</v>
      </c>
      <c r="H108" s="16">
        <f ca="1">(TODAY()-all_staff5[[#This Row],[Date Joined]])/365</f>
        <v>1.2602739726027397</v>
      </c>
      <c r="I108" s="10" t="s">
        <v>212</v>
      </c>
      <c r="J108" s="8">
        <f ca="1">ROUNDUP(IF(all_staff5[[#This Row],[Tenure]]&gt;2,3%,2%)*all_staff5[[#This Row],[Salary]],0)</f>
        <v>993</v>
      </c>
      <c r="K108" s="10"/>
    </row>
    <row r="109" spans="1:11" x14ac:dyDescent="0.3">
      <c r="A109" s="10" t="s">
        <v>199</v>
      </c>
      <c r="B109" s="10" t="s">
        <v>15</v>
      </c>
      <c r="C109" s="10" t="s">
        <v>12</v>
      </c>
      <c r="D109" s="10">
        <v>36</v>
      </c>
      <c r="E109" s="11">
        <v>43958</v>
      </c>
      <c r="F109" s="9">
        <v>118840</v>
      </c>
      <c r="G109" s="10" t="s">
        <v>16</v>
      </c>
      <c r="H109" s="16">
        <f ca="1">(TODAY()-all_staff5[[#This Row],[Date Joined]])/365</f>
        <v>3.1835616438356165</v>
      </c>
      <c r="I109" s="10" t="s">
        <v>212</v>
      </c>
      <c r="J109" s="8">
        <f ca="1">ROUNDUP(IF(all_staff5[[#This Row],[Tenure]]&gt;2,3%,2%)*all_staff5[[#This Row],[Salary]],0)</f>
        <v>3566</v>
      </c>
      <c r="K109" s="10"/>
    </row>
    <row r="110" spans="1:11" x14ac:dyDescent="0.3">
      <c r="A110" s="10" t="s">
        <v>159</v>
      </c>
      <c r="B110" s="10" t="s">
        <v>15</v>
      </c>
      <c r="C110" s="10" t="s">
        <v>12</v>
      </c>
      <c r="D110" s="10">
        <v>30</v>
      </c>
      <c r="E110" s="11">
        <v>44789</v>
      </c>
      <c r="F110" s="9">
        <v>69710</v>
      </c>
      <c r="G110" s="10" t="s">
        <v>16</v>
      </c>
      <c r="H110" s="16">
        <f ca="1">(TODAY()-all_staff5[[#This Row],[Date Joined]])/365</f>
        <v>0.9068493150684932</v>
      </c>
      <c r="I110" s="10" t="s">
        <v>212</v>
      </c>
      <c r="J110" s="8">
        <f ca="1">ROUNDUP(IF(all_staff5[[#This Row],[Tenure]]&gt;2,3%,2%)*all_staff5[[#This Row],[Salary]],0)</f>
        <v>1395</v>
      </c>
      <c r="K110" s="10"/>
    </row>
    <row r="111" spans="1:11" x14ac:dyDescent="0.3">
      <c r="A111" s="10" t="s">
        <v>197</v>
      </c>
      <c r="B111" s="10" t="s">
        <v>15</v>
      </c>
      <c r="C111" s="10" t="s">
        <v>9</v>
      </c>
      <c r="D111" s="10">
        <v>20</v>
      </c>
      <c r="E111" s="11">
        <v>44683</v>
      </c>
      <c r="F111" s="9">
        <v>79570</v>
      </c>
      <c r="G111" s="10" t="s">
        <v>16</v>
      </c>
      <c r="H111" s="16">
        <f ca="1">(TODAY()-all_staff5[[#This Row],[Date Joined]])/365</f>
        <v>1.1972602739726028</v>
      </c>
      <c r="I111" s="10" t="s">
        <v>212</v>
      </c>
      <c r="J111" s="8">
        <f ca="1">ROUNDUP(IF(all_staff5[[#This Row],[Tenure]]&gt;2,3%,2%)*all_staff5[[#This Row],[Salary]],0)</f>
        <v>1592</v>
      </c>
      <c r="K111" s="10"/>
    </row>
    <row r="112" spans="1:11" x14ac:dyDescent="0.3">
      <c r="A112" s="10" t="s">
        <v>154</v>
      </c>
      <c r="B112" s="10" t="s">
        <v>8</v>
      </c>
      <c r="C112" s="10" t="s">
        <v>9</v>
      </c>
      <c r="D112" s="10">
        <v>22</v>
      </c>
      <c r="E112" s="11">
        <v>44388</v>
      </c>
      <c r="F112" s="9">
        <v>76900</v>
      </c>
      <c r="G112" s="10" t="s">
        <v>13</v>
      </c>
      <c r="H112" s="16">
        <f ca="1">(TODAY()-all_staff5[[#This Row],[Date Joined]])/365</f>
        <v>2.0054794520547947</v>
      </c>
      <c r="I112" s="10" t="s">
        <v>212</v>
      </c>
      <c r="J112" s="8">
        <f ca="1">ROUNDUP(IF(all_staff5[[#This Row],[Tenure]]&gt;2,3%,2%)*all_staff5[[#This Row],[Salary]],0)</f>
        <v>2307</v>
      </c>
      <c r="K112" s="10"/>
    </row>
    <row r="113" spans="1:11" x14ac:dyDescent="0.3">
      <c r="A113" s="10" t="s">
        <v>182</v>
      </c>
      <c r="B113" s="10" t="s">
        <v>15</v>
      </c>
      <c r="C113" s="10" t="s">
        <v>19</v>
      </c>
      <c r="D113" s="10">
        <v>27</v>
      </c>
      <c r="E113" s="11">
        <v>44073</v>
      </c>
      <c r="F113" s="9">
        <v>54970</v>
      </c>
      <c r="G113" s="10" t="s">
        <v>16</v>
      </c>
      <c r="H113" s="16">
        <f ca="1">(TODAY()-all_staff5[[#This Row],[Date Joined]])/365</f>
        <v>2.8684931506849316</v>
      </c>
      <c r="I113" s="10" t="s">
        <v>212</v>
      </c>
      <c r="J113" s="8">
        <f ca="1">ROUNDUP(IF(all_staff5[[#This Row],[Tenure]]&gt;2,3%,2%)*all_staff5[[#This Row],[Salary]],0)</f>
        <v>1650</v>
      </c>
      <c r="K113" s="10"/>
    </row>
    <row r="114" spans="1:11" x14ac:dyDescent="0.3">
      <c r="A114" s="10" t="s">
        <v>118</v>
      </c>
      <c r="B114" s="10" t="s">
        <v>15</v>
      </c>
      <c r="C114" s="10" t="s">
        <v>12</v>
      </c>
      <c r="D114" s="10">
        <v>37</v>
      </c>
      <c r="E114" s="11">
        <v>44277</v>
      </c>
      <c r="F114" s="9">
        <v>88050</v>
      </c>
      <c r="G114" s="10" t="s">
        <v>24</v>
      </c>
      <c r="H114" s="16">
        <f ca="1">(TODAY()-all_staff5[[#This Row],[Date Joined]])/365</f>
        <v>2.3095890410958906</v>
      </c>
      <c r="I114" s="10" t="s">
        <v>212</v>
      </c>
      <c r="J114" s="8">
        <f ca="1">ROUNDUP(IF(all_staff5[[#This Row],[Tenure]]&gt;2,3%,2%)*all_staff5[[#This Row],[Salary]],0)</f>
        <v>2642</v>
      </c>
      <c r="K114" s="10"/>
    </row>
    <row r="115" spans="1:11" x14ac:dyDescent="0.3">
      <c r="A115" s="10" t="s">
        <v>192</v>
      </c>
      <c r="B115" s="10" t="s">
        <v>15</v>
      </c>
      <c r="C115" s="10" t="s">
        <v>19</v>
      </c>
      <c r="D115" s="10">
        <v>43</v>
      </c>
      <c r="E115" s="11">
        <v>44558</v>
      </c>
      <c r="F115" s="9">
        <v>36040</v>
      </c>
      <c r="G115" s="10" t="s">
        <v>16</v>
      </c>
      <c r="H115" s="16">
        <f ca="1">(TODAY()-all_staff5[[#This Row],[Date Joined]])/365</f>
        <v>1.5397260273972602</v>
      </c>
      <c r="I115" s="10" t="s">
        <v>212</v>
      </c>
      <c r="J115" s="8">
        <f ca="1">ROUNDUP(IF(all_staff5[[#This Row],[Tenure]]&gt;2,3%,2%)*all_staff5[[#This Row],[Salary]],0)</f>
        <v>721</v>
      </c>
      <c r="K115" s="10"/>
    </row>
    <row r="116" spans="1:11" x14ac:dyDescent="0.3">
      <c r="A116" s="10" t="s">
        <v>111</v>
      </c>
      <c r="B116" s="10" t="s">
        <v>8</v>
      </c>
      <c r="C116" s="10" t="s">
        <v>9</v>
      </c>
      <c r="D116" s="10">
        <v>42</v>
      </c>
      <c r="E116" s="11">
        <v>44718</v>
      </c>
      <c r="F116" s="9">
        <v>75000</v>
      </c>
      <c r="G116" s="10" t="s">
        <v>10</v>
      </c>
      <c r="H116" s="16">
        <f ca="1">(TODAY()-all_staff5[[#This Row],[Date Joined]])/365</f>
        <v>1.1013698630136985</v>
      </c>
      <c r="I116" s="10" t="s">
        <v>212</v>
      </c>
      <c r="J116" s="8">
        <f ca="1">ROUNDUP(IF(all_staff5[[#This Row],[Tenure]]&gt;2,3%,2%)*all_staff5[[#This Row],[Salary]],0)</f>
        <v>1500</v>
      </c>
      <c r="K116" s="10"/>
    </row>
    <row r="117" spans="1:11" x14ac:dyDescent="0.3">
      <c r="A117" s="10" t="s">
        <v>149</v>
      </c>
      <c r="B117" s="10" t="s">
        <v>15</v>
      </c>
      <c r="C117" s="10" t="s">
        <v>9</v>
      </c>
      <c r="D117" s="10">
        <v>35</v>
      </c>
      <c r="E117" s="11">
        <v>44666</v>
      </c>
      <c r="F117" s="9">
        <v>40400</v>
      </c>
      <c r="G117" s="10" t="s">
        <v>16</v>
      </c>
      <c r="H117" s="16">
        <f ca="1">(TODAY()-all_staff5[[#This Row],[Date Joined]])/365</f>
        <v>1.2438356164383562</v>
      </c>
      <c r="I117" s="10" t="s">
        <v>212</v>
      </c>
      <c r="J117" s="8">
        <f ca="1">ROUNDUP(IF(all_staff5[[#This Row],[Tenure]]&gt;2,3%,2%)*all_staff5[[#This Row],[Salary]],0)</f>
        <v>808</v>
      </c>
      <c r="K117" s="10"/>
    </row>
    <row r="118" spans="1:11" x14ac:dyDescent="0.3">
      <c r="A118" s="10" t="s">
        <v>196</v>
      </c>
      <c r="B118" s="10" t="s">
        <v>15</v>
      </c>
      <c r="C118" s="10" t="s">
        <v>12</v>
      </c>
      <c r="D118" s="10">
        <v>24</v>
      </c>
      <c r="E118" s="11">
        <v>44625</v>
      </c>
      <c r="F118" s="9">
        <v>100420</v>
      </c>
      <c r="G118" s="10" t="s">
        <v>16</v>
      </c>
      <c r="H118" s="16">
        <f ca="1">(TODAY()-all_staff5[[#This Row],[Date Joined]])/365</f>
        <v>1.3561643835616439</v>
      </c>
      <c r="I118" s="10" t="s">
        <v>212</v>
      </c>
      <c r="J118" s="8">
        <f ca="1">ROUNDUP(IF(all_staff5[[#This Row],[Tenure]]&gt;2,3%,2%)*all_staff5[[#This Row],[Salary]],0)</f>
        <v>2009</v>
      </c>
      <c r="K118" s="10"/>
    </row>
    <row r="119" spans="1:11" x14ac:dyDescent="0.3">
      <c r="A119" s="10" t="s">
        <v>120</v>
      </c>
      <c r="B119" s="10" t="s">
        <v>8</v>
      </c>
      <c r="C119" s="10" t="s">
        <v>12</v>
      </c>
      <c r="D119" s="10">
        <v>31</v>
      </c>
      <c r="E119" s="11">
        <v>44604</v>
      </c>
      <c r="F119" s="9">
        <v>58100</v>
      </c>
      <c r="G119" s="10" t="s">
        <v>16</v>
      </c>
      <c r="H119" s="16">
        <f ca="1">(TODAY()-all_staff5[[#This Row],[Date Joined]])/365</f>
        <v>1.4136986301369863</v>
      </c>
      <c r="I119" s="10" t="s">
        <v>212</v>
      </c>
      <c r="J119" s="8">
        <f ca="1">ROUNDUP(IF(all_staff5[[#This Row],[Tenure]]&gt;2,3%,2%)*all_staff5[[#This Row],[Salary]],0)</f>
        <v>1162</v>
      </c>
      <c r="K119" s="10"/>
    </row>
    <row r="120" spans="1:11" x14ac:dyDescent="0.3">
      <c r="A120" s="10" t="s">
        <v>114</v>
      </c>
      <c r="B120" s="10" t="s">
        <v>8</v>
      </c>
      <c r="C120" s="10" t="s">
        <v>12</v>
      </c>
      <c r="D120" s="10">
        <v>44</v>
      </c>
      <c r="E120" s="11">
        <v>44985</v>
      </c>
      <c r="F120" s="9">
        <v>114870</v>
      </c>
      <c r="G120" s="10" t="s">
        <v>16</v>
      </c>
      <c r="H120" s="16">
        <f ca="1">(TODAY()-all_staff5[[#This Row],[Date Joined]])/365</f>
        <v>0.36986301369863012</v>
      </c>
      <c r="I120" s="10" t="s">
        <v>212</v>
      </c>
      <c r="J120" s="8">
        <f ca="1">ROUNDUP(IF(all_staff5[[#This Row],[Tenure]]&gt;2,3%,2%)*all_staff5[[#This Row],[Salary]],0)</f>
        <v>2298</v>
      </c>
      <c r="K120" s="10"/>
    </row>
    <row r="121" spans="1:11" x14ac:dyDescent="0.3">
      <c r="A121" s="10" t="s">
        <v>158</v>
      </c>
      <c r="B121" s="10" t="s">
        <v>8</v>
      </c>
      <c r="C121" s="10" t="s">
        <v>9</v>
      </c>
      <c r="D121" s="10">
        <v>32</v>
      </c>
      <c r="E121" s="11">
        <v>44549</v>
      </c>
      <c r="F121" s="9">
        <v>41570</v>
      </c>
      <c r="G121" s="10" t="s">
        <v>16</v>
      </c>
      <c r="H121" s="16">
        <f ca="1">(TODAY()-all_staff5[[#This Row],[Date Joined]])/365</f>
        <v>1.5643835616438355</v>
      </c>
      <c r="I121" s="10" t="s">
        <v>212</v>
      </c>
      <c r="J121" s="8">
        <f ca="1">ROUNDUP(IF(all_staff5[[#This Row],[Tenure]]&gt;2,3%,2%)*all_staff5[[#This Row],[Salary]],0)</f>
        <v>832</v>
      </c>
      <c r="K121" s="10"/>
    </row>
    <row r="122" spans="1:11" x14ac:dyDescent="0.3">
      <c r="A122" s="10" t="s">
        <v>173</v>
      </c>
      <c r="B122" s="10" t="s">
        <v>8</v>
      </c>
      <c r="C122" s="10" t="s">
        <v>9</v>
      </c>
      <c r="D122" s="10">
        <v>30</v>
      </c>
      <c r="E122" s="11">
        <v>44800</v>
      </c>
      <c r="F122" s="9">
        <v>112570</v>
      </c>
      <c r="G122" s="10" t="s">
        <v>16</v>
      </c>
      <c r="H122" s="16">
        <f ca="1">(TODAY()-all_staff5[[#This Row],[Date Joined]])/365</f>
        <v>0.87671232876712324</v>
      </c>
      <c r="I122" s="10" t="s">
        <v>212</v>
      </c>
      <c r="J122" s="8">
        <f ca="1">ROUNDUP(IF(all_staff5[[#This Row],[Tenure]]&gt;2,3%,2%)*all_staff5[[#This Row],[Salary]],0)</f>
        <v>2252</v>
      </c>
      <c r="K122" s="10"/>
    </row>
    <row r="123" spans="1:11" x14ac:dyDescent="0.3">
      <c r="A123" s="10" t="s">
        <v>151</v>
      </c>
      <c r="B123" s="10" t="s">
        <v>15</v>
      </c>
      <c r="C123" s="10" t="s">
        <v>9</v>
      </c>
      <c r="D123" s="10">
        <v>26</v>
      </c>
      <c r="E123" s="11">
        <v>44164</v>
      </c>
      <c r="F123" s="9">
        <v>47360</v>
      </c>
      <c r="G123" s="10" t="s">
        <v>16</v>
      </c>
      <c r="H123" s="16">
        <f ca="1">(TODAY()-all_staff5[[#This Row],[Date Joined]])/365</f>
        <v>2.6191780821917807</v>
      </c>
      <c r="I123" s="10" t="s">
        <v>212</v>
      </c>
      <c r="J123" s="8">
        <f ca="1">ROUNDUP(IF(all_staff5[[#This Row],[Tenure]]&gt;2,3%,2%)*all_staff5[[#This Row],[Salary]],0)</f>
        <v>1421</v>
      </c>
      <c r="K123" s="10"/>
    </row>
    <row r="124" spans="1:11" x14ac:dyDescent="0.3">
      <c r="A124" s="10" t="s">
        <v>126</v>
      </c>
      <c r="B124" s="10" t="s">
        <v>8</v>
      </c>
      <c r="C124" s="10" t="s">
        <v>21</v>
      </c>
      <c r="D124" s="10">
        <v>21</v>
      </c>
      <c r="E124" s="11">
        <v>44256</v>
      </c>
      <c r="F124" s="9">
        <v>65920</v>
      </c>
      <c r="G124" s="10" t="s">
        <v>16</v>
      </c>
      <c r="H124" s="16">
        <f ca="1">(TODAY()-all_staff5[[#This Row],[Date Joined]])/365</f>
        <v>2.3671232876712329</v>
      </c>
      <c r="I124" s="10" t="s">
        <v>212</v>
      </c>
      <c r="J124" s="8">
        <f ca="1">ROUNDUP(IF(all_staff5[[#This Row],[Tenure]]&gt;2,3%,2%)*all_staff5[[#This Row],[Salary]],0)</f>
        <v>1978</v>
      </c>
      <c r="K124" s="10"/>
    </row>
    <row r="125" spans="1:11" x14ac:dyDescent="0.3">
      <c r="A125" s="10" t="s">
        <v>200</v>
      </c>
      <c r="B125" s="10" t="s">
        <v>8</v>
      </c>
      <c r="C125" s="10" t="s">
        <v>9</v>
      </c>
      <c r="D125" s="10">
        <v>28</v>
      </c>
      <c r="E125" s="11">
        <v>44571</v>
      </c>
      <c r="F125" s="9">
        <v>99970</v>
      </c>
      <c r="G125" s="10" t="s">
        <v>16</v>
      </c>
      <c r="H125" s="16">
        <f ca="1">(TODAY()-all_staff5[[#This Row],[Date Joined]])/365</f>
        <v>1.5041095890410958</v>
      </c>
      <c r="I125" s="10" t="s">
        <v>212</v>
      </c>
      <c r="J125" s="8">
        <f ca="1">ROUNDUP(IF(all_staff5[[#This Row],[Tenure]]&gt;2,3%,2%)*all_staff5[[#This Row],[Salary]],0)</f>
        <v>2000</v>
      </c>
      <c r="K125" s="10"/>
    </row>
    <row r="126" spans="1:11" x14ac:dyDescent="0.3">
      <c r="A126" s="10" t="s">
        <v>133</v>
      </c>
      <c r="B126" s="10" t="s">
        <v>8</v>
      </c>
      <c r="C126" s="10" t="s">
        <v>12</v>
      </c>
      <c r="D126" s="10">
        <v>25</v>
      </c>
      <c r="E126" s="11">
        <v>44633</v>
      </c>
      <c r="F126" s="9">
        <v>80700</v>
      </c>
      <c r="G126" s="10" t="s">
        <v>13</v>
      </c>
      <c r="H126" s="16">
        <f ca="1">(TODAY()-all_staff5[[#This Row],[Date Joined]])/365</f>
        <v>1.3342465753424657</v>
      </c>
      <c r="I126" s="10" t="s">
        <v>212</v>
      </c>
      <c r="J126" s="8">
        <f ca="1">ROUNDUP(IF(all_staff5[[#This Row],[Tenure]]&gt;2,3%,2%)*all_staff5[[#This Row],[Salary]],0)</f>
        <v>1614</v>
      </c>
      <c r="K126" s="10"/>
    </row>
    <row r="127" spans="1:11" x14ac:dyDescent="0.3">
      <c r="A127" s="10" t="s">
        <v>155</v>
      </c>
      <c r="B127" s="10" t="s">
        <v>15</v>
      </c>
      <c r="C127" s="10" t="s">
        <v>21</v>
      </c>
      <c r="D127" s="10">
        <v>24</v>
      </c>
      <c r="E127" s="11">
        <v>44375</v>
      </c>
      <c r="F127" s="9">
        <v>52610</v>
      </c>
      <c r="G127" s="10" t="s">
        <v>24</v>
      </c>
      <c r="H127" s="16">
        <f ca="1">(TODAY()-all_staff5[[#This Row],[Date Joined]])/365</f>
        <v>2.0410958904109591</v>
      </c>
      <c r="I127" s="10" t="s">
        <v>212</v>
      </c>
      <c r="J127" s="8">
        <f ca="1">ROUNDUP(IF(all_staff5[[#This Row],[Tenure]]&gt;2,3%,2%)*all_staff5[[#This Row],[Salary]],0)</f>
        <v>1579</v>
      </c>
      <c r="K127" s="10"/>
    </row>
    <row r="128" spans="1:11" x14ac:dyDescent="0.3">
      <c r="A128" s="10" t="s">
        <v>180</v>
      </c>
      <c r="B128" s="10" t="s">
        <v>15</v>
      </c>
      <c r="C128" s="10" t="s">
        <v>12</v>
      </c>
      <c r="D128" s="10">
        <v>29</v>
      </c>
      <c r="E128" s="11">
        <v>44119</v>
      </c>
      <c r="F128" s="9">
        <v>112110</v>
      </c>
      <c r="G128" s="10" t="s">
        <v>24</v>
      </c>
      <c r="H128" s="16">
        <f ca="1">(TODAY()-all_staff5[[#This Row],[Date Joined]])/365</f>
        <v>2.7424657534246575</v>
      </c>
      <c r="I128" s="10" t="s">
        <v>212</v>
      </c>
      <c r="J128" s="8">
        <f ca="1">ROUNDUP(IF(all_staff5[[#This Row],[Tenure]]&gt;2,3%,2%)*all_staff5[[#This Row],[Salary]],0)</f>
        <v>3364</v>
      </c>
      <c r="K128" s="10"/>
    </row>
    <row r="129" spans="1:11" x14ac:dyDescent="0.3">
      <c r="A129" s="10" t="s">
        <v>152</v>
      </c>
      <c r="B129" s="10" t="s">
        <v>8</v>
      </c>
      <c r="C129" s="10" t="s">
        <v>56</v>
      </c>
      <c r="D129" s="10">
        <v>27</v>
      </c>
      <c r="E129" s="11">
        <v>44061</v>
      </c>
      <c r="F129" s="9">
        <v>119110</v>
      </c>
      <c r="G129" s="10" t="s">
        <v>16</v>
      </c>
      <c r="H129" s="16">
        <f ca="1">(TODAY()-all_staff5[[#This Row],[Date Joined]])/365</f>
        <v>2.9013698630136986</v>
      </c>
      <c r="I129" s="10" t="s">
        <v>212</v>
      </c>
      <c r="J129" s="8">
        <f ca="1">ROUNDUP(IF(all_staff5[[#This Row],[Tenure]]&gt;2,3%,2%)*all_staff5[[#This Row],[Salary]],0)</f>
        <v>3574</v>
      </c>
      <c r="K129" s="10"/>
    </row>
    <row r="130" spans="1:11" x14ac:dyDescent="0.3">
      <c r="A130" s="10" t="s">
        <v>150</v>
      </c>
      <c r="B130" s="10" t="s">
        <v>15</v>
      </c>
      <c r="C130" s="10" t="s">
        <v>19</v>
      </c>
      <c r="D130" s="10">
        <v>22</v>
      </c>
      <c r="E130" s="11">
        <v>44384</v>
      </c>
      <c r="F130" s="9">
        <v>112780</v>
      </c>
      <c r="G130" s="10" t="s">
        <v>13</v>
      </c>
      <c r="H130" s="16">
        <f ca="1">(TODAY()-all_staff5[[#This Row],[Date Joined]])/365</f>
        <v>2.0164383561643837</v>
      </c>
      <c r="I130" s="10" t="s">
        <v>212</v>
      </c>
      <c r="J130" s="8">
        <f ca="1">ROUNDUP(IF(all_staff5[[#This Row],[Tenure]]&gt;2,3%,2%)*all_staff5[[#This Row],[Salary]],0)</f>
        <v>3384</v>
      </c>
      <c r="K130" s="10"/>
    </row>
    <row r="131" spans="1:11" x14ac:dyDescent="0.3">
      <c r="A131" s="10" t="s">
        <v>175</v>
      </c>
      <c r="B131" s="10" t="s">
        <v>8</v>
      </c>
      <c r="C131" s="10" t="s">
        <v>9</v>
      </c>
      <c r="D131" s="10">
        <v>36</v>
      </c>
      <c r="E131" s="11">
        <v>44023</v>
      </c>
      <c r="F131" s="9">
        <v>114890</v>
      </c>
      <c r="G131" s="10" t="s">
        <v>16</v>
      </c>
      <c r="H131" s="16">
        <f ca="1">(TODAY()-all_staff5[[#This Row],[Date Joined]])/365</f>
        <v>3.0054794520547947</v>
      </c>
      <c r="I131" s="10" t="s">
        <v>212</v>
      </c>
      <c r="J131" s="8">
        <f ca="1">ROUNDUP(IF(all_staff5[[#This Row],[Tenure]]&gt;2,3%,2%)*all_staff5[[#This Row],[Salary]],0)</f>
        <v>3447</v>
      </c>
      <c r="K131" s="10"/>
    </row>
    <row r="132" spans="1:11" x14ac:dyDescent="0.3">
      <c r="A132" s="10" t="s">
        <v>146</v>
      </c>
      <c r="B132" s="10" t="s">
        <v>15</v>
      </c>
      <c r="C132" s="10" t="s">
        <v>21</v>
      </c>
      <c r="D132" s="10">
        <v>27</v>
      </c>
      <c r="E132" s="11">
        <v>44506</v>
      </c>
      <c r="F132" s="9">
        <v>48980</v>
      </c>
      <c r="G132" s="10" t="s">
        <v>16</v>
      </c>
      <c r="H132" s="16">
        <f ca="1">(TODAY()-all_staff5[[#This Row],[Date Joined]])/365</f>
        <v>1.6821917808219178</v>
      </c>
      <c r="I132" s="10" t="s">
        <v>212</v>
      </c>
      <c r="J132" s="8">
        <f ca="1">ROUNDUP(IF(all_staff5[[#This Row],[Tenure]]&gt;2,3%,2%)*all_staff5[[#This Row],[Salary]],0)</f>
        <v>980</v>
      </c>
      <c r="K132" s="10"/>
    </row>
    <row r="133" spans="1:11" x14ac:dyDescent="0.3">
      <c r="A133" s="10" t="s">
        <v>170</v>
      </c>
      <c r="B133" s="10" t="s">
        <v>15</v>
      </c>
      <c r="C133" s="10" t="s">
        <v>56</v>
      </c>
      <c r="D133" s="10">
        <v>21</v>
      </c>
      <c r="E133" s="11">
        <v>44180</v>
      </c>
      <c r="F133" s="9">
        <v>75880</v>
      </c>
      <c r="G133" s="10" t="s">
        <v>16</v>
      </c>
      <c r="H133" s="16">
        <f ca="1">(TODAY()-all_staff5[[#This Row],[Date Joined]])/365</f>
        <v>2.5753424657534247</v>
      </c>
      <c r="I133" s="10" t="s">
        <v>212</v>
      </c>
      <c r="J133" s="8">
        <f ca="1">ROUNDUP(IF(all_staff5[[#This Row],[Tenure]]&gt;2,3%,2%)*all_staff5[[#This Row],[Salary]],0)</f>
        <v>2277</v>
      </c>
      <c r="K133" s="10"/>
    </row>
    <row r="134" spans="1:11" x14ac:dyDescent="0.3">
      <c r="A134" s="10" t="s">
        <v>167</v>
      </c>
      <c r="B134" s="10" t="s">
        <v>8</v>
      </c>
      <c r="C134" s="10" t="s">
        <v>19</v>
      </c>
      <c r="D134" s="10">
        <v>28</v>
      </c>
      <c r="E134" s="11">
        <v>44296</v>
      </c>
      <c r="F134" s="9">
        <v>53240</v>
      </c>
      <c r="G134" s="10" t="s">
        <v>16</v>
      </c>
      <c r="H134" s="16">
        <f ca="1">(TODAY()-all_staff5[[#This Row],[Date Joined]])/365</f>
        <v>2.2575342465753425</v>
      </c>
      <c r="I134" s="10" t="s">
        <v>212</v>
      </c>
      <c r="J134" s="8">
        <f ca="1">ROUNDUP(IF(all_staff5[[#This Row],[Tenure]]&gt;2,3%,2%)*all_staff5[[#This Row],[Salary]],0)</f>
        <v>1598</v>
      </c>
      <c r="K134" s="10"/>
    </row>
    <row r="135" spans="1:11" x14ac:dyDescent="0.3">
      <c r="A135" s="10" t="s">
        <v>122</v>
      </c>
      <c r="B135" s="10" t="s">
        <v>8</v>
      </c>
      <c r="C135" s="10" t="s">
        <v>21</v>
      </c>
      <c r="D135" s="10">
        <v>34</v>
      </c>
      <c r="E135" s="11">
        <v>44397</v>
      </c>
      <c r="F135" s="9">
        <v>85000</v>
      </c>
      <c r="G135" s="10" t="s">
        <v>16</v>
      </c>
      <c r="H135" s="16">
        <f ca="1">(TODAY()-all_staff5[[#This Row],[Date Joined]])/365</f>
        <v>1.9808219178082191</v>
      </c>
      <c r="I135" s="10" t="s">
        <v>212</v>
      </c>
      <c r="J135" s="8">
        <f ca="1">ROUNDUP(IF(all_staff5[[#This Row],[Tenure]]&gt;2,3%,2%)*all_staff5[[#This Row],[Salary]],0)</f>
        <v>1700</v>
      </c>
      <c r="K135" s="10"/>
    </row>
    <row r="136" spans="1:11" x14ac:dyDescent="0.3">
      <c r="A136" s="10" t="s">
        <v>179</v>
      </c>
      <c r="B136" s="10" t="s">
        <v>8</v>
      </c>
      <c r="C136" s="10" t="s">
        <v>12</v>
      </c>
      <c r="D136" s="10">
        <v>21</v>
      </c>
      <c r="E136" s="11">
        <v>44619</v>
      </c>
      <c r="F136" s="9">
        <v>33920</v>
      </c>
      <c r="G136" s="10" t="s">
        <v>16</v>
      </c>
      <c r="H136" s="16">
        <f ca="1">(TODAY()-all_staff5[[#This Row],[Date Joined]])/365</f>
        <v>1.3726027397260274</v>
      </c>
      <c r="I136" s="10" t="s">
        <v>212</v>
      </c>
      <c r="J136" s="8">
        <f ca="1">ROUNDUP(IF(all_staff5[[#This Row],[Tenure]]&gt;2,3%,2%)*all_staff5[[#This Row],[Salary]],0)</f>
        <v>679</v>
      </c>
      <c r="K136" s="10"/>
    </row>
    <row r="137" spans="1:11" x14ac:dyDescent="0.3">
      <c r="A137" s="10" t="s">
        <v>188</v>
      </c>
      <c r="B137" s="10" t="s">
        <v>8</v>
      </c>
      <c r="C137" s="10" t="s">
        <v>12</v>
      </c>
      <c r="D137" s="10">
        <v>33</v>
      </c>
      <c r="E137" s="11">
        <v>44253</v>
      </c>
      <c r="F137" s="9">
        <v>75280</v>
      </c>
      <c r="G137" s="10" t="s">
        <v>16</v>
      </c>
      <c r="H137" s="16">
        <f ca="1">(TODAY()-all_staff5[[#This Row],[Date Joined]])/365</f>
        <v>2.3753424657534246</v>
      </c>
      <c r="I137" s="10" t="s">
        <v>212</v>
      </c>
      <c r="J137" s="8">
        <f ca="1">ROUNDUP(IF(all_staff5[[#This Row],[Tenure]]&gt;2,3%,2%)*all_staff5[[#This Row],[Salary]],0)</f>
        <v>2259</v>
      </c>
      <c r="K137" s="10"/>
    </row>
    <row r="138" spans="1:11" x14ac:dyDescent="0.3">
      <c r="A138" s="10" t="s">
        <v>130</v>
      </c>
      <c r="B138" s="10" t="s">
        <v>8</v>
      </c>
      <c r="C138" s="10" t="s">
        <v>21</v>
      </c>
      <c r="D138" s="10">
        <v>34</v>
      </c>
      <c r="E138" s="11">
        <v>44594</v>
      </c>
      <c r="F138" s="9">
        <v>58940</v>
      </c>
      <c r="G138" s="10" t="s">
        <v>16</v>
      </c>
      <c r="H138" s="16">
        <f ca="1">(TODAY()-all_staff5[[#This Row],[Date Joined]])/365</f>
        <v>1.441095890410959</v>
      </c>
      <c r="I138" s="10" t="s">
        <v>212</v>
      </c>
      <c r="J138" s="8">
        <f ca="1">ROUNDUP(IF(all_staff5[[#This Row],[Tenure]]&gt;2,3%,2%)*all_staff5[[#This Row],[Salary]],0)</f>
        <v>1179</v>
      </c>
      <c r="K138" s="10"/>
    </row>
    <row r="139" spans="1:11" x14ac:dyDescent="0.3">
      <c r="A139" s="10" t="s">
        <v>136</v>
      </c>
      <c r="B139" s="10" t="s">
        <v>8</v>
      </c>
      <c r="C139" s="10" t="s">
        <v>9</v>
      </c>
      <c r="D139" s="10">
        <v>28</v>
      </c>
      <c r="E139" s="11">
        <v>44425</v>
      </c>
      <c r="F139" s="9">
        <v>104770</v>
      </c>
      <c r="G139" s="10" t="s">
        <v>16</v>
      </c>
      <c r="H139" s="16">
        <f ca="1">(TODAY()-all_staff5[[#This Row],[Date Joined]])/365</f>
        <v>1.904109589041096</v>
      </c>
      <c r="I139" s="10" t="s">
        <v>212</v>
      </c>
      <c r="J139" s="8">
        <f ca="1">ROUNDUP(IF(all_staff5[[#This Row],[Tenure]]&gt;2,3%,2%)*all_staff5[[#This Row],[Salary]],0)</f>
        <v>2096</v>
      </c>
      <c r="K139" s="10"/>
    </row>
    <row r="140" spans="1:11" x14ac:dyDescent="0.3">
      <c r="A140" s="10" t="s">
        <v>125</v>
      </c>
      <c r="B140" s="10" t="s">
        <v>15</v>
      </c>
      <c r="C140" s="10" t="s">
        <v>9</v>
      </c>
      <c r="D140" s="10">
        <v>21</v>
      </c>
      <c r="E140" s="11">
        <v>44701</v>
      </c>
      <c r="F140" s="9">
        <v>57090</v>
      </c>
      <c r="G140" s="10" t="s">
        <v>16</v>
      </c>
      <c r="H140" s="16">
        <f ca="1">(TODAY()-all_staff5[[#This Row],[Date Joined]])/365</f>
        <v>1.1479452054794521</v>
      </c>
      <c r="I140" s="10" t="s">
        <v>212</v>
      </c>
      <c r="J140" s="8">
        <f ca="1">ROUNDUP(IF(all_staff5[[#This Row],[Tenure]]&gt;2,3%,2%)*all_staff5[[#This Row],[Salary]],0)</f>
        <v>1142</v>
      </c>
      <c r="K140" s="10"/>
    </row>
    <row r="141" spans="1:11" x14ac:dyDescent="0.3">
      <c r="A141" s="10" t="s">
        <v>160</v>
      </c>
      <c r="B141" s="10" t="s">
        <v>15</v>
      </c>
      <c r="C141" s="10" t="s">
        <v>21</v>
      </c>
      <c r="D141" s="10">
        <v>27</v>
      </c>
      <c r="E141" s="11">
        <v>44174</v>
      </c>
      <c r="F141" s="9">
        <v>91650</v>
      </c>
      <c r="G141" s="10" t="s">
        <v>13</v>
      </c>
      <c r="H141" s="16">
        <f ca="1">(TODAY()-all_staff5[[#This Row],[Date Joined]])/365</f>
        <v>2.591780821917808</v>
      </c>
      <c r="I141" s="10" t="s">
        <v>212</v>
      </c>
      <c r="J141" s="8">
        <f ca="1">ROUNDUP(IF(all_staff5[[#This Row],[Tenure]]&gt;2,3%,2%)*all_staff5[[#This Row],[Salary]],0)</f>
        <v>2750</v>
      </c>
      <c r="K141" s="10"/>
    </row>
    <row r="142" spans="1:11" x14ac:dyDescent="0.3">
      <c r="A142" s="10" t="s">
        <v>183</v>
      </c>
      <c r="B142" s="10" t="s">
        <v>15</v>
      </c>
      <c r="C142" s="10" t="s">
        <v>21</v>
      </c>
      <c r="D142" s="10">
        <v>42</v>
      </c>
      <c r="E142" s="11">
        <v>44670</v>
      </c>
      <c r="F142" s="9">
        <v>70270</v>
      </c>
      <c r="G142" s="10" t="s">
        <v>24</v>
      </c>
      <c r="H142" s="16">
        <f ca="1">(TODAY()-all_staff5[[#This Row],[Date Joined]])/365</f>
        <v>1.2328767123287672</v>
      </c>
      <c r="I142" s="10" t="s">
        <v>212</v>
      </c>
      <c r="J142" s="8">
        <f ca="1">ROUNDUP(IF(all_staff5[[#This Row],[Tenure]]&gt;2,3%,2%)*all_staff5[[#This Row],[Salary]],0)</f>
        <v>1406</v>
      </c>
      <c r="K142" s="10"/>
    </row>
    <row r="143" spans="1:11" x14ac:dyDescent="0.3">
      <c r="A143" s="10" t="s">
        <v>129</v>
      </c>
      <c r="B143" s="10" t="s">
        <v>8</v>
      </c>
      <c r="C143" s="10" t="s">
        <v>21</v>
      </c>
      <c r="D143" s="10">
        <v>28</v>
      </c>
      <c r="E143" s="11">
        <v>44124</v>
      </c>
      <c r="F143" s="9">
        <v>75970</v>
      </c>
      <c r="G143" s="10" t="s">
        <v>16</v>
      </c>
      <c r="H143" s="16">
        <f ca="1">(TODAY()-all_staff5[[#This Row],[Date Joined]])/365</f>
        <v>2.7287671232876711</v>
      </c>
      <c r="I143" s="10" t="s">
        <v>212</v>
      </c>
      <c r="J143" s="8">
        <f ca="1">ROUNDUP(IF(all_staff5[[#This Row],[Tenure]]&gt;2,3%,2%)*all_staff5[[#This Row],[Salary]],0)</f>
        <v>2280</v>
      </c>
      <c r="K143" s="10"/>
    </row>
    <row r="144" spans="1:11" x14ac:dyDescent="0.3">
      <c r="A144" s="10" t="s">
        <v>112</v>
      </c>
      <c r="B144" s="10" t="s">
        <v>213</v>
      </c>
      <c r="C144" s="10" t="s">
        <v>12</v>
      </c>
      <c r="D144" s="10">
        <v>27</v>
      </c>
      <c r="E144" s="11">
        <v>44212</v>
      </c>
      <c r="F144" s="9">
        <v>90700</v>
      </c>
      <c r="G144" s="10" t="s">
        <v>13</v>
      </c>
      <c r="H144" s="16">
        <f ca="1">(TODAY()-all_staff5[[#This Row],[Date Joined]])/365</f>
        <v>2.4876712328767123</v>
      </c>
      <c r="I144" s="10" t="s">
        <v>212</v>
      </c>
      <c r="J144" s="8">
        <f ca="1">ROUNDUP(IF(all_staff5[[#This Row],[Tenure]]&gt;2,3%,2%)*all_staff5[[#This Row],[Salary]],0)</f>
        <v>2721</v>
      </c>
      <c r="K144" s="10"/>
    </row>
    <row r="145" spans="1:11" x14ac:dyDescent="0.3">
      <c r="A145" s="10" t="s">
        <v>131</v>
      </c>
      <c r="B145" s="10" t="s">
        <v>15</v>
      </c>
      <c r="C145" s="10" t="s">
        <v>9</v>
      </c>
      <c r="D145" s="10">
        <v>30</v>
      </c>
      <c r="E145" s="11">
        <v>44607</v>
      </c>
      <c r="F145" s="9">
        <v>60570</v>
      </c>
      <c r="G145" s="10" t="s">
        <v>16</v>
      </c>
      <c r="H145" s="16">
        <f ca="1">(TODAY()-all_staff5[[#This Row],[Date Joined]])/365</f>
        <v>1.4054794520547946</v>
      </c>
      <c r="I145" s="10" t="s">
        <v>212</v>
      </c>
      <c r="J145" s="8">
        <f ca="1">ROUNDUP(IF(all_staff5[[#This Row],[Tenure]]&gt;2,3%,2%)*all_staff5[[#This Row],[Salary]],0)</f>
        <v>1212</v>
      </c>
      <c r="K145" s="10"/>
    </row>
    <row r="146" spans="1:11" x14ac:dyDescent="0.3">
      <c r="A146" s="10" t="s">
        <v>134</v>
      </c>
      <c r="B146" s="10" t="s">
        <v>15</v>
      </c>
      <c r="C146" s="10" t="s">
        <v>9</v>
      </c>
      <c r="D146" s="10">
        <v>33</v>
      </c>
      <c r="E146" s="11">
        <v>44103</v>
      </c>
      <c r="F146" s="9">
        <v>115920</v>
      </c>
      <c r="G146" s="10" t="s">
        <v>16</v>
      </c>
      <c r="H146" s="16">
        <f ca="1">(TODAY()-all_staff5[[#This Row],[Date Joined]])/365</f>
        <v>2.7863013698630139</v>
      </c>
      <c r="I146" s="10" t="s">
        <v>212</v>
      </c>
      <c r="J146" s="8">
        <f ca="1">ROUNDUP(IF(all_staff5[[#This Row],[Tenure]]&gt;2,3%,2%)*all_staff5[[#This Row],[Salary]],0)</f>
        <v>3478</v>
      </c>
      <c r="K146" s="10"/>
    </row>
    <row r="147" spans="1:11" x14ac:dyDescent="0.3">
      <c r="A147" s="10" t="s">
        <v>186</v>
      </c>
      <c r="B147" s="10" t="s">
        <v>8</v>
      </c>
      <c r="C147" s="10" t="s">
        <v>21</v>
      </c>
      <c r="D147" s="10">
        <v>33</v>
      </c>
      <c r="E147" s="11">
        <v>44006</v>
      </c>
      <c r="F147" s="9">
        <v>65360</v>
      </c>
      <c r="G147" s="10" t="s">
        <v>16</v>
      </c>
      <c r="H147" s="16">
        <f ca="1">(TODAY()-all_staff5[[#This Row],[Date Joined]])/365</f>
        <v>3.0520547945205481</v>
      </c>
      <c r="I147" s="10" t="s">
        <v>212</v>
      </c>
      <c r="J147" s="8">
        <f ca="1">ROUNDUP(IF(all_staff5[[#This Row],[Tenure]]&gt;2,3%,2%)*all_staff5[[#This Row],[Salary]],0)</f>
        <v>1961</v>
      </c>
      <c r="K147" s="10"/>
    </row>
    <row r="148" spans="1:11" x14ac:dyDescent="0.3">
      <c r="A148" s="10" t="s">
        <v>116</v>
      </c>
      <c r="B148" s="10" t="s">
        <v>213</v>
      </c>
      <c r="C148" s="10" t="s">
        <v>21</v>
      </c>
      <c r="D148" s="10">
        <v>30</v>
      </c>
      <c r="E148" s="11">
        <v>44535</v>
      </c>
      <c r="F148" s="9">
        <v>64000</v>
      </c>
      <c r="G148" s="10" t="s">
        <v>16</v>
      </c>
      <c r="H148" s="16">
        <f ca="1">(TODAY()-all_staff5[[#This Row],[Date Joined]])/365</f>
        <v>1.6027397260273972</v>
      </c>
      <c r="I148" s="10" t="s">
        <v>212</v>
      </c>
      <c r="J148" s="8">
        <f ca="1">ROUNDUP(IF(all_staff5[[#This Row],[Tenure]]&gt;2,3%,2%)*all_staff5[[#This Row],[Salary]],0)</f>
        <v>1280</v>
      </c>
      <c r="K148" s="10"/>
    </row>
    <row r="149" spans="1:11" x14ac:dyDescent="0.3">
      <c r="A149" s="10" t="s">
        <v>195</v>
      </c>
      <c r="B149" s="10" t="s">
        <v>8</v>
      </c>
      <c r="C149" s="10" t="s">
        <v>21</v>
      </c>
      <c r="D149" s="10">
        <v>34</v>
      </c>
      <c r="E149" s="11">
        <v>44383</v>
      </c>
      <c r="F149" s="9">
        <v>92450</v>
      </c>
      <c r="G149" s="10" t="s">
        <v>16</v>
      </c>
      <c r="H149" s="16">
        <f ca="1">(TODAY()-all_staff5[[#This Row],[Date Joined]])/365</f>
        <v>2.0191780821917806</v>
      </c>
      <c r="I149" s="10" t="s">
        <v>212</v>
      </c>
      <c r="J149" s="8">
        <f ca="1">ROUNDUP(IF(all_staff5[[#This Row],[Tenure]]&gt;2,3%,2%)*all_staff5[[#This Row],[Salary]],0)</f>
        <v>2774</v>
      </c>
      <c r="K149" s="10"/>
    </row>
    <row r="150" spans="1:11" x14ac:dyDescent="0.3">
      <c r="A150" s="10" t="s">
        <v>113</v>
      </c>
      <c r="B150" s="10" t="s">
        <v>15</v>
      </c>
      <c r="C150" s="10" t="s">
        <v>12</v>
      </c>
      <c r="D150" s="10">
        <v>31</v>
      </c>
      <c r="E150" s="11">
        <v>44450</v>
      </c>
      <c r="F150" s="9">
        <v>48950</v>
      </c>
      <c r="G150" s="10" t="s">
        <v>16</v>
      </c>
      <c r="H150" s="16">
        <f ca="1">(TODAY()-all_staff5[[#This Row],[Date Joined]])/365</f>
        <v>1.8356164383561644</v>
      </c>
      <c r="I150" s="10" t="s">
        <v>212</v>
      </c>
      <c r="J150" s="8">
        <f ca="1">ROUNDUP(IF(all_staff5[[#This Row],[Tenure]]&gt;2,3%,2%)*all_staff5[[#This Row],[Salary]],0)</f>
        <v>979</v>
      </c>
      <c r="K150" s="10"/>
    </row>
    <row r="151" spans="1:11" x14ac:dyDescent="0.3">
      <c r="A151" s="10" t="s">
        <v>185</v>
      </c>
      <c r="B151" s="10" t="s">
        <v>8</v>
      </c>
      <c r="C151" s="10" t="s">
        <v>12</v>
      </c>
      <c r="D151" s="10">
        <v>27</v>
      </c>
      <c r="E151" s="11">
        <v>44625</v>
      </c>
      <c r="F151" s="9">
        <v>83750</v>
      </c>
      <c r="G151" s="10" t="s">
        <v>16</v>
      </c>
      <c r="H151" s="16">
        <f ca="1">(TODAY()-all_staff5[[#This Row],[Date Joined]])/365</f>
        <v>1.3561643835616439</v>
      </c>
      <c r="I151" s="10" t="s">
        <v>212</v>
      </c>
      <c r="J151" s="8">
        <f ca="1">ROUNDUP(IF(all_staff5[[#This Row],[Tenure]]&gt;2,3%,2%)*all_staff5[[#This Row],[Salary]],0)</f>
        <v>1675</v>
      </c>
      <c r="K151" s="10"/>
    </row>
    <row r="152" spans="1:11" x14ac:dyDescent="0.3">
      <c r="A152" s="10" t="s">
        <v>166</v>
      </c>
      <c r="B152" s="10" t="s">
        <v>8</v>
      </c>
      <c r="C152" s="10" t="s">
        <v>12</v>
      </c>
      <c r="D152" s="10">
        <v>40</v>
      </c>
      <c r="E152" s="11">
        <v>44276</v>
      </c>
      <c r="F152" s="9">
        <v>87620</v>
      </c>
      <c r="G152" s="10" t="s">
        <v>16</v>
      </c>
      <c r="H152" s="16">
        <f ca="1">(TODAY()-all_staff5[[#This Row],[Date Joined]])/365</f>
        <v>2.3123287671232875</v>
      </c>
      <c r="I152" s="10" t="s">
        <v>212</v>
      </c>
      <c r="J152" s="8">
        <f ca="1">ROUNDUP(IF(all_staff5[[#This Row],[Tenure]]&gt;2,3%,2%)*all_staff5[[#This Row],[Salary]],0)</f>
        <v>2629</v>
      </c>
      <c r="K152" s="10"/>
    </row>
    <row r="153" spans="1:11" x14ac:dyDescent="0.3">
      <c r="A153" s="10" t="s">
        <v>184</v>
      </c>
      <c r="B153" s="10" t="s">
        <v>8</v>
      </c>
      <c r="C153" s="10" t="s">
        <v>19</v>
      </c>
      <c r="D153" s="10">
        <v>20</v>
      </c>
      <c r="E153" s="11">
        <v>44476</v>
      </c>
      <c r="F153" s="9">
        <v>68900</v>
      </c>
      <c r="G153" s="10" t="s">
        <v>24</v>
      </c>
      <c r="H153" s="16">
        <f ca="1">(TODAY()-all_staff5[[#This Row],[Date Joined]])/365</f>
        <v>1.7643835616438357</v>
      </c>
      <c r="I153" s="10" t="s">
        <v>212</v>
      </c>
      <c r="J153" s="8">
        <f ca="1">ROUNDUP(IF(all_staff5[[#This Row],[Tenure]]&gt;2,3%,2%)*all_staff5[[#This Row],[Salary]],0)</f>
        <v>1378</v>
      </c>
      <c r="K153" s="10"/>
    </row>
    <row r="154" spans="1:11" x14ac:dyDescent="0.3">
      <c r="A154" s="10" t="s">
        <v>157</v>
      </c>
      <c r="B154" s="10" t="s">
        <v>15</v>
      </c>
      <c r="C154" s="10" t="s">
        <v>19</v>
      </c>
      <c r="D154" s="10">
        <v>32</v>
      </c>
      <c r="E154" s="11">
        <v>44403</v>
      </c>
      <c r="F154" s="9">
        <v>53540</v>
      </c>
      <c r="G154" s="10" t="s">
        <v>16</v>
      </c>
      <c r="H154" s="16">
        <f ca="1">(TODAY()-all_staff5[[#This Row],[Date Joined]])/365</f>
        <v>1.9643835616438357</v>
      </c>
      <c r="I154" s="10" t="s">
        <v>212</v>
      </c>
      <c r="J154" s="8">
        <f ca="1">ROUNDUP(IF(all_staff5[[#This Row],[Tenure]]&gt;2,3%,2%)*all_staff5[[#This Row],[Salary]],0)</f>
        <v>1071</v>
      </c>
      <c r="K154" s="10"/>
    </row>
    <row r="155" spans="1:11" x14ac:dyDescent="0.3">
      <c r="A155" s="10" t="s">
        <v>172</v>
      </c>
      <c r="B155" s="10" t="s">
        <v>15</v>
      </c>
      <c r="C155" s="10" t="s">
        <v>19</v>
      </c>
      <c r="D155" s="10">
        <v>28</v>
      </c>
      <c r="E155" s="11">
        <v>44758</v>
      </c>
      <c r="F155" s="9">
        <v>43510</v>
      </c>
      <c r="G155" s="10" t="s">
        <v>42</v>
      </c>
      <c r="H155" s="16">
        <f ca="1">(TODAY()-all_staff5[[#This Row],[Date Joined]])/365</f>
        <v>0.99178082191780825</v>
      </c>
      <c r="I155" s="10" t="s">
        <v>212</v>
      </c>
      <c r="J155" s="8">
        <f ca="1">ROUNDUP(IF(all_staff5[[#This Row],[Tenure]]&gt;2,3%,2%)*all_staff5[[#This Row],[Salary]],0)</f>
        <v>871</v>
      </c>
      <c r="K155" s="10"/>
    </row>
    <row r="156" spans="1:11" x14ac:dyDescent="0.3">
      <c r="A156" s="10" t="s">
        <v>127</v>
      </c>
      <c r="B156" s="10" t="s">
        <v>8</v>
      </c>
      <c r="C156" s="10" t="s">
        <v>19</v>
      </c>
      <c r="D156" s="10">
        <v>38</v>
      </c>
      <c r="E156" s="11">
        <v>44316</v>
      </c>
      <c r="F156" s="9">
        <v>109160</v>
      </c>
      <c r="G156" s="10" t="s">
        <v>10</v>
      </c>
      <c r="H156" s="16">
        <f ca="1">(TODAY()-all_staff5[[#This Row],[Date Joined]])/365</f>
        <v>2.2027397260273971</v>
      </c>
      <c r="I156" s="10" t="s">
        <v>212</v>
      </c>
      <c r="J156" s="8">
        <f ca="1">ROUNDUP(IF(all_staff5[[#This Row],[Tenure]]&gt;2,3%,2%)*all_staff5[[#This Row],[Salary]],0)</f>
        <v>3275</v>
      </c>
      <c r="K156" s="10"/>
    </row>
    <row r="157" spans="1:11" x14ac:dyDescent="0.3">
      <c r="A157" s="10" t="s">
        <v>198</v>
      </c>
      <c r="B157" s="10" t="s">
        <v>15</v>
      </c>
      <c r="C157" s="10" t="s">
        <v>9</v>
      </c>
      <c r="D157" s="10">
        <v>40</v>
      </c>
      <c r="E157" s="11">
        <v>44204</v>
      </c>
      <c r="F157" s="9">
        <v>99750</v>
      </c>
      <c r="G157" s="10" t="s">
        <v>16</v>
      </c>
      <c r="H157" s="16">
        <f ca="1">(TODAY()-all_staff5[[#This Row],[Date Joined]])/365</f>
        <v>2.5095890410958903</v>
      </c>
      <c r="I157" s="10" t="s">
        <v>212</v>
      </c>
      <c r="J157" s="8">
        <f ca="1">ROUNDUP(IF(all_staff5[[#This Row],[Tenure]]&gt;2,3%,2%)*all_staff5[[#This Row],[Salary]],0)</f>
        <v>2993</v>
      </c>
      <c r="K157" s="10"/>
    </row>
    <row r="158" spans="1:11" x14ac:dyDescent="0.3">
      <c r="A158" s="10" t="s">
        <v>124</v>
      </c>
      <c r="B158" s="10" t="s">
        <v>8</v>
      </c>
      <c r="C158" s="10" t="s">
        <v>12</v>
      </c>
      <c r="D158" s="10">
        <v>31</v>
      </c>
      <c r="E158" s="11">
        <v>44084</v>
      </c>
      <c r="F158" s="9">
        <v>41980</v>
      </c>
      <c r="G158" s="10" t="s">
        <v>16</v>
      </c>
      <c r="H158" s="16">
        <f ca="1">(TODAY()-all_staff5[[#This Row],[Date Joined]])/365</f>
        <v>2.8383561643835615</v>
      </c>
      <c r="I158" s="10" t="s">
        <v>212</v>
      </c>
      <c r="J158" s="8">
        <f ca="1">ROUNDUP(IF(all_staff5[[#This Row],[Tenure]]&gt;2,3%,2%)*all_staff5[[#This Row],[Salary]],0)</f>
        <v>1260</v>
      </c>
      <c r="K158" s="10"/>
    </row>
    <row r="159" spans="1:11" x14ac:dyDescent="0.3">
      <c r="A159" s="10" t="s">
        <v>187</v>
      </c>
      <c r="B159" s="10" t="s">
        <v>15</v>
      </c>
      <c r="C159" s="10" t="s">
        <v>21</v>
      </c>
      <c r="D159" s="10">
        <v>36</v>
      </c>
      <c r="E159" s="11">
        <v>44272</v>
      </c>
      <c r="F159" s="9">
        <v>71380</v>
      </c>
      <c r="G159" s="10" t="s">
        <v>16</v>
      </c>
      <c r="H159" s="16">
        <f ca="1">(TODAY()-all_staff5[[#This Row],[Date Joined]])/365</f>
        <v>2.3232876712328765</v>
      </c>
      <c r="I159" s="10" t="s">
        <v>212</v>
      </c>
      <c r="J159" s="8">
        <f ca="1">ROUNDUP(IF(all_staff5[[#This Row],[Tenure]]&gt;2,3%,2%)*all_staff5[[#This Row],[Salary]],0)</f>
        <v>2142</v>
      </c>
      <c r="K159" s="10"/>
    </row>
    <row r="160" spans="1:11" x14ac:dyDescent="0.3">
      <c r="A160" s="10" t="s">
        <v>191</v>
      </c>
      <c r="B160" s="10" t="s">
        <v>15</v>
      </c>
      <c r="C160" s="10" t="s">
        <v>9</v>
      </c>
      <c r="D160" s="10">
        <v>27</v>
      </c>
      <c r="E160" s="11">
        <v>44547</v>
      </c>
      <c r="F160" s="9">
        <v>113280</v>
      </c>
      <c r="G160" s="10" t="s">
        <v>42</v>
      </c>
      <c r="H160" s="16">
        <f ca="1">(TODAY()-all_staff5[[#This Row],[Date Joined]])/365</f>
        <v>1.5698630136986302</v>
      </c>
      <c r="I160" s="10" t="s">
        <v>212</v>
      </c>
      <c r="J160" s="8">
        <f ca="1">ROUNDUP(IF(all_staff5[[#This Row],[Tenure]]&gt;2,3%,2%)*all_staff5[[#This Row],[Salary]],0)</f>
        <v>2266</v>
      </c>
      <c r="K160" s="10"/>
    </row>
    <row r="161" spans="1:11" x14ac:dyDescent="0.3">
      <c r="A161" s="10" t="s">
        <v>181</v>
      </c>
      <c r="B161" s="10" t="s">
        <v>8</v>
      </c>
      <c r="C161" s="10" t="s">
        <v>21</v>
      </c>
      <c r="D161" s="10">
        <v>33</v>
      </c>
      <c r="E161" s="11">
        <v>44747</v>
      </c>
      <c r="F161" s="9">
        <v>86570</v>
      </c>
      <c r="G161" s="10" t="s">
        <v>16</v>
      </c>
      <c r="H161" s="16">
        <f ca="1">(TODAY()-all_staff5[[#This Row],[Date Joined]])/365</f>
        <v>1.021917808219178</v>
      </c>
      <c r="I161" s="10" t="s">
        <v>212</v>
      </c>
      <c r="J161" s="8">
        <f ca="1">ROUNDUP(IF(all_staff5[[#This Row],[Tenure]]&gt;2,3%,2%)*all_staff5[[#This Row],[Salary]],0)</f>
        <v>1732</v>
      </c>
      <c r="K161" s="10"/>
    </row>
    <row r="162" spans="1:11" x14ac:dyDescent="0.3">
      <c r="A162" s="10" t="s">
        <v>139</v>
      </c>
      <c r="B162" s="10" t="s">
        <v>15</v>
      </c>
      <c r="C162" s="10" t="s">
        <v>9</v>
      </c>
      <c r="D162" s="10">
        <v>26</v>
      </c>
      <c r="E162" s="11">
        <v>44350</v>
      </c>
      <c r="F162" s="9">
        <v>53540</v>
      </c>
      <c r="G162" s="10" t="s">
        <v>16</v>
      </c>
      <c r="H162" s="16">
        <f ca="1">(TODAY()-all_staff5[[#This Row],[Date Joined]])/365</f>
        <v>2.1095890410958904</v>
      </c>
      <c r="I162" s="10" t="s">
        <v>212</v>
      </c>
      <c r="J162" s="8">
        <f ca="1">ROUNDUP(IF(all_staff5[[#This Row],[Tenure]]&gt;2,3%,2%)*all_staff5[[#This Row],[Salary]],0)</f>
        <v>1607</v>
      </c>
      <c r="K162" s="10"/>
    </row>
    <row r="163" spans="1:11" x14ac:dyDescent="0.3">
      <c r="A163" s="10" t="s">
        <v>190</v>
      </c>
      <c r="B163" s="10" t="s">
        <v>15</v>
      </c>
      <c r="C163" s="10" t="s">
        <v>12</v>
      </c>
      <c r="D163" s="10">
        <v>37</v>
      </c>
      <c r="E163" s="11">
        <v>44640</v>
      </c>
      <c r="F163" s="9">
        <v>69070</v>
      </c>
      <c r="G163" s="10" t="s">
        <v>16</v>
      </c>
      <c r="H163" s="16">
        <f ca="1">(TODAY()-all_staff5[[#This Row],[Date Joined]])/365</f>
        <v>1.3150684931506849</v>
      </c>
      <c r="I163" s="10" t="s">
        <v>212</v>
      </c>
      <c r="J163" s="8">
        <f ca="1">ROUNDUP(IF(all_staff5[[#This Row],[Tenure]]&gt;2,3%,2%)*all_staff5[[#This Row],[Salary]],0)</f>
        <v>1382</v>
      </c>
      <c r="K163" s="10"/>
    </row>
    <row r="164" spans="1:11" x14ac:dyDescent="0.3">
      <c r="A164" s="10" t="s">
        <v>121</v>
      </c>
      <c r="B164" s="10" t="s">
        <v>8</v>
      </c>
      <c r="C164" s="10" t="s">
        <v>21</v>
      </c>
      <c r="D164" s="10">
        <v>30</v>
      </c>
      <c r="E164" s="11">
        <v>44328</v>
      </c>
      <c r="F164" s="9">
        <v>67910</v>
      </c>
      <c r="G164" s="10" t="s">
        <v>24</v>
      </c>
      <c r="H164" s="16">
        <f ca="1">(TODAY()-all_staff5[[#This Row],[Date Joined]])/365</f>
        <v>2.1698630136986301</v>
      </c>
      <c r="I164" s="10" t="s">
        <v>212</v>
      </c>
      <c r="J164" s="8">
        <f ca="1">ROUNDUP(IF(all_staff5[[#This Row],[Tenure]]&gt;2,3%,2%)*all_staff5[[#This Row],[Salary]],0)</f>
        <v>2038</v>
      </c>
      <c r="K164" s="10"/>
    </row>
    <row r="165" spans="1:11" x14ac:dyDescent="0.3">
      <c r="A165" s="10" t="s">
        <v>119</v>
      </c>
      <c r="B165" s="10" t="s">
        <v>15</v>
      </c>
      <c r="C165" s="10" t="s">
        <v>12</v>
      </c>
      <c r="D165" s="10">
        <v>30</v>
      </c>
      <c r="E165" s="11">
        <v>44214</v>
      </c>
      <c r="F165" s="9">
        <v>69120</v>
      </c>
      <c r="G165" s="10" t="s">
        <v>16</v>
      </c>
      <c r="H165" s="16">
        <f ca="1">(TODAY()-all_staff5[[#This Row],[Date Joined]])/365</f>
        <v>2.4821917808219176</v>
      </c>
      <c r="I165" s="10" t="s">
        <v>212</v>
      </c>
      <c r="J165" s="8">
        <f ca="1">ROUNDUP(IF(all_staff5[[#This Row],[Tenure]]&gt;2,3%,2%)*all_staff5[[#This Row],[Salary]],0)</f>
        <v>2074</v>
      </c>
      <c r="K165" s="10"/>
    </row>
    <row r="166" spans="1:11" x14ac:dyDescent="0.3">
      <c r="A166" s="10" t="s">
        <v>132</v>
      </c>
      <c r="B166" s="10" t="s">
        <v>8</v>
      </c>
      <c r="C166" s="10" t="s">
        <v>21</v>
      </c>
      <c r="D166" s="10">
        <v>34</v>
      </c>
      <c r="E166" s="11">
        <v>44550</v>
      </c>
      <c r="F166" s="9">
        <v>60130</v>
      </c>
      <c r="G166" s="10" t="s">
        <v>16</v>
      </c>
      <c r="H166" s="16">
        <f ca="1">(TODAY()-all_staff5[[#This Row],[Date Joined]])/365</f>
        <v>1.5616438356164384</v>
      </c>
      <c r="I166" s="10" t="s">
        <v>212</v>
      </c>
      <c r="J166" s="8">
        <f ca="1">ROUNDUP(IF(all_staff5[[#This Row],[Tenure]]&gt;2,3%,2%)*all_staff5[[#This Row],[Salary]],0)</f>
        <v>1203</v>
      </c>
      <c r="K166" s="10"/>
    </row>
    <row r="167" spans="1:11" x14ac:dyDescent="0.3">
      <c r="A167" s="10" t="s">
        <v>161</v>
      </c>
      <c r="B167" s="10" t="s">
        <v>15</v>
      </c>
      <c r="C167" s="10" t="s">
        <v>9</v>
      </c>
      <c r="D167" s="10">
        <v>23</v>
      </c>
      <c r="E167" s="11">
        <v>44378</v>
      </c>
      <c r="F167" s="9">
        <v>106460</v>
      </c>
      <c r="G167" s="10" t="s">
        <v>16</v>
      </c>
      <c r="H167" s="16">
        <f ca="1">(TODAY()-all_staff5[[#This Row],[Date Joined]])/365</f>
        <v>2.032876712328767</v>
      </c>
      <c r="I167" s="10" t="s">
        <v>212</v>
      </c>
      <c r="J167" s="8">
        <f ca="1">ROUNDUP(IF(all_staff5[[#This Row],[Tenure]]&gt;2,3%,2%)*all_staff5[[#This Row],[Salary]],0)</f>
        <v>3194</v>
      </c>
      <c r="K167" s="10"/>
    </row>
    <row r="168" spans="1:11" x14ac:dyDescent="0.3">
      <c r="A168" s="10" t="s">
        <v>148</v>
      </c>
      <c r="B168" s="10" t="s">
        <v>8</v>
      </c>
      <c r="C168" s="10" t="s">
        <v>56</v>
      </c>
      <c r="D168" s="10">
        <v>37</v>
      </c>
      <c r="E168" s="11">
        <v>44389</v>
      </c>
      <c r="F168" s="9">
        <v>118100</v>
      </c>
      <c r="G168" s="10" t="s">
        <v>16</v>
      </c>
      <c r="H168" s="16">
        <f ca="1">(TODAY()-all_staff5[[#This Row],[Date Joined]])/365</f>
        <v>2.0027397260273974</v>
      </c>
      <c r="I168" s="10" t="s">
        <v>212</v>
      </c>
      <c r="J168" s="8">
        <f ca="1">ROUNDUP(IF(all_staff5[[#This Row],[Tenure]]&gt;2,3%,2%)*all_staff5[[#This Row],[Salary]],0)</f>
        <v>3543</v>
      </c>
      <c r="K168" s="10"/>
    </row>
    <row r="169" spans="1:11" x14ac:dyDescent="0.3">
      <c r="A169" s="10" t="s">
        <v>164</v>
      </c>
      <c r="B169" s="10" t="s">
        <v>8</v>
      </c>
      <c r="C169" s="10" t="s">
        <v>9</v>
      </c>
      <c r="D169" s="10">
        <v>36</v>
      </c>
      <c r="E169" s="11">
        <v>44468</v>
      </c>
      <c r="F169" s="9">
        <v>78390</v>
      </c>
      <c r="G169" s="10" t="s">
        <v>16</v>
      </c>
      <c r="H169" s="16">
        <f ca="1">(TODAY()-all_staff5[[#This Row],[Date Joined]])/365</f>
        <v>1.7863013698630137</v>
      </c>
      <c r="I169" s="10" t="s">
        <v>212</v>
      </c>
      <c r="J169" s="8">
        <f ca="1">ROUNDUP(IF(all_staff5[[#This Row],[Tenure]]&gt;2,3%,2%)*all_staff5[[#This Row],[Salary]],0)</f>
        <v>1568</v>
      </c>
      <c r="K169" s="10"/>
    </row>
    <row r="170" spans="1:11" x14ac:dyDescent="0.3">
      <c r="A170" s="10" t="s">
        <v>147</v>
      </c>
      <c r="B170" s="10" t="s">
        <v>8</v>
      </c>
      <c r="C170" s="10" t="s">
        <v>9</v>
      </c>
      <c r="D170" s="10">
        <v>30</v>
      </c>
      <c r="E170" s="11">
        <v>44789</v>
      </c>
      <c r="F170" s="9">
        <v>114180</v>
      </c>
      <c r="G170" s="10" t="s">
        <v>16</v>
      </c>
      <c r="H170" s="16">
        <f ca="1">(TODAY()-all_staff5[[#This Row],[Date Joined]])/365</f>
        <v>0.9068493150684932</v>
      </c>
      <c r="I170" s="10" t="s">
        <v>212</v>
      </c>
      <c r="J170" s="8">
        <f ca="1">ROUNDUP(IF(all_staff5[[#This Row],[Tenure]]&gt;2,3%,2%)*all_staff5[[#This Row],[Salary]],0)</f>
        <v>2284</v>
      </c>
      <c r="K170" s="10"/>
    </row>
    <row r="171" spans="1:11" x14ac:dyDescent="0.3">
      <c r="A171" s="10" t="s">
        <v>189</v>
      </c>
      <c r="B171" s="10" t="s">
        <v>8</v>
      </c>
      <c r="C171" s="10" t="s">
        <v>9</v>
      </c>
      <c r="D171" s="10">
        <v>28</v>
      </c>
      <c r="E171" s="11">
        <v>44590</v>
      </c>
      <c r="F171" s="9">
        <v>104120</v>
      </c>
      <c r="G171" s="10" t="s">
        <v>16</v>
      </c>
      <c r="H171" s="16">
        <f ca="1">(TODAY()-all_staff5[[#This Row],[Date Joined]])/365</f>
        <v>1.452054794520548</v>
      </c>
      <c r="I171" s="10" t="s">
        <v>212</v>
      </c>
      <c r="J171" s="8">
        <f ca="1">ROUNDUP(IF(all_staff5[[#This Row],[Tenure]]&gt;2,3%,2%)*all_staff5[[#This Row],[Salary]],0)</f>
        <v>2083</v>
      </c>
      <c r="K171" s="10"/>
    </row>
    <row r="172" spans="1:11" x14ac:dyDescent="0.3">
      <c r="A172" s="10" t="s">
        <v>138</v>
      </c>
      <c r="B172" s="10" t="s">
        <v>15</v>
      </c>
      <c r="C172" s="10" t="s">
        <v>9</v>
      </c>
      <c r="D172" s="10">
        <v>30</v>
      </c>
      <c r="E172" s="11">
        <v>44640</v>
      </c>
      <c r="F172" s="9">
        <v>67950</v>
      </c>
      <c r="G172" s="10" t="s">
        <v>16</v>
      </c>
      <c r="H172" s="16">
        <f ca="1">(TODAY()-all_staff5[[#This Row],[Date Joined]])/365</f>
        <v>1.3150684931506849</v>
      </c>
      <c r="I172" s="10" t="s">
        <v>212</v>
      </c>
      <c r="J172" s="8">
        <f ca="1">ROUNDUP(IF(all_staff5[[#This Row],[Tenure]]&gt;2,3%,2%)*all_staff5[[#This Row],[Salary]],0)</f>
        <v>1359</v>
      </c>
      <c r="K172" s="10"/>
    </row>
    <row r="173" spans="1:11" x14ac:dyDescent="0.3">
      <c r="A173" s="10" t="s">
        <v>137</v>
      </c>
      <c r="B173" s="10" t="s">
        <v>8</v>
      </c>
      <c r="C173" s="10" t="s">
        <v>12</v>
      </c>
      <c r="D173" s="10">
        <v>29</v>
      </c>
      <c r="E173" s="11">
        <v>43962</v>
      </c>
      <c r="F173" s="9">
        <v>34980</v>
      </c>
      <c r="G173" s="10" t="s">
        <v>16</v>
      </c>
      <c r="H173" s="16">
        <f ca="1">(TODAY()-all_staff5[[#This Row],[Date Joined]])/365</f>
        <v>3.1726027397260275</v>
      </c>
      <c r="I173" s="10" t="s">
        <v>212</v>
      </c>
      <c r="J173" s="8">
        <f ca="1">ROUNDUP(IF(all_staff5[[#This Row],[Tenure]]&gt;2,3%,2%)*all_staff5[[#This Row],[Salary]],0)</f>
        <v>1050</v>
      </c>
      <c r="K173" s="10"/>
    </row>
    <row r="174" spans="1:11" x14ac:dyDescent="0.3">
      <c r="A174" s="10" t="s">
        <v>153</v>
      </c>
      <c r="B174" s="10" t="s">
        <v>8</v>
      </c>
      <c r="C174" s="10" t="s">
        <v>12</v>
      </c>
      <c r="D174" s="10">
        <v>24</v>
      </c>
      <c r="E174" s="11">
        <v>44087</v>
      </c>
      <c r="F174" s="9">
        <v>62780</v>
      </c>
      <c r="G174" s="10" t="s">
        <v>16</v>
      </c>
      <c r="H174" s="16">
        <f ca="1">(TODAY()-all_staff5[[#This Row],[Date Joined]])/365</f>
        <v>2.8301369863013699</v>
      </c>
      <c r="I174" s="10" t="s">
        <v>212</v>
      </c>
      <c r="J174" s="8">
        <f ca="1">ROUNDUP(IF(all_staff5[[#This Row],[Tenure]]&gt;2,3%,2%)*all_staff5[[#This Row],[Salary]],0)</f>
        <v>1884</v>
      </c>
      <c r="K174" s="10"/>
    </row>
    <row r="175" spans="1:11" x14ac:dyDescent="0.3">
      <c r="A175" s="10" t="s">
        <v>117</v>
      </c>
      <c r="B175" s="10" t="s">
        <v>15</v>
      </c>
      <c r="C175" s="10" t="s">
        <v>12</v>
      </c>
      <c r="D175" s="10">
        <v>20</v>
      </c>
      <c r="E175" s="11">
        <v>44397</v>
      </c>
      <c r="F175" s="9">
        <v>107700</v>
      </c>
      <c r="G175" s="10" t="s">
        <v>16</v>
      </c>
      <c r="H175" s="16">
        <f ca="1">(TODAY()-all_staff5[[#This Row],[Date Joined]])/365</f>
        <v>1.9808219178082191</v>
      </c>
      <c r="I175" s="10" t="s">
        <v>212</v>
      </c>
      <c r="J175" s="8">
        <f ca="1">ROUNDUP(IF(all_staff5[[#This Row],[Tenure]]&gt;2,3%,2%)*all_staff5[[#This Row],[Salary]],0)</f>
        <v>2154</v>
      </c>
      <c r="K175" s="10"/>
    </row>
    <row r="176" spans="1:11" x14ac:dyDescent="0.3">
      <c r="A176" s="10" t="s">
        <v>168</v>
      </c>
      <c r="B176" s="10" t="s">
        <v>15</v>
      </c>
      <c r="C176" s="10" t="s">
        <v>19</v>
      </c>
      <c r="D176" s="10">
        <v>25</v>
      </c>
      <c r="E176" s="11">
        <v>44322</v>
      </c>
      <c r="F176" s="9">
        <v>65700</v>
      </c>
      <c r="G176" s="10" t="s">
        <v>16</v>
      </c>
      <c r="H176" s="16">
        <f ca="1">(TODAY()-all_staff5[[#This Row],[Date Joined]])/365</f>
        <v>2.1863013698630138</v>
      </c>
      <c r="I176" s="10" t="s">
        <v>212</v>
      </c>
      <c r="J176" s="8">
        <f ca="1">ROUNDUP(IF(all_staff5[[#This Row],[Tenure]]&gt;2,3%,2%)*all_staff5[[#This Row],[Salary]],0)</f>
        <v>1971</v>
      </c>
      <c r="K176" s="10"/>
    </row>
    <row r="177" spans="1:11" x14ac:dyDescent="0.3">
      <c r="A177" s="10" t="s">
        <v>135</v>
      </c>
      <c r="B177" s="10" t="s">
        <v>8</v>
      </c>
      <c r="C177" s="10" t="s">
        <v>12</v>
      </c>
      <c r="D177" s="10">
        <v>33</v>
      </c>
      <c r="E177" s="11">
        <v>44313</v>
      </c>
      <c r="F177" s="9">
        <v>75480</v>
      </c>
      <c r="G177" s="10" t="s">
        <v>42</v>
      </c>
      <c r="H177" s="16">
        <f ca="1">(TODAY()-all_staff5[[#This Row],[Date Joined]])/365</f>
        <v>2.2109589041095892</v>
      </c>
      <c r="I177" s="10" t="s">
        <v>212</v>
      </c>
      <c r="J177" s="8">
        <f ca="1">ROUNDUP(IF(all_staff5[[#This Row],[Tenure]]&gt;2,3%,2%)*all_staff5[[#This Row],[Salary]],0)</f>
        <v>2265</v>
      </c>
      <c r="K177" s="10"/>
    </row>
    <row r="178" spans="1:11" x14ac:dyDescent="0.3">
      <c r="A178" s="10" t="s">
        <v>174</v>
      </c>
      <c r="B178" s="10" t="s">
        <v>15</v>
      </c>
      <c r="C178" s="10" t="s">
        <v>12</v>
      </c>
      <c r="D178" s="10">
        <v>33</v>
      </c>
      <c r="E178" s="11">
        <v>44448</v>
      </c>
      <c r="F178" s="9">
        <v>53870</v>
      </c>
      <c r="G178" s="10" t="s">
        <v>16</v>
      </c>
      <c r="H178" s="16">
        <f ca="1">(TODAY()-all_staff5[[#This Row],[Date Joined]])/365</f>
        <v>1.8410958904109589</v>
      </c>
      <c r="I178" s="10" t="s">
        <v>212</v>
      </c>
      <c r="J178" s="8">
        <f ca="1">ROUNDUP(IF(all_staff5[[#This Row],[Tenure]]&gt;2,3%,2%)*all_staff5[[#This Row],[Salary]],0)</f>
        <v>1078</v>
      </c>
      <c r="K178" s="10"/>
    </row>
    <row r="179" spans="1:11" x14ac:dyDescent="0.3">
      <c r="A179" s="10" t="s">
        <v>141</v>
      </c>
      <c r="B179" s="10" t="s">
        <v>8</v>
      </c>
      <c r="C179" s="10" t="s">
        <v>19</v>
      </c>
      <c r="D179" s="10">
        <v>36</v>
      </c>
      <c r="E179" s="11">
        <v>44433</v>
      </c>
      <c r="F179" s="9">
        <v>78540</v>
      </c>
      <c r="G179" s="10" t="s">
        <v>16</v>
      </c>
      <c r="H179" s="16">
        <f ca="1">(TODAY()-all_staff5[[#This Row],[Date Joined]])/365</f>
        <v>1.8821917808219177</v>
      </c>
      <c r="I179" s="10" t="s">
        <v>212</v>
      </c>
      <c r="J179" s="8">
        <f ca="1">ROUNDUP(IF(all_staff5[[#This Row],[Tenure]]&gt;2,3%,2%)*all_staff5[[#This Row],[Salary]],0)</f>
        <v>1571</v>
      </c>
      <c r="K179" s="10"/>
    </row>
    <row r="180" spans="1:11" x14ac:dyDescent="0.3">
      <c r="A180" s="10" t="s">
        <v>193</v>
      </c>
      <c r="B180" s="10" t="s">
        <v>15</v>
      </c>
      <c r="C180" s="10" t="s">
        <v>9</v>
      </c>
      <c r="D180" s="10">
        <v>19</v>
      </c>
      <c r="E180" s="11">
        <v>44218</v>
      </c>
      <c r="F180" s="9">
        <v>58960</v>
      </c>
      <c r="G180" s="10" t="s">
        <v>16</v>
      </c>
      <c r="H180" s="16">
        <f ca="1">(TODAY()-all_staff5[[#This Row],[Date Joined]])/365</f>
        <v>2.4712328767123286</v>
      </c>
      <c r="I180" s="10" t="s">
        <v>212</v>
      </c>
      <c r="J180" s="8">
        <f ca="1">ROUNDUP(IF(all_staff5[[#This Row],[Tenure]]&gt;2,3%,2%)*all_staff5[[#This Row],[Salary]],0)</f>
        <v>1769</v>
      </c>
      <c r="K180" s="10"/>
    </row>
    <row r="181" spans="1:11" x14ac:dyDescent="0.3">
      <c r="A181" s="10" t="s">
        <v>162</v>
      </c>
      <c r="B181" s="10" t="s">
        <v>15</v>
      </c>
      <c r="C181" s="10" t="s">
        <v>9</v>
      </c>
      <c r="D181" s="10">
        <v>46</v>
      </c>
      <c r="E181" s="11">
        <v>44697</v>
      </c>
      <c r="F181" s="9">
        <v>70610</v>
      </c>
      <c r="G181" s="10" t="s">
        <v>16</v>
      </c>
      <c r="H181" s="16">
        <f ca="1">(TODAY()-all_staff5[[#This Row],[Date Joined]])/365</f>
        <v>1.1589041095890411</v>
      </c>
      <c r="I181" s="10" t="s">
        <v>212</v>
      </c>
      <c r="J181" s="8">
        <f ca="1">ROUNDUP(IF(all_staff5[[#This Row],[Tenure]]&gt;2,3%,2%)*all_staff5[[#This Row],[Salary]],0)</f>
        <v>1413</v>
      </c>
      <c r="K181" s="10"/>
    </row>
    <row r="182" spans="1:11" x14ac:dyDescent="0.3">
      <c r="A182" s="10" t="s">
        <v>171</v>
      </c>
      <c r="B182" s="10" t="s">
        <v>15</v>
      </c>
      <c r="C182" s="10" t="s">
        <v>21</v>
      </c>
      <c r="D182" s="10">
        <v>33</v>
      </c>
      <c r="E182" s="11">
        <v>44181</v>
      </c>
      <c r="F182" s="9">
        <v>59430</v>
      </c>
      <c r="G182" s="10" t="s">
        <v>16</v>
      </c>
      <c r="H182" s="16">
        <f ca="1">(TODAY()-all_staff5[[#This Row],[Date Joined]])/365</f>
        <v>2.5726027397260274</v>
      </c>
      <c r="I182" s="10" t="s">
        <v>212</v>
      </c>
      <c r="J182" s="8">
        <f ca="1">ROUNDUP(IF(all_staff5[[#This Row],[Tenure]]&gt;2,3%,2%)*all_staff5[[#This Row],[Salary]],0)</f>
        <v>1783</v>
      </c>
      <c r="K182" s="10"/>
    </row>
    <row r="183" spans="1:11" x14ac:dyDescent="0.3">
      <c r="A183" s="10" t="s">
        <v>144</v>
      </c>
      <c r="B183" s="10" t="s">
        <v>15</v>
      </c>
      <c r="C183" s="10" t="s">
        <v>9</v>
      </c>
      <c r="D183" s="10">
        <v>33</v>
      </c>
      <c r="E183" s="11">
        <v>44640</v>
      </c>
      <c r="F183" s="9">
        <v>48530</v>
      </c>
      <c r="G183" s="10" t="s">
        <v>13</v>
      </c>
      <c r="H183" s="16">
        <f ca="1">(TODAY()-all_staff5[[#This Row],[Date Joined]])/365</f>
        <v>1.3150684931506849</v>
      </c>
      <c r="I183" s="10" t="s">
        <v>212</v>
      </c>
      <c r="J183" s="8">
        <f ca="1">ROUNDUP(IF(all_staff5[[#This Row],[Tenure]]&gt;2,3%,2%)*all_staff5[[#This Row],[Salary]],0)</f>
        <v>971</v>
      </c>
      <c r="K183" s="10"/>
    </row>
    <row r="184" spans="1:11" x14ac:dyDescent="0.3">
      <c r="A184" s="10" t="s">
        <v>163</v>
      </c>
      <c r="B184" s="10" t="s">
        <v>8</v>
      </c>
      <c r="C184" s="10" t="s">
        <v>12</v>
      </c>
      <c r="D184" s="10">
        <v>33</v>
      </c>
      <c r="E184" s="11">
        <v>44129</v>
      </c>
      <c r="F184" s="9">
        <v>96140</v>
      </c>
      <c r="G184" s="10" t="s">
        <v>16</v>
      </c>
      <c r="H184" s="16">
        <f ca="1">(TODAY()-all_staff5[[#This Row],[Date Joined]])/365</f>
        <v>2.7150684931506848</v>
      </c>
      <c r="I184" s="10" t="s">
        <v>212</v>
      </c>
      <c r="J184" s="8">
        <f ca="1">ROUNDUP(IF(all_staff5[[#This Row],[Tenure]]&gt;2,3%,2%)*all_staff5[[#This Row],[Salary]],0)</f>
        <v>2885</v>
      </c>
      <c r="K184" s="10"/>
    </row>
  </sheetData>
  <pageMargins left="0.7" right="0.7" top="0.75" bottom="0.75" header="0.3" footer="0.3"/>
  <pageSetup orientation="portrait" horizontalDpi="360" verticalDpi="360" r:id="rId2"/>
  <drawing r:id="rId3"/>
  <tableParts count="1">
    <tablePart r:id="rId4"/>
  </tableParts>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5:M61"/>
  <sheetViews>
    <sheetView workbookViewId="0">
      <selection activeCell="L53" sqref="L53"/>
    </sheetView>
  </sheetViews>
  <sheetFormatPr defaultRowHeight="14.4" x14ac:dyDescent="0.3"/>
  <cols>
    <col min="11" max="11" width="13.109375" bestFit="1" customWidth="1"/>
    <col min="12" max="12" width="40.6640625" style="38" bestFit="1" customWidth="1"/>
    <col min="13" max="13" width="15.77734375" bestFit="1" customWidth="1"/>
  </cols>
  <sheetData>
    <row r="5" spans="12:12" ht="43.2" x14ac:dyDescent="0.3">
      <c r="L5" s="6" t="s">
        <v>258</v>
      </c>
    </row>
    <row r="22" spans="12:12" x14ac:dyDescent="0.3">
      <c r="L22" s="38" t="s">
        <v>259</v>
      </c>
    </row>
    <row r="23" spans="12:12" x14ac:dyDescent="0.3">
      <c r="L23" s="38" t="s">
        <v>260</v>
      </c>
    </row>
    <row r="41" spans="11:13" ht="40.799999999999997" customHeight="1" x14ac:dyDescent="0.3">
      <c r="L41" s="41" t="s">
        <v>262</v>
      </c>
    </row>
    <row r="44" spans="11:13" x14ac:dyDescent="0.3">
      <c r="K44" s="31" t="s">
        <v>242</v>
      </c>
      <c r="L44" t="s">
        <v>243</v>
      </c>
      <c r="M44" t="s">
        <v>247</v>
      </c>
    </row>
    <row r="45" spans="11:13" x14ac:dyDescent="0.3">
      <c r="K45" s="25" t="s">
        <v>10</v>
      </c>
      <c r="L45" s="9">
        <v>4</v>
      </c>
      <c r="M45" s="40">
        <v>92080</v>
      </c>
    </row>
    <row r="46" spans="11:13" x14ac:dyDescent="0.3">
      <c r="K46" s="25" t="s">
        <v>13</v>
      </c>
      <c r="L46" s="9">
        <v>20</v>
      </c>
      <c r="M46" s="40">
        <v>75933</v>
      </c>
    </row>
    <row r="47" spans="11:13" x14ac:dyDescent="0.3">
      <c r="K47" s="25" t="s">
        <v>16</v>
      </c>
      <c r="L47" s="9">
        <v>137</v>
      </c>
      <c r="M47" s="40">
        <v>76798.759124087592</v>
      </c>
    </row>
    <row r="48" spans="11:13" x14ac:dyDescent="0.3">
      <c r="K48" s="25" t="s">
        <v>24</v>
      </c>
      <c r="L48" s="9">
        <v>16</v>
      </c>
      <c r="M48" s="40">
        <v>78115</v>
      </c>
    </row>
    <row r="49" spans="11:13" x14ac:dyDescent="0.3">
      <c r="K49" s="25" t="s">
        <v>42</v>
      </c>
      <c r="L49" s="9">
        <v>6</v>
      </c>
      <c r="M49" s="40">
        <v>77423.333333333328</v>
      </c>
    </row>
    <row r="50" spans="11:13" x14ac:dyDescent="0.3">
      <c r="K50" s="25" t="s">
        <v>241</v>
      </c>
      <c r="L50" s="9">
        <v>183</v>
      </c>
      <c r="M50" s="40">
        <v>77173.715846994543</v>
      </c>
    </row>
    <row r="51" spans="11:13" x14ac:dyDescent="0.3">
      <c r="L51"/>
    </row>
    <row r="52" spans="11:13" x14ac:dyDescent="0.3">
      <c r="K52" s="42" t="s">
        <v>264</v>
      </c>
      <c r="L52" s="5" t="s">
        <v>263</v>
      </c>
    </row>
    <row r="53" spans="11:13" x14ac:dyDescent="0.3">
      <c r="L53"/>
    </row>
    <row r="54" spans="11:13" x14ac:dyDescent="0.3">
      <c r="L54"/>
    </row>
    <row r="55" spans="11:13" x14ac:dyDescent="0.3">
      <c r="L55"/>
    </row>
    <row r="56" spans="11:13" x14ac:dyDescent="0.3">
      <c r="L56"/>
    </row>
    <row r="57" spans="11:13" x14ac:dyDescent="0.3">
      <c r="L57"/>
    </row>
    <row r="58" spans="11:13" x14ac:dyDescent="0.3">
      <c r="L58"/>
    </row>
    <row r="59" spans="11:13" x14ac:dyDescent="0.3">
      <c r="L59"/>
    </row>
    <row r="60" spans="11:13" x14ac:dyDescent="0.3">
      <c r="L60"/>
    </row>
    <row r="61" spans="11:13" x14ac:dyDescent="0.3">
      <c r="L61"/>
    </row>
  </sheetData>
  <conditionalFormatting sqref="L44">
    <cfRule type="dataBar" priority="2">
      <dataBar>
        <cfvo type="min"/>
        <cfvo type="max"/>
        <color rgb="FF638EC6"/>
      </dataBar>
      <extLst>
        <ext xmlns:x14="http://schemas.microsoft.com/office/spreadsheetml/2009/9/main" uri="{B025F937-C7B1-47D3-B67F-A62EFF666E3E}">
          <x14:id>{56C918AA-65DD-4A8C-A35C-16CCE85FC715}</x14:id>
        </ext>
      </extLst>
    </cfRule>
  </conditionalFormatting>
  <conditionalFormatting pivot="1" sqref="M45:M49">
    <cfRule type="dataBar" priority="1">
      <dataBar>
        <cfvo type="min"/>
        <cfvo type="max"/>
        <color rgb="FF638EC6"/>
      </dataBar>
      <extLst>
        <ext xmlns:x14="http://schemas.microsoft.com/office/spreadsheetml/2009/9/main" uri="{B025F937-C7B1-47D3-B67F-A62EFF666E3E}">
          <x14:id>{26908E93-D671-4727-ABDD-993A3FC5B4A3}</x14:id>
        </ext>
      </extLst>
    </cfRule>
  </conditionalFormatting>
  <pageMargins left="0.7" right="0.7" top="0.75" bottom="0.75" header="0.3" footer="0.3"/>
  <pageSetup orientation="portrait" horizontalDpi="360" verticalDpi="360" r:id="rId2"/>
  <drawing r:id="rId3"/>
  <extLst>
    <ext xmlns:x14="http://schemas.microsoft.com/office/spreadsheetml/2009/9/main" uri="{78C0D931-6437-407d-A8EE-F0AAD7539E65}">
      <x14:conditionalFormattings>
        <x14:conditionalFormatting xmlns:xm="http://schemas.microsoft.com/office/excel/2006/main">
          <x14:cfRule type="dataBar" id="{56C918AA-65DD-4A8C-A35C-16CCE85FC715}">
            <x14:dataBar minLength="0" maxLength="100" border="1" negativeBarBorderColorSameAsPositive="0">
              <x14:cfvo type="autoMin"/>
              <x14:cfvo type="autoMax"/>
              <x14:borderColor rgb="FF638EC6"/>
              <x14:negativeFillColor rgb="FFFF0000"/>
              <x14:negativeBorderColor rgb="FFFF0000"/>
              <x14:axisColor rgb="FF000000"/>
            </x14:dataBar>
          </x14:cfRule>
          <xm:sqref>L44</xm:sqref>
        </x14:conditionalFormatting>
        <x14:conditionalFormatting xmlns:xm="http://schemas.microsoft.com/office/excel/2006/main" pivot="1">
          <x14:cfRule type="dataBar" id="{26908E93-D671-4727-ABDD-993A3FC5B4A3}">
            <x14:dataBar minLength="0" maxLength="100" border="1" negativeBarBorderColorSameAsPositive="0">
              <x14:cfvo type="autoMin"/>
              <x14:cfvo type="autoMax"/>
              <x14:borderColor rgb="FF638EC6"/>
              <x14:negativeFillColor rgb="FFFF0000"/>
              <x14:negativeBorderColor rgb="FFFF0000"/>
              <x14:axisColor rgb="FF000000"/>
            </x14:dataBar>
          </x14:cfRule>
          <xm:sqref>M45:M49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O61"/>
  <sheetViews>
    <sheetView topLeftCell="A33" workbookViewId="0">
      <selection activeCell="G45" sqref="G45:I45"/>
    </sheetView>
  </sheetViews>
  <sheetFormatPr defaultRowHeight="14.4" x14ac:dyDescent="0.3"/>
  <cols>
    <col min="2" max="2" width="12.5546875" customWidth="1"/>
    <col min="3" max="3" width="13.88671875" customWidth="1"/>
    <col min="7" max="7" width="12.5546875" customWidth="1"/>
    <col min="8" max="8" width="13.88671875" bestFit="1" customWidth="1"/>
    <col min="15" max="15" width="10.33203125" style="11" bestFit="1" customWidth="1"/>
    <col min="16" max="16" width="12" customWidth="1"/>
    <col min="17" max="17" width="15.88671875" customWidth="1"/>
  </cols>
  <sheetData>
    <row r="5" spans="2:3" x14ac:dyDescent="0.3">
      <c r="B5" s="31" t="s">
        <v>242</v>
      </c>
      <c r="C5" t="s">
        <v>243</v>
      </c>
    </row>
    <row r="6" spans="2:3" x14ac:dyDescent="0.3">
      <c r="B6" s="25" t="s">
        <v>265</v>
      </c>
      <c r="C6" s="10">
        <v>37</v>
      </c>
    </row>
    <row r="7" spans="2:3" x14ac:dyDescent="0.3">
      <c r="B7" s="25" t="s">
        <v>266</v>
      </c>
      <c r="C7" s="10">
        <v>82</v>
      </c>
    </row>
    <row r="8" spans="2:3" x14ac:dyDescent="0.3">
      <c r="B8" s="25" t="s">
        <v>267</v>
      </c>
      <c r="C8" s="10">
        <v>62</v>
      </c>
    </row>
    <row r="9" spans="2:3" x14ac:dyDescent="0.3">
      <c r="B9" s="25" t="s">
        <v>268</v>
      </c>
      <c r="C9" s="10">
        <v>2</v>
      </c>
    </row>
    <row r="10" spans="2:3" x14ac:dyDescent="0.3">
      <c r="B10" s="25" t="s">
        <v>241</v>
      </c>
      <c r="C10" s="10">
        <v>183</v>
      </c>
    </row>
    <row r="25" spans="2:4" x14ac:dyDescent="0.3">
      <c r="B25" s="11" t="s">
        <v>269</v>
      </c>
      <c r="C25" t="s">
        <v>270</v>
      </c>
      <c r="D25" t="s">
        <v>271</v>
      </c>
    </row>
    <row r="26" spans="2:4" x14ac:dyDescent="0.3">
      <c r="B26" s="11">
        <v>43952</v>
      </c>
      <c r="C26">
        <f>COUNTIFS(staff[Date Joined],"&gt;="&amp;B26,staff[Date Joined],"&lt;="&amp;EOMONTH(B26,0))</f>
        <v>3</v>
      </c>
      <c r="D26">
        <f>SUM($C$26:C26)</f>
        <v>3</v>
      </c>
    </row>
    <row r="27" spans="2:4" x14ac:dyDescent="0.3">
      <c r="B27" s="11">
        <v>43983</v>
      </c>
      <c r="C27">
        <f>COUNTIFS(staff[Date Joined],"&gt;="&amp;B27,staff[Date Joined],"&lt;="&amp;EOMONTH(B27,0))</f>
        <v>1</v>
      </c>
      <c r="D27">
        <f>SUM($C$26:C27)</f>
        <v>4</v>
      </c>
    </row>
    <row r="28" spans="2:4" x14ac:dyDescent="0.3">
      <c r="B28" s="11">
        <v>44013</v>
      </c>
      <c r="C28">
        <f>COUNTIFS(staff[Date Joined],"&gt;="&amp;B28,staff[Date Joined],"&lt;="&amp;EOMONTH(B28,0))</f>
        <v>5</v>
      </c>
      <c r="D28">
        <f>SUM($C$26:C28)</f>
        <v>9</v>
      </c>
    </row>
    <row r="29" spans="2:4" x14ac:dyDescent="0.3">
      <c r="B29" s="11">
        <v>44044</v>
      </c>
      <c r="C29">
        <f>COUNTIFS(staff[Date Joined],"&gt;="&amp;B29,staff[Date Joined],"&lt;="&amp;EOMONTH(B29,0))</f>
        <v>3</v>
      </c>
      <c r="D29">
        <f>SUM($C$26:C29)</f>
        <v>12</v>
      </c>
    </row>
    <row r="30" spans="2:4" x14ac:dyDescent="0.3">
      <c r="B30" s="11">
        <v>44075</v>
      </c>
      <c r="C30">
        <f>COUNTIFS(staff[Date Joined],"&gt;="&amp;B30,staff[Date Joined],"&lt;="&amp;EOMONTH(B30,0))</f>
        <v>6</v>
      </c>
      <c r="D30">
        <f>SUM($C$26:C30)</f>
        <v>18</v>
      </c>
    </row>
    <row r="31" spans="2:4" x14ac:dyDescent="0.3">
      <c r="B31" s="11">
        <v>44105</v>
      </c>
      <c r="C31">
        <f>COUNTIFS(staff[Date Joined],"&gt;="&amp;B31,staff[Date Joined],"&lt;="&amp;EOMONTH(B31,0))</f>
        <v>6</v>
      </c>
      <c r="D31">
        <f>SUM($C$26:C31)</f>
        <v>24</v>
      </c>
    </row>
    <row r="32" spans="2:4" x14ac:dyDescent="0.3">
      <c r="B32" s="11">
        <v>44136</v>
      </c>
      <c r="C32">
        <f>COUNTIFS(staff[Date Joined],"&gt;="&amp;B32,staff[Date Joined],"&lt;="&amp;EOMONTH(B32,0))</f>
        <v>6</v>
      </c>
      <c r="D32">
        <f>SUM($C$26:C32)</f>
        <v>30</v>
      </c>
    </row>
    <row r="33" spans="2:8" x14ac:dyDescent="0.3">
      <c r="B33" s="11">
        <v>44166</v>
      </c>
      <c r="C33">
        <f>COUNTIFS(staff[Date Joined],"&gt;="&amp;B33,staff[Date Joined],"&lt;="&amp;EOMONTH(B33,0))</f>
        <v>7</v>
      </c>
      <c r="D33">
        <f>SUM($C$26:C33)</f>
        <v>37</v>
      </c>
    </row>
    <row r="34" spans="2:8" x14ac:dyDescent="0.3">
      <c r="B34" s="11">
        <v>44197</v>
      </c>
      <c r="C34">
        <f>COUNTIFS(staff[Date Joined],"&gt;="&amp;B34,staff[Date Joined],"&lt;="&amp;EOMONTH(B34,0))</f>
        <v>6</v>
      </c>
      <c r="D34">
        <f>SUM($C$26:C34)</f>
        <v>43</v>
      </c>
    </row>
    <row r="35" spans="2:8" x14ac:dyDescent="0.3">
      <c r="B35" s="11">
        <v>44228</v>
      </c>
      <c r="C35">
        <f>COUNTIFS(staff[Date Joined],"&gt;="&amp;B35,staff[Date Joined],"&lt;="&amp;EOMONTH(B35,0))</f>
        <v>4</v>
      </c>
      <c r="D35">
        <f>SUM($C$26:C35)</f>
        <v>47</v>
      </c>
    </row>
    <row r="36" spans="2:8" x14ac:dyDescent="0.3">
      <c r="B36" s="11">
        <v>44256</v>
      </c>
      <c r="C36">
        <f>COUNTIFS(staff[Date Joined],"&gt;="&amp;B36,staff[Date Joined],"&lt;="&amp;EOMONTH(B36,0))</f>
        <v>9</v>
      </c>
      <c r="D36">
        <f>SUM($C$26:C36)</f>
        <v>56</v>
      </c>
    </row>
    <row r="37" spans="2:8" x14ac:dyDescent="0.3">
      <c r="B37" s="11">
        <v>44287</v>
      </c>
      <c r="C37">
        <f>COUNTIFS(staff[Date Joined],"&gt;="&amp;B37,staff[Date Joined],"&lt;="&amp;EOMONTH(B37,0))</f>
        <v>5</v>
      </c>
      <c r="D37">
        <f>SUM($C$26:C37)</f>
        <v>61</v>
      </c>
    </row>
    <row r="38" spans="2:8" x14ac:dyDescent="0.3">
      <c r="B38" s="11">
        <v>44317</v>
      </c>
      <c r="C38">
        <f>COUNTIFS(staff[Date Joined],"&gt;="&amp;B38,staff[Date Joined],"&lt;="&amp;EOMONTH(B38,0))</f>
        <v>10</v>
      </c>
      <c r="D38">
        <f>SUM($C$26:C38)</f>
        <v>71</v>
      </c>
    </row>
    <row r="39" spans="2:8" x14ac:dyDescent="0.3">
      <c r="B39" s="11">
        <v>44348</v>
      </c>
      <c r="C39">
        <f>COUNTIFS(staff[Date Joined],"&gt;="&amp;B39,staff[Date Joined],"&lt;="&amp;EOMONTH(B39,0))</f>
        <v>6</v>
      </c>
      <c r="D39">
        <f>SUM($C$26:C39)</f>
        <v>77</v>
      </c>
    </row>
    <row r="40" spans="2:8" x14ac:dyDescent="0.3">
      <c r="B40" s="11">
        <v>44378</v>
      </c>
      <c r="C40">
        <f>COUNTIFS(staff[Date Joined],"&gt;="&amp;B40,staff[Date Joined],"&lt;="&amp;EOMONTH(B40,0))</f>
        <v>13</v>
      </c>
      <c r="D40">
        <f>SUM($C$26:C40)</f>
        <v>90</v>
      </c>
    </row>
    <row r="41" spans="2:8" x14ac:dyDescent="0.3">
      <c r="B41" s="11">
        <v>44409</v>
      </c>
      <c r="C41">
        <f>COUNTIFS(staff[Date Joined],"&gt;="&amp;B41,staff[Date Joined],"&lt;="&amp;EOMONTH(B41,0))</f>
        <v>4</v>
      </c>
      <c r="D41">
        <f>SUM($C$26:C41)</f>
        <v>94</v>
      </c>
    </row>
    <row r="42" spans="2:8" x14ac:dyDescent="0.3">
      <c r="B42" s="11">
        <v>44440</v>
      </c>
      <c r="C42">
        <f>COUNTIFS(staff[Date Joined],"&gt;="&amp;B42,staff[Date Joined],"&lt;="&amp;EOMONTH(B42,0))</f>
        <v>11</v>
      </c>
      <c r="D42">
        <f>SUM($C$26:C42)</f>
        <v>105</v>
      </c>
    </row>
    <row r="43" spans="2:8" x14ac:dyDescent="0.3">
      <c r="B43" s="11">
        <v>44470</v>
      </c>
      <c r="C43">
        <f>COUNTIFS(staff[Date Joined],"&gt;="&amp;B43,staff[Date Joined],"&lt;="&amp;EOMONTH(B43,0))</f>
        <v>3</v>
      </c>
      <c r="D43">
        <f>SUM($C$26:C43)</f>
        <v>108</v>
      </c>
    </row>
    <row r="44" spans="2:8" x14ac:dyDescent="0.3">
      <c r="B44" s="11">
        <v>44501</v>
      </c>
      <c r="C44">
        <f>COUNTIFS(staff[Date Joined],"&gt;="&amp;B44,staff[Date Joined],"&lt;="&amp;EOMONTH(B44,0))</f>
        <v>4</v>
      </c>
      <c r="D44">
        <f>SUM($C$26:C44)</f>
        <v>112</v>
      </c>
    </row>
    <row r="45" spans="2:8" x14ac:dyDescent="0.3">
      <c r="B45" s="11">
        <v>44531</v>
      </c>
      <c r="C45">
        <f>COUNTIFS(staff[Date Joined],"&gt;="&amp;B45,staff[Date Joined],"&lt;="&amp;EOMONTH(B45,0))</f>
        <v>7</v>
      </c>
      <c r="D45">
        <f>SUM($C$26:C45)</f>
        <v>119</v>
      </c>
    </row>
    <row r="46" spans="2:8" x14ac:dyDescent="0.3">
      <c r="B46" s="11">
        <v>44562</v>
      </c>
      <c r="C46">
        <f>COUNTIFS(staff[Date Joined],"&gt;="&amp;B46,staff[Date Joined],"&lt;="&amp;EOMONTH(B46,0))</f>
        <v>3</v>
      </c>
      <c r="D46">
        <f>SUM($C$26:C46)</f>
        <v>122</v>
      </c>
    </row>
    <row r="47" spans="2:8" x14ac:dyDescent="0.3">
      <c r="B47" s="11">
        <v>44593</v>
      </c>
      <c r="C47">
        <f>COUNTIFS(staff[Date Joined],"&gt;="&amp;B47,staff[Date Joined],"&lt;="&amp;EOMONTH(B47,0))</f>
        <v>10</v>
      </c>
      <c r="D47">
        <f>SUM($C$26:C47)</f>
        <v>132</v>
      </c>
    </row>
    <row r="48" spans="2:8" x14ac:dyDescent="0.3">
      <c r="B48" s="11">
        <v>44621</v>
      </c>
      <c r="C48">
        <f>COUNTIFS(staff[Date Joined],"&gt;="&amp;B48,staff[Date Joined],"&lt;="&amp;EOMONTH(B48,0))</f>
        <v>9</v>
      </c>
      <c r="D48">
        <f>SUM($C$26:C48)</f>
        <v>141</v>
      </c>
      <c r="G48" s="25"/>
      <c r="H48" s="10"/>
    </row>
    <row r="49" spans="2:8" x14ac:dyDescent="0.3">
      <c r="B49" s="11">
        <v>44652</v>
      </c>
      <c r="C49">
        <f>COUNTIFS(staff[Date Joined],"&gt;="&amp;B49,staff[Date Joined],"&lt;="&amp;EOMONTH(B49,0))</f>
        <v>9</v>
      </c>
      <c r="D49">
        <f>SUM($C$26:C49)</f>
        <v>150</v>
      </c>
      <c r="G49" s="25"/>
      <c r="H49" s="10"/>
    </row>
    <row r="50" spans="2:8" x14ac:dyDescent="0.3">
      <c r="B50" s="11">
        <v>44682</v>
      </c>
      <c r="C50">
        <f>COUNTIFS(staff[Date Joined],"&gt;="&amp;B50,staff[Date Joined],"&lt;="&amp;EOMONTH(B50,0))</f>
        <v>9</v>
      </c>
      <c r="D50">
        <f>SUM($C$26:C50)</f>
        <v>159</v>
      </c>
      <c r="G50" s="25"/>
      <c r="H50" s="10"/>
    </row>
    <row r="51" spans="2:8" x14ac:dyDescent="0.3">
      <c r="B51" s="11">
        <v>44713</v>
      </c>
      <c r="C51">
        <f>COUNTIFS(staff[Date Joined],"&gt;="&amp;B51,staff[Date Joined],"&lt;="&amp;EOMONTH(B51,0))</f>
        <v>7</v>
      </c>
      <c r="D51">
        <f>SUM($C$26:C51)</f>
        <v>166</v>
      </c>
      <c r="G51" s="25"/>
      <c r="H51" s="10"/>
    </row>
    <row r="52" spans="2:8" x14ac:dyDescent="0.3">
      <c r="B52" s="11">
        <v>44743</v>
      </c>
      <c r="C52">
        <f>COUNTIFS(staff[Date Joined],"&gt;="&amp;B52,staff[Date Joined],"&lt;="&amp;EOMONTH(B52,0))</f>
        <v>5</v>
      </c>
      <c r="D52">
        <f>SUM($C$26:C52)</f>
        <v>171</v>
      </c>
      <c r="G52" s="25"/>
      <c r="H52" s="10"/>
    </row>
    <row r="53" spans="2:8" x14ac:dyDescent="0.3">
      <c r="B53" s="11">
        <v>44774</v>
      </c>
      <c r="C53">
        <f>COUNTIFS(staff[Date Joined],"&gt;="&amp;B53,staff[Date Joined],"&lt;="&amp;EOMONTH(B53,0))</f>
        <v>5</v>
      </c>
      <c r="D53">
        <f>SUM($C$26:C53)</f>
        <v>176</v>
      </c>
      <c r="G53" s="25"/>
      <c r="H53" s="10"/>
    </row>
    <row r="54" spans="2:8" x14ac:dyDescent="0.3">
      <c r="B54" s="11">
        <v>44805</v>
      </c>
      <c r="C54">
        <f>COUNTIFS(staff[Date Joined],"&gt;="&amp;B54,staff[Date Joined],"&lt;="&amp;EOMONTH(B54,0))</f>
        <v>2</v>
      </c>
      <c r="D54">
        <f>SUM($C$26:C54)</f>
        <v>178</v>
      </c>
    </row>
    <row r="55" spans="2:8" x14ac:dyDescent="0.3">
      <c r="B55" s="11">
        <v>44835</v>
      </c>
      <c r="C55">
        <f>COUNTIFS(staff[Date Joined],"&gt;="&amp;B55,staff[Date Joined],"&lt;="&amp;EOMONTH(B55,0))</f>
        <v>3</v>
      </c>
      <c r="D55">
        <f>SUM($C$26:C55)</f>
        <v>181</v>
      </c>
    </row>
    <row r="56" spans="2:8" x14ac:dyDescent="0.3">
      <c r="B56" s="11">
        <v>44866</v>
      </c>
      <c r="C56">
        <f>COUNTIFS(staff[Date Joined],"&gt;="&amp;B56,staff[Date Joined],"&lt;="&amp;EOMONTH(B56,0))</f>
        <v>0</v>
      </c>
      <c r="D56">
        <f>SUM($C$26:C56)</f>
        <v>181</v>
      </c>
    </row>
    <row r="57" spans="2:8" x14ac:dyDescent="0.3">
      <c r="B57" s="11">
        <v>44896</v>
      </c>
      <c r="C57">
        <f>COUNTIFS(staff[Date Joined],"&gt;="&amp;B57,staff[Date Joined],"&lt;="&amp;EOMONTH(B57,0))</f>
        <v>0</v>
      </c>
      <c r="D57">
        <f>SUM($C$26:C57)</f>
        <v>181</v>
      </c>
    </row>
    <row r="58" spans="2:8" x14ac:dyDescent="0.3">
      <c r="B58" s="11">
        <v>44927</v>
      </c>
      <c r="C58">
        <f>COUNTIFS(staff[Date Joined],"&gt;="&amp;B58,staff[Date Joined],"&lt;="&amp;EOMONTH(B58,0))</f>
        <v>0</v>
      </c>
      <c r="D58">
        <f>SUM($C$26:C58)</f>
        <v>181</v>
      </c>
    </row>
    <row r="59" spans="2:8" x14ac:dyDescent="0.3">
      <c r="B59" s="11">
        <v>44958</v>
      </c>
      <c r="C59">
        <f>COUNTIFS(staff[Date Joined],"&gt;="&amp;B59,staff[Date Joined],"&lt;="&amp;EOMONTH(B59,0))</f>
        <v>1</v>
      </c>
      <c r="D59">
        <f>SUM($C$26:C59)</f>
        <v>182</v>
      </c>
    </row>
    <row r="60" spans="2:8" x14ac:dyDescent="0.3">
      <c r="B60" s="11">
        <v>44986</v>
      </c>
      <c r="C60">
        <f>COUNTIFS(staff[Date Joined],"&gt;="&amp;B60,staff[Date Joined],"&lt;="&amp;EOMONTH(B60,0))</f>
        <v>0</v>
      </c>
      <c r="D60">
        <f>SUM($C$26:C60)</f>
        <v>182</v>
      </c>
    </row>
    <row r="61" spans="2:8" x14ac:dyDescent="0.3">
      <c r="B61" s="11">
        <v>45017</v>
      </c>
      <c r="C61">
        <f>COUNTIFS(staff[Date Joined],"&gt;="&amp;B61,staff[Date Joined],"&lt;="&amp;EOMONTH(B61,0))</f>
        <v>1</v>
      </c>
      <c r="D61">
        <f>SUM($C$26:C61)</f>
        <v>183</v>
      </c>
    </row>
  </sheetData>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b 8 8 c 2 4 - f f d 7 - 4 1 3 9 - b 7 0 2 - 1 1 6 6 2 4 9 1 4 0 f 7 "   x m l n s = " h t t p : / / s c h e m a s . m i c r o s o f t . c o m / D a t a M a s h u p " > A A A A A O 0 E A A B Q S w M E F A A C A A g A B G / s V 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B G / 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R v 7 F Z w 3 V L q 5 A E A A F A J A A A T A B w A R m 9 y b X V s Y X M v U 2 V j d G l v b j E u b S C i G A A o o B Q A A A A A A A A A A A A A A A A A A A A A A A A A A A D t V E 1 v 2 k A Q v S P x H 1 a b i y 2 t k E i q X t p U i k w T p Q c q A W q l I l Q t 9 g C r 7 A d a z 7 a h F v + 9 a 4 x h A a e 0 O f Q Q x R f L M 5 7 3 Z u a 9 3 R x S F E a T Y f X u v m u 3 2 q 1 8 w S 1 k R P / 6 n i O f z c g 1 k Y D t F v H P 0 D i b g o 9 8 f E x B d h J n L W j 8 a u z D 1 J i H K C 7 G f a 7 g m t a 1 d L I e J 0 a j / 2 n C K o g L m i y 4 n n u C 0 W o J 1 G O N + F R C Z 2 S 5 z m f G q s R I p 3 S Z z K O K j x U F L X E p I + j D B O E R 1 4 w U 9 A 5 0 B v Y k 3 I M l t 6 g 8 6 U n q Z r 5 D 0 U 5 N w V Y F H I F 8 M k J D V m c z H 0 K h Y J M f c s n t q q F w w F H o e Z 3 g e r V e x 7 s 5 b 7 L M T 5 m 4 H I 3 a z + m j 1 Y T R 0 S Y Y o Y l x G j d E w N M F o f 1 v N G 6 3 h G 5 E D L U S O h P 8 P 8 l 1 B i t o 5 S x c 9 4 z 8 x x v 6 R x 9 U Y t 9 r f P u m U w I 0 S L b 3 z B k L / M F T O 3 c E T M + 2 Q b f J B / f 9 3 l 8 a 4 W k L V L S J U V M / Y 1 T U k r P Q O 0 H X A 1 D m h w f s u a U U q d 9 E v u + 9 J 3 K / w x T r 4 0 m 2 s h y U L y V P f f 0 X L l 1 w y r f x T T R q Z G H a S c n o Z 1 y A 9 V / b A n t Q y X a S B 5 S 3 Q i K U O x i Y n 0 G z Q 5 D + c i t j 0 U l b 2 / 1 G 4 0 D 9 C X n / g Z Q 9 x P F z b q z j P k r P P u E t b 5 J Q 0 w O S U N M L W q k a X c b 0 V d q X K e 3 V q 7 Q v Q d r f U E s B A i 0 A F A A C A A g A B G / s V i + + d i O n A A A A + A A A A B I A A A A A A A A A A A A A A A A A A A A A A E N v b m Z p Z y 9 Q Y W N r Y W d l L n h t b F B L A Q I t A B Q A A g A I A A R v 7 F Y P y u m r p A A A A O k A A A A T A A A A A A A A A A A A A A A A A P M A A A B b Q 2 9 u d G V u d F 9 U e X B l c 1 0 u e G 1 s U E s B A i 0 A F A A C A A g A B G / s V n D d U u r k A Q A A U A k A A B M A A A A A A A A A A A A A A A A A 5 A 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j A A A A A A A A A 0 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n p f c 3 R h Z m Y 8 L 0 l 0 Z W 1 Q Y X R o P j w v S X R l b U x v Y 2 F 0 a W 9 u P j x T d G F i b G V F b n R y a W V z P j x F b n R y e S B U e X B l P S J J c 1 B y a X Z h d G U i I F Z h b H V l P S J s M C I g L z 4 8 R W 5 0 c n k g V H l w Z T 0 i T m F 2 a W d h d G l v b l N 0 Z X B O Y W 1 l I i B W Y W x 1 Z T 0 i c 0 5 h d m l n Y X R p b 2 4 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z L T A 3 L T E y V D A y O j M 2 O j U 3 L j Q 1 M z U y O T l a I i A v P j x F b n R y e S B U e X B l P S J G a W x s U 3 R h d H V z I i B W Y W x 1 Z T 0 i c 0 N v b X B s Z X R l I i A v P j w v U 3 R h Y m x l R W 5 0 c m l l c z 4 8 L 0 l 0 Z W 0 + P E l 0 Z W 0 + P E l 0 Z W 1 M b 2 N h d G l v b j 4 8 S X R l b V R 5 c G U + R m 9 y b X V s Y T w v S X R l b V R 5 c G U + P E l 0 Z W 1 Q Y X R o P l N l Y 3 R p b 2 4 x L 2 5 6 X 3 N 0 Y W Z m L 1 N v d X J j Z T w v S X R l b V B h d G g + P C 9 J d G V t T G 9 j Y X R p b 2 4 + P F N 0 Y W J s Z U V u d H J p Z X M g L z 4 8 L 0 l 0 Z W 0 + P E l 0 Z W 0 + P E l 0 Z W 1 M b 2 N h d G l v b j 4 8 S X R l b V R 5 c G U + R m 9 y b X V s Y T w v S X R l b V R 5 c G U + P E l 0 Z W 1 Q Y X R o P l N l Y 3 R p b 2 4 x L 2 5 6 X 3 N 0 Y W Z m L 0 N o Y W 5 n Z W Q l M j B U e X B l P C 9 J d G V t U G F 0 a D 4 8 L 0 l 0 Z W 1 M b 2 N h d G l v b j 4 8 U 3 R h Y m x l R W 5 0 c m l l c y A v P j w v S X R l b T 4 8 S X R l b T 4 8 S X R l b U x v Y 2 F 0 a W 9 u P j x J d G V t V H l w Z T 5 G b 3 J t d W x h P C 9 J d G V t V H l w Z T 4 8 S X R l b V B h d G g + U 2 V j d G l v b j E v a W 5 k a W F f c 3 R h Z m Y 8 L 0 l 0 Z W 1 Q Y X R o P j w v S X R l b U x v Y 2 F 0 a W 9 u P j x T d G F i b G V F b n R y a W V z P j x F b n R y e S B U e X B l P S J J c 1 B y a X Z h d G U i I F Z h b H V l P S J s M C I g L z 4 8 R W 5 0 c n k g V H l w Z T 0 i T m F 2 a W d h d G l v b l N 0 Z X B O Y W 1 l I i B W Y W x 1 Z T 0 i c 0 5 h d m l n Y X R p b 2 4 i I C 8 + P E V u d H J 5 I F R 5 c G U 9 I k x v Y W R l Z F R v Q W 5 h b H l z a X N T Z X J 2 a W N l c y I g V m F s d W U 9 I m w w I i A v P j x F b n R y e S B U e X B l P S J G a W x s U 3 R h d H V z I i B W Y W x 1 Z T 0 i c 0 N v b X B s Z X R l I i A v P j x F b n R y e S B U e X B l P S J G a W x s T G F z d F V w Z G F 0 Z W Q i I F Z h b H V l P S J k M j A y M y 0 w N y 0 x M l Q w M j o z N j o 1 N y 4 0 O T I 0 M D I 2 W i I g L z 4 8 R W 5 0 c n k g V H l w Z T 0 i R m l s b E V y c m 9 y Q 2 9 k Z S I g V m F s d W U 9 I n N V b m t u b 3 d u I i A v P j x F b n R y e S B U e X B l P S J B Z G R l Z F R v R G F 0 Y U 1 v Z G V s I i B W Y W x 1 Z T 0 i b D A i I C 8 + P E V u d H J 5 I F R 5 c G U 9 I k 5 h b W V V c G R h d G V k Q W Z 0 Z X J G a W x s I i B W Y W x 1 Z T 0 i b D E 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p b m R p Y V 9 z d G F m Z i 9 T b 3 V y Y 2 U 8 L 0 l 0 Z W 1 Q Y X R o P j w v S X R l b U x v Y 2 F 0 a W 9 u P j x T d G F i b G V F b n R y a W V z I C 8 + P C 9 J d G V t P j x J d G V t P j x J d G V t T G 9 j Y X R p b 2 4 + P E l 0 Z W 1 U e X B l P k Z v c m 1 1 b G E 8 L 0 l 0 Z W 1 U e X B l P j x J d G V t U G F 0 a D 5 T Z W N 0 a W 9 u M S 9 p b m R p Y V 9 z d G F m Z i 9 D a G F u Z 2 V k J T I w V H l w Z T w v S X R l b V B h d G g + P C 9 J d G V t T G 9 j Y X R p b 2 4 + P F N 0 Y W J s Z U V u d H J p Z X M g L z 4 8 L 0 l 0 Z W 0 + P E l 0 Z W 0 + P E l 0 Z W 1 M b 2 N h d G l v b j 4 8 S X R l b V R 5 c G U + R m 9 y b X V s Y T w v S X R l b V R 5 c G U + P E l 0 Z W 1 Q Y X R o P l N l Y 3 R p b 2 4 x L 2 l u Z G l h X 3 N 0 Y W Z m L 0 N o Y W 5 n Z W Q l M j B U e X B l M T w v S X R l b V B h d G g + P C 9 J d G V t T G 9 j Y X R p b 2 4 + P F N 0 Y W J s Z U V u d H J p Z X M g L z 4 8 L 0 l 0 Z W 0 + P E l 0 Z W 0 + P E l 0 Z W 1 M b 2 N h d G l v b j 4 8 S X R l b V R 5 c G U + R m 9 y b X V s Y T w v S X R l b V R 5 c G U + P E l 0 Z W 1 Q Y X R o P l N l Y 3 R p b 2 4 x L 2 l u Z G l h X 3 N 0 Y W Z m L 0 F k Z G V k J T I w Q 3 V z d G 9 t 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z d G F m Z 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d G F m Z i 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M t M D c t M T J U M D I 6 M z g 6 N T g u N j c 2 O T Q 3 N 1 o i I C 8 + P E V u d H J 5 I F R 5 c G U 9 I k Z p b G x D b 2 x 1 b W 5 U e X B l c y I g V m F s d W U 9 I n N C Z 1 l H Q l F r R k 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J n F 1 b 3 Q 7 T m F t Z S Z x d W 9 0 O 1 0 s J n F 1 b 3 Q 7 c X V l c n l S Z W x h d G l v b n N o a X B z J n F 1 b 3 Q 7 O l t d L C Z x d W 9 0 O 2 N v b H V t b k l k Z W 5 0 a X R p Z X M m c X V v d D s 6 W y Z x d W 9 0 O 1 N l Y 3 R p b 2 4 x L 3 N 0 Y W Z m L 1 N v d X J j Z S 5 7 T m F t Z S w w f S Z x d W 9 0 O y w m c X V v d D t T Z W N 0 a W 9 u M S 9 z d G F m Z i 9 S Z X B s Y W N l Z C B W Y W x 1 Z S 5 7 R 2 V u Z G V y L D F 9 J n F 1 b 3 Q 7 L C Z x d W 9 0 O 1 N l Y 3 R p b 2 4 x L 3 N 0 Y W Z m L 1 N v d X J j Z S 5 7 R G V w Y X J 0 b W V u d C w y f S Z x d W 9 0 O y w m c X V v d D t T Z W N 0 a W 9 u M S 9 z d G F m Z i 9 T b 3 V y Y 2 U u e 0 F n Z S w z f S Z x d W 9 0 O y w m c X V v d D t T Z W N 0 a W 9 u M S 9 z d G F m Z i 9 D a G F u Z 2 V k I F R 5 c G U u e 0 R h d G U g S m 9 p b m V k L D R 9 J n F 1 b 3 Q 7 L C Z x d W 9 0 O 1 N l Y 3 R p b 2 4 x L 3 N 0 Y W Z m L 1 N v d X J j Z S 5 7 U 2 F s Y X J 5 L D V 9 J n F 1 b 3 Q 7 L C Z x d W 9 0 O 1 N l Y 3 R p b 2 4 x L 3 N 0 Y W Z m L 1 N v d X J j Z S 5 7 U m F 0 a W 5 n L D Z 9 J n F 1 b 3 Q 7 L C Z x d W 9 0 O 1 N l Y 3 R p b 2 4 x L 3 N 0 Y W Z m L 1 N v d X J j Z S 5 7 Q 2 9 1 b n R y e S w 3 f S Z x d W 9 0 O 1 0 s J n F 1 b 3 Q 7 Q 2 9 s d W 1 u Q 2 9 1 b n Q m c X V v d D s 6 O C w m c X V v d D t L Z X l D b 2 x 1 b W 5 O Y W 1 l c y Z x d W 9 0 O z p b J n F 1 b 3 Q 7 T m F t Z S Z x d W 9 0 O 1 0 s J n F 1 b 3 Q 7 Q 2 9 s d W 1 u S W R l b n R p d G l l c y Z x d W 9 0 O z p b J n F 1 b 3 Q 7 U 2 V j d G l v b j E v c 3 R h Z m Y v U 2 9 1 c m N l L n t O Y W 1 l L D B 9 J n F 1 b 3 Q 7 L C Z x d W 9 0 O 1 N l Y 3 R p b 2 4 x L 3 N 0 Y W Z m L 1 J l c G x h Y 2 V k I F Z h b H V l 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2 9 1 c m N l L n t D b 3 V u d H J 5 L D d 9 J n F 1 b 3 Q 7 X S w m c X V v d D t S Z W x h d G l v b n N o a X B J b m Z v J n F 1 b 3 Q 7 O l t d f S I g L z 4 8 R W 5 0 c n k g V H l w Z T 0 i U m V j b 3 Z l c n l U Y X J n Z X R S b 3 c i I F Z h b H V l P S J s M S I g L z 4 8 R W 5 0 c n k g V H l w Z T 0 i U m V j b 3 Z l c n l U Y X J n Z X R D b 2 x 1 b W 4 i I F Z h b H V l P S J s M S I g L z 4 8 R W 5 0 c n k g V H l w Z T 0 i U m V j b 3 Z l c n l U Y X J n Z X R T a G V l d C I g V m F s d W U 9 I n N B b G w g U 3 R h Z m Y i I C 8 + P E V u d H J 5 I F R 5 c G U 9 I l F 1 Z X J 5 S U Q i I F Z h b H V l P S J z N j I 4 Z j R k N z g t Z G I 1 N i 0 0 Y T Q 5 L T g x N z A t N T c 1 M z I 3 N j E 0 Y m V m I i A v P j w v U 3 R h Y m x l R W 5 0 c m l l c z 4 8 L 0 l 0 Z W 0 + P E l 0 Z W 0 + P E l 0 Z W 1 M b 2 N h d G l v b j 4 8 S X R l b V R 5 c G U + R m 9 y b X V s Y T w v S X R l b V R 5 c G U + P E l 0 Z W 1 Q Y X R o P l N l Y 3 R p b 2 4 x L 3 N 0 Y W Z m L 1 N v d X J j Z T w v S X R l b V B h d G g + P C 9 J d G V t T G 9 j Y X R p b 2 4 + P F N 0 Y W J s Z U V u d H J p Z X M g L z 4 8 L 0 l 0 Z W 0 + P E l 0 Z W 0 + P E l 0 Z W 1 M b 2 N h d G l v b j 4 8 S X R l b V R 5 c G U + R m 9 y b X V s Y T w v S X R l b V R 5 c G U + P E l 0 Z W 1 Q Y X R o P l N l Y 3 R p b 2 4 x L 3 N 0 Y W Z m L 1 J l b W 9 2 Z W Q l M j B E d X B s a W N h d G V z P C 9 J d G V t U G F 0 a D 4 8 L 0 l 0 Z W 1 M b 2 N h d G l v b j 4 8 U 3 R h Y m x l R W 5 0 c m l l c y A v P j w v S X R l b T 4 8 S X R l b T 4 8 S X R l b U x v Y 2 F 0 a W 9 u P j x J d G V t V H l w Z T 5 G b 3 J t d W x h P C 9 J d G V t V H l w Z T 4 8 S X R l b V B h d G g + U 2 V j d G l v b j E v c 3 R h Z m Y v U m V w b G F j Z W Q l M j B W Y W x 1 Z T 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S X R l b T 4 8 S X R l b U x v Y 2 F 0 a W 9 u P j x J d G V t V H l w Z T 5 G b 3 J t d W x h P C 9 J d G V t V H l w Z T 4 8 S X R l b V B h d G g + U 2 V j d G l v b j E v c 3 R h Z m Y 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Y W x s X 3 N 0 Y W Z m 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y 0 x M l Q w M j o z O D o 1 O C 4 2 N z Y 5 N D c 3 W i I g L z 4 8 R W 5 0 c n k g V H l w Z T 0 i R m l s b E N v b H V t b l R 5 c G V z I i B W Y W x 1 Z T 0 i c 0 J n W U d C U W t G Q U F B P S 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U 3 R h d H V z I i B W Y W x 1 Z T 0 i c 0 N v b X B s Z X R l I i A v P j x F b n R y e S B U e X B l P S J G a W x s Q 2 9 1 b n Q i I F Z h b H V l P S J s M T g z I i A v P j x F b n R y e S B U e X B l P S J S Z W x h d G l v b n N o a X B J b m Z v Q 2 9 u d G F p b m V y I i B W Y W x 1 Z T 0 i c 3 s m c X V v d D t j b 2 x 1 b W 5 D b 3 V u d C Z x d W 9 0 O z o 4 L C Z x d W 9 0 O 2 t l e U N v b H V t b k 5 h b W V z J n F 1 b 3 Q 7 O l s m c X V v d D t O Y W 1 l J n F 1 b 3 Q 7 X S w m c X V v d D t x d W V y e V J l b G F 0 a W 9 u c 2 h p c H M m c X V v d D s 6 W 1 0 s J n F 1 b 3 Q 7 Y 2 9 s d W 1 u S W R l b n R p d G l l c y Z x d W 9 0 O z p b J n F 1 b 3 Q 7 U 2 V j d G l v b j E v c 3 R h Z m Y v U 2 9 1 c m N l L n t O Y W 1 l L D B 9 J n F 1 b 3 Q 7 L C Z x d W 9 0 O 1 N l Y 3 R p b 2 4 x L 3 N 0 Y W Z m L 1 J l c G x h Y 2 V k I F Z h b H V l 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2 9 1 c m N l L n t D b 3 V u d H J 5 L D d 9 J n F 1 b 3 Q 7 X S w m c X V v d D t D b 2 x 1 b W 5 D b 3 V u d C Z x d W 9 0 O z o 4 L C Z x d W 9 0 O 0 t l e U N v b H V t b k 5 h b W V z J n F 1 b 3 Q 7 O l s m c X V v d D t O Y W 1 l J n F 1 b 3 Q 7 X S w m c X V v d D t D b 2 x 1 b W 5 J Z G V u d G l 0 a W V z J n F 1 b 3 Q 7 O l s m c X V v d D t T Z W N 0 a W 9 u M S 9 z d G F m Z i 9 T b 3 V y Y 2 U u e 0 5 h b W U s M H 0 m c X V v d D s s J n F 1 b 3 Q 7 U 2 V j d G l v b j E v c 3 R h Z m Y v U m V w b G F j Z W Q g V m F s d W U u e 0 d l b m R l c i w x f S Z x d W 9 0 O y w m c X V v d D t T Z W N 0 a W 9 u M S 9 z d G F m Z i 9 T b 3 V y Y 2 U u e 0 R l c G F y d G 1 l b n Q s M n 0 m c X V v d D s s J n F 1 b 3 Q 7 U 2 V j d G l v b j E v c 3 R h Z m Y v U 2 9 1 c m N l L n t B Z 2 U s M 3 0 m c X V v d D s s J n F 1 b 3 Q 7 U 2 V j d G l v b j E v c 3 R h Z m Y v Q 2 h h b m d l Z C B U e X B l L n t E Y X R l I E p v a W 5 l Z C w 0 f S Z x d W 9 0 O y w m c X V v d D t T Z W N 0 a W 9 u M S 9 z d G F m Z i 9 T b 3 V y Y 2 U u e 1 N h b G F y e S w 1 f S Z x d W 9 0 O y w m c X V v d D t T Z W N 0 a W 9 u M S 9 z d G F m Z i 9 T b 3 V y Y 2 U u e 1 J h d G l u Z y w 2 f S Z x d W 9 0 O y w m c X V v d D t T Z W N 0 a W 9 u M S 9 z d G F m Z i 9 T b 3 V y Y 2 U u e 0 N v d W 5 0 c n k s N 3 0 m c X V v d D t d L C Z x d W 9 0 O 1 J l b G F 0 a W 9 u c 2 h p c E l u Z m 8 m c X V v d D s 6 W 1 1 9 I i A v P j x F b n R y e S B U e X B l P S J S Z W N v d m V y e V R h c m d l d F J v d y I g V m F s d W U 9 I m w x I i A v P j x F b n R y e S B U e X B l P S J S Z W N v d m V y e V R h c m d l d E N v b H V t b i I g V m F s d W U 9 I m w x I i A v P j x F b n R y e S B U e X B l P S J S Z W N v d m V y e V R h c m d l d F N o Z W V 0 I i B W Y W x 1 Z T 0 i c 0 F s b C B T d G F m Z i I g L z 4 8 R W 5 0 c n k g V H l w Z T 0 i T G 9 h Z G V k V G 9 B b m F s e X N p c 1 N l c n Z p Y 2 V z I i B W Y W x 1 Z T 0 i b D A i I C 8 + P E V u d H J 5 I F R 5 c G U 9 I k Z p b G x U Y X J n Z X R O Y W 1 l Q 3 V z d G 9 t a X p l Z C I g V m F s d W U 9 I m w x I i A v P j w v U 3 R h Y m x l R W 5 0 c m l l c z 4 8 L 0 l 0 Z W 0 + P E l 0 Z W 0 + P E l 0 Z W 1 M b 2 N h d G l v b j 4 8 S X R l b V R 5 c G U + R m 9 y b X V s Y T w v S X R l b V R 5 c G U + P E l 0 Z W 1 Q Y X R o P l N l Y 3 R p b 2 4 x L 3 N 0 Y W Z m J T I w K D I p L 1 N v d X J j Z T w v S X R l b V B h d G g + P C 9 J d G V t T G 9 j Y X R p b 2 4 + P F N 0 Y W J s Z U V u d H J p Z X M g L z 4 8 L 0 l 0 Z W 0 + P E l 0 Z W 0 + P E l 0 Z W 1 M b 2 N h d G l v b j 4 8 S X R l b V R 5 c G U + R m 9 y b X V s Y T w v S X R l b V R 5 c G U + P E l 0 Z W 1 Q Y X R o P l N l Y 3 R p b 2 4 x L 3 N 0 Y W Z m J T I w K D I p L 1 J l b W 9 2 Z W Q l M j B E d X B s a W N h d G V z P C 9 J d G V t U G F 0 a D 4 8 L 0 l 0 Z W 1 M b 2 N h d G l v b j 4 8 U 3 R h Y m x l R W 5 0 c m l l c y A v P j w v S X R l b T 4 8 S X R l b T 4 8 S X R l b U x v Y 2 F 0 a W 9 u P j x J d G V t V H l w Z T 5 G b 3 J t d W x h P C 9 J d G V t V H l w Z T 4 8 S X R l b V B h d G g + U 2 V j d G l v b j E v c 3 R h Z m Y l M j A o M i k v U m V w b G F j Z W Q l M j B W Y W x 1 Z T w v S X R l b V B h d G g + P C 9 J d G V t T G 9 j Y X R p b 2 4 + P F N 0 Y W J s Z U V u d H J p Z X M g L z 4 8 L 0 l 0 Z W 0 + P E l 0 Z W 0 + P E l 0 Z W 1 M b 2 N h d G l v b j 4 8 S X R l b V R 5 c G U + R m 9 y b X V s Y T w v S X R l b V R 5 c G U + P E l 0 Z W 1 Q Y X R o P l N l Y 3 R p b 2 4 x L 3 N 0 Y W Z m J T I w K D I p L 0 Z p b H R l c m V k J T I w U m 9 3 c z w v S X R l b V B h d G g + P C 9 J d G V t T G 9 j Y X R p b 2 4 + P F N 0 Y W J s Z U V u d H J p Z X M g L z 4 8 L 0 l 0 Z W 0 + P E l 0 Z W 0 + P E l 0 Z W 1 M b 2 N h d G l v b j 4 8 S X R l b V R 5 c G U + R m 9 y b X V s Y T w v S X R l b V R 5 c G U + P E l 0 Z W 1 Q Y X R o P l N l Y 3 R p b 2 4 x L 3 N 0 Y W Z m J T I w K D I p L 0 N o Y W 5 n Z W Q l M j B U e X B l P C 9 J d G V t U G F 0 a D 4 8 L 0 l 0 Z W 1 M b 2 N h d G l v b j 4 8 U 3 R h Y m x l R W 5 0 c m l l c y A v P j w v S X R l b T 4 8 S X R l b T 4 8 S X R l b U x v Y 2 F 0 a W 9 u P j x J d G V t V H l w Z T 5 G b 3 J t d W x h P C 9 J d G V t V H l w Z T 4 8 S X R l b V B h d G g + U 2 V j d G l v b j E v c 3 R h Z m Y l M j A o M y 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Y W x s X 3 N 0 Y W Z m 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N y 0 x M l Q w M j o z O D o 1 O C 4 2 N z Y 5 N D c 3 W i I g L z 4 8 R W 5 0 c n k g V H l w Z T 0 i R m l s b E N v b H V t b l R 5 c G V z I i B W Y W x 1 Z T 0 i c 0 J n W U d C U W t G Q U F B P S 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U 3 R h d H V z I i B W Y W x 1 Z T 0 i c 0 N v b X B s Z X R l I i A v P j x F b n R y e S B U e X B l P S J G a W x s Q 2 9 1 b n Q i I F Z h b H V l P S J s M T g z I i A v P j x F b n R y e S B U e X B l P S J S Z W x h d G l v b n N o a X B J b m Z v Q 2 9 u d G F p b m V y I i B W Y W x 1 Z T 0 i c 3 s m c X V v d D t j b 2 x 1 b W 5 D b 3 V u d C Z x d W 9 0 O z o 4 L C Z x d W 9 0 O 2 t l e U N v b H V t b k 5 h b W V z J n F 1 b 3 Q 7 O l s m c X V v d D t O Y W 1 l J n F 1 b 3 Q 7 X S w m c X V v d D t x d W V y e V J l b G F 0 a W 9 u c 2 h p c H M m c X V v d D s 6 W 1 0 s J n F 1 b 3 Q 7 Y 2 9 s d W 1 u S W R l b n R p d G l l c y Z x d W 9 0 O z p b J n F 1 b 3 Q 7 U 2 V j d G l v b j E v c 3 R h Z m Y v U 2 9 1 c m N l L n t O Y W 1 l L D B 9 J n F 1 b 3 Q 7 L C Z x d W 9 0 O 1 N l Y 3 R p b 2 4 x L 3 N 0 Y W Z m L 1 J l c G x h Y 2 V k I F Z h b H V l L n t H Z W 5 k Z X I s M X 0 m c X V v d D s s J n F 1 b 3 Q 7 U 2 V j d G l v b j E v c 3 R h Z m Y v U 2 9 1 c m N l L n t E Z X B h c n R t Z W 5 0 L D J 9 J n F 1 b 3 Q 7 L C Z x d W 9 0 O 1 N l Y 3 R p b 2 4 x L 3 N 0 Y W Z m L 1 N v d X J j Z S 5 7 Q W d l L D N 9 J n F 1 b 3 Q 7 L C Z x d W 9 0 O 1 N l Y 3 R p b 2 4 x L 3 N 0 Y W Z m L 0 N o Y W 5 n Z W Q g V H l w Z S 5 7 R G F 0 Z S B K b 2 l u Z W Q s N H 0 m c X V v d D s s J n F 1 b 3 Q 7 U 2 V j d G l v b j E v c 3 R h Z m Y v U 2 9 1 c m N l L n t T Y W x h c n k s N X 0 m c X V v d D s s J n F 1 b 3 Q 7 U 2 V j d G l v b j E v c 3 R h Z m Y v U 2 9 1 c m N l L n t S Y X R p b m c s N n 0 m c X V v d D s s J n F 1 b 3 Q 7 U 2 V j d G l v b j E v c 3 R h Z m Y v U 2 9 1 c m N l L n t D b 3 V u d H J 5 L D d 9 J n F 1 b 3 Q 7 X S w m c X V v d D t D b 2 x 1 b W 5 D b 3 V u d C Z x d W 9 0 O z o 4 L C Z x d W 9 0 O 0 t l e U N v b H V t b k 5 h b W V z J n F 1 b 3 Q 7 O l s m c X V v d D t O Y W 1 l J n F 1 b 3 Q 7 X S w m c X V v d D t D b 2 x 1 b W 5 J Z G V u d G l 0 a W V z J n F 1 b 3 Q 7 O l s m c X V v d D t T Z W N 0 a W 9 u M S 9 z d G F m Z i 9 T b 3 V y Y 2 U u e 0 5 h b W U s M H 0 m c X V v d D s s J n F 1 b 3 Q 7 U 2 V j d G l v b j E v c 3 R h Z m Y v U m V w b G F j Z W Q g V m F s d W U u e 0 d l b m R l c i w x f S Z x d W 9 0 O y w m c X V v d D t T Z W N 0 a W 9 u M S 9 z d G F m Z i 9 T b 3 V y Y 2 U u e 0 R l c G F y d G 1 l b n Q s M n 0 m c X V v d D s s J n F 1 b 3 Q 7 U 2 V j d G l v b j E v c 3 R h Z m Y v U 2 9 1 c m N l L n t B Z 2 U s M 3 0 m c X V v d D s s J n F 1 b 3 Q 7 U 2 V j d G l v b j E v c 3 R h Z m Y v Q 2 h h b m d l Z C B U e X B l L n t E Y X R l I E p v a W 5 l Z C w 0 f S Z x d W 9 0 O y w m c X V v d D t T Z W N 0 a W 9 u M S 9 z d G F m Z i 9 T b 3 V y Y 2 U u e 1 N h b G F y e S w 1 f S Z x d W 9 0 O y w m c X V v d D t T Z W N 0 a W 9 u M S 9 z d G F m Z i 9 T b 3 V y Y 2 U u e 1 J h d G l u Z y w 2 f S Z x d W 9 0 O y w m c X V v d D t T Z W N 0 a W 9 u M S 9 z d G F m Z i 9 T b 3 V y Y 2 U u e 0 N v d W 5 0 c n k s N 3 0 m c X V v d D t d L C Z x d W 9 0 O 1 J l b G F 0 a W 9 u c 2 h p c E l u Z m 8 m c X V v d D s 6 W 1 1 9 I i A v P j x F b n R y e S B U e X B l P S J S Z W N v d m V y e V R h c m d l d F J v d y I g V m F s d W U 9 I m w x I i A v P j x F b n R y e S B U e X B l P S J S Z W N v d m V y e V R h c m d l d E N v b H V t b i I g V m F s d W U 9 I m w x I i A v P j x F b n R y e S B U e X B l P S J S Z W N v d m V y e V R h c m d l d F N o Z W V 0 I i B W Y W x 1 Z T 0 i c 0 F s b C B T d G F m Z i I g L z 4 8 R W 5 0 c n k g V H l w Z T 0 i T G 9 h Z G V k V G 9 B b m F s e X N p c 1 N l c n Z p Y 2 V z I i B W Y W x 1 Z T 0 i b D A i I C 8 + P E V u d H J 5 I F R 5 c G U 9 I k Z p b G x U Y X J n Z X R O Y W 1 l Q 3 V z d G 9 t a X p l Z C I g V m F s d W U 9 I m w x I i A v P j w v U 3 R h Y m x l R W 5 0 c m l l c z 4 8 L 0 l 0 Z W 0 + P E l 0 Z W 0 + P E l 0 Z W 1 M b 2 N h d G l v b j 4 8 S X R l b V R 5 c G U + R m 9 y b X V s Y T w v S X R l b V R 5 c G U + P E l 0 Z W 1 Q Y X R o P l N l Y 3 R p b 2 4 x L 3 N 0 Y W Z m J T I w K D M p L 1 N v d X J j Z T w v S X R l b V B h d G g + P C 9 J d G V t T G 9 j Y X R p b 2 4 + P F N 0 Y W J s Z U V u d H J p Z X M g L z 4 8 L 0 l 0 Z W 0 + P E l 0 Z W 0 + P E l 0 Z W 1 M b 2 N h d G l v b j 4 8 S X R l b V R 5 c G U + R m 9 y b X V s Y T w v S X R l b V R 5 c G U + P E l 0 Z W 1 Q Y X R o P l N l Y 3 R p b 2 4 x L 3 N 0 Y W Z m J T I w K D M p L 1 J l b W 9 2 Z W Q l M j B E d X B s a W N h d G V z P C 9 J d G V t U G F 0 a D 4 8 L 0 l 0 Z W 1 M b 2 N h d G l v b j 4 8 U 3 R h Y m x l R W 5 0 c m l l c y A v P j w v S X R l b T 4 8 S X R l b T 4 8 S X R l b U x v Y 2 F 0 a W 9 u P j x J d G V t V H l w Z T 5 G b 3 J t d W x h P C 9 J d G V t V H l w Z T 4 8 S X R l b V B h d G g + U 2 V j d G l v b j E v c 3 R h Z m Y l M j A o M y k v U m V w b G F j Z W Q l M j B W Y W x 1 Z T w v S X R l b V B h d G g + P C 9 J d G V t T G 9 j Y X R p b 2 4 + P F N 0 Y W J s Z U V u d H J p Z X M g L z 4 8 L 0 l 0 Z W 0 + P E l 0 Z W 0 + P E l 0 Z W 1 M b 2 N h d G l v b j 4 8 S X R l b V R 5 c G U + R m 9 y b X V s Y T w v S X R l b V R 5 c G U + P E l 0 Z W 1 Q Y X R o P l N l Y 3 R p b 2 4 x L 3 N 0 Y W Z m J T I w K D M p L 0 Z p b H R l c m V k J T I w U m 9 3 c z w v S X R l b V B h d G g + P C 9 J d G V t T G 9 j Y X R p b 2 4 + P F N 0 Y W J s Z U V u d H J p Z X M g L z 4 8 L 0 l 0 Z W 0 + P E l 0 Z W 0 + P E l 0 Z W 1 M b 2 N h d G l v b j 4 8 S X R l b V R 5 c G U + R m 9 y b X V s Y T w v S X R l b V R 5 c G U + P E l 0 Z W 1 Q Y X R o P l N l Y 3 R p b 2 4 x L 3 N 0 Y W Z m J T I w K D M p L 0 N o Y W 5 n Z W Q l M j B U e X B l P C 9 J d G V t U G F 0 a D 4 8 L 0 l 0 Z W 1 M b 2 N h d G l v b j 4 8 U 3 R h Y m x l R W 5 0 c m l l c y A v P j w v S X R l b T 4 8 L 0 l 0 Z W 1 z P j w v T G 9 j Y W x Q Y W N r Y W d l T W V 0 Y W R h d G F G a W x l P h Y A A A B Q S w U G A A A A A A A A A A A A A A A A A A A A A A A A J g E A A A E A A A D Q j J 3 f A R X R E Y x 6 A M B P w p f r A Q A A A I 3 / + X l a O k 1 H j s a V g u y i A X c A A A A A A g A A A A A A E G Y A A A A B A A A g A A A A I E L U / I k c n 0 H 8 w u H W 4 A e M p W Y F 0 G + s / q X D P 2 P r K 3 Z v q y k A A A A A D o A A A A A C A A A g A A A A Z V M 4 T R f u M z 9 p W J O 0 o y + 3 K s b G D w X g p b q S J i D Y 5 U L d m E p Q A A A A j 6 b b E W p i i F U 6 a A T B n w z n x + b x T 4 k m Z 3 L r J p F 3 m q f 1 f G n g S b t u H t 1 x O U 9 G 3 O 5 c L u B 2 y k j T r p B T J c 5 X u H a n I a b W 8 q 2 W I E T 5 e y w X G B V z r s 4 z i C d A A A A A M 8 k w s D S y 6 e p Q E d n J q E f X P L d w / A s 7 7 s D Z Y + h h T k V m K p H N f + y 1 f T k B b L B B S W N 9 p W W y T W g x n w l T n w R n 4 O Y 1 E M F 0 S A = = < / D a t a M a s h u p > 
</file>

<file path=customXml/itemProps1.xml><?xml version="1.0" encoding="utf-8"?>
<ds:datastoreItem xmlns:ds="http://schemas.openxmlformats.org/officeDocument/2006/customXml" ds:itemID="{0F1F0532-FDF8-4F6A-AD40-2231700097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India Staff</vt:lpstr>
      <vt:lpstr>All Staff</vt:lpstr>
      <vt:lpstr>Final - Score Card</vt:lpstr>
      <vt:lpstr>Analysis - Description</vt:lpstr>
      <vt:lpstr>Summary Statistics</vt:lpstr>
      <vt:lpstr>Information Finder</vt:lpstr>
      <vt:lpstr>Visualization</vt:lpstr>
      <vt:lpstr>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2021-03-14T20:21:32Z</dcterms:created>
  <dcterms:modified xsi:type="dcterms:W3CDTF">2023-07-13T17:25:20Z</dcterms:modified>
</cp:coreProperties>
</file>