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2.xml" ContentType="application/vnd.ms-excel.slicer+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192" activeTab="9"/>
  </bookViews>
  <sheets>
    <sheet name="Data" sheetId="1" r:id="rId1"/>
    <sheet name="Sheet1" sheetId="2" r:id="rId2"/>
    <sheet name="Sheet2" sheetId="3" r:id="rId3"/>
    <sheet name="Sheet3" sheetId="4" r:id="rId4"/>
    <sheet name="Sheet4" sheetId="5" r:id="rId5"/>
    <sheet name="Sheet5" sheetId="6" r:id="rId6"/>
    <sheet name="Sheet6" sheetId="7" r:id="rId7"/>
    <sheet name="Sheet7" sheetId="8" r:id="rId8"/>
    <sheet name="Sheet9" sheetId="10" r:id="rId9"/>
    <sheet name="Sheet10" sheetId="11" r:id="rId10"/>
  </sheets>
  <definedNames>
    <definedName name="_xlnm._FilterDatabase" localSheetId="0" hidden="1">Data!$C$11:$G$11</definedName>
    <definedName name="_xlnm._FilterDatabase" localSheetId="1" hidden="1">Sheet1!$B$14:$D$36</definedName>
    <definedName name="_xlnm._FilterDatabase" localSheetId="9" hidden="1">Sheet10!$B$19:$C$42</definedName>
    <definedName name="_xlnm._FilterDatabase" localSheetId="3" hidden="1">Sheet3!$D$6:$D$11</definedName>
    <definedName name="_xlnm._FilterDatabase" localSheetId="8" hidden="1">Sheet9!$N$12:$N$35</definedName>
    <definedName name="_xlchart.v1.0" hidden="1">Sheet6!$O$5:$O$304</definedName>
    <definedName name="_xlchart.v1.1" hidden="1">Sheet6!$Q$5:$Q$304</definedName>
    <definedName name="_xlcn.WorksheetConnection_beginnerDAcourseblank.xlsxdata1" hidden="1">data[]</definedName>
    <definedName name="_xlcn.WorksheetConnection_beginnerDAcourseblank.xlsxdata61" hidden="1">data6[]</definedName>
    <definedName name="Slicer_Geography">#N/A</definedName>
    <definedName name="Slicer_Geography1">#N/A</definedName>
    <definedName name="Slicer_Geography2">#N/A</definedName>
    <definedName name="Slicer_Sales_Person">#N/A</definedName>
  </definedNames>
  <calcPr calcId="162913"/>
  <pivotCaches>
    <pivotCache cacheId="0" r:id="rId11"/>
    <pivotCache cacheId="1" r:id="rId12"/>
    <pivotCache cacheId="2" r:id="rId13"/>
    <pivotCache cacheId="3" r:id="rId14"/>
    <pivotCache cacheId="4" r:id="rId15"/>
    <pivotCache cacheId="5" r:id="rId16"/>
    <pivotCache cacheId="6"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beginner-DA-course-blank.xlsx!data"/>
          <x15:modelTable id="data6" name="data6" connection="WorksheetConnection_beginner-DA-course-blank.xlsx!data6"/>
        </x15:modelTables>
      </x15:dataModel>
    </ext>
  </extLst>
</workbook>
</file>

<file path=xl/calcChain.xml><?xml version="1.0" encoding="utf-8"?>
<calcChain xmlns="http://schemas.openxmlformats.org/spreadsheetml/2006/main">
  <c r="I15" i="11" l="1"/>
  <c r="I16" i="11"/>
  <c r="I17" i="11"/>
  <c r="I18" i="11"/>
  <c r="I19" i="11"/>
  <c r="I20" i="11"/>
  <c r="I21" i="11"/>
  <c r="I22" i="11"/>
  <c r="I14" i="11"/>
  <c r="H15" i="11"/>
  <c r="J15" i="11" s="1"/>
  <c r="H16" i="11"/>
  <c r="J16" i="11" s="1"/>
  <c r="H17" i="11"/>
  <c r="J17" i="11" s="1"/>
  <c r="H18" i="11"/>
  <c r="J18" i="11" s="1"/>
  <c r="H19" i="11"/>
  <c r="J19" i="11" s="1"/>
  <c r="H20" i="11"/>
  <c r="J20" i="11" s="1"/>
  <c r="H21" i="11"/>
  <c r="J21" i="11" s="1"/>
  <c r="H22" i="11"/>
  <c r="J22" i="11" s="1"/>
  <c r="H14" i="11"/>
  <c r="J14" i="11" s="1"/>
  <c r="D16" i="11"/>
  <c r="D14" i="11"/>
  <c r="D13" i="11"/>
  <c r="D8" i="11"/>
  <c r="C14" i="11"/>
  <c r="C13" i="11"/>
  <c r="G7" i="10" l="1"/>
  <c r="H7" i="10" s="1"/>
  <c r="I7" i="10" s="1"/>
  <c r="G8" i="10"/>
  <c r="H8" i="10" s="1"/>
  <c r="I8" i="10" s="1"/>
  <c r="G9" i="10"/>
  <c r="H9" i="10" s="1"/>
  <c r="I9" i="10" s="1"/>
  <c r="G10" i="10"/>
  <c r="H10" i="10" s="1"/>
  <c r="I10" i="10" s="1"/>
  <c r="G11" i="10"/>
  <c r="H11" i="10" s="1"/>
  <c r="I11" i="10" s="1"/>
  <c r="G12" i="10"/>
  <c r="H12" i="10" s="1"/>
  <c r="I12" i="10" s="1"/>
  <c r="G13" i="10"/>
  <c r="H13" i="10" s="1"/>
  <c r="I13" i="10" s="1"/>
  <c r="G14" i="10"/>
  <c r="H14" i="10" s="1"/>
  <c r="I14" i="10" s="1"/>
  <c r="G15" i="10"/>
  <c r="H15" i="10" s="1"/>
  <c r="I15" i="10" s="1"/>
  <c r="G16" i="10"/>
  <c r="H16" i="10" s="1"/>
  <c r="I16" i="10" s="1"/>
  <c r="G17" i="10"/>
  <c r="H17" i="10" s="1"/>
  <c r="I17" i="10" s="1"/>
  <c r="G18" i="10"/>
  <c r="H18" i="10" s="1"/>
  <c r="I18" i="10" s="1"/>
  <c r="G19" i="10"/>
  <c r="H19" i="10" s="1"/>
  <c r="I19" i="10" s="1"/>
  <c r="G20" i="10"/>
  <c r="H20" i="10" s="1"/>
  <c r="I20" i="10" s="1"/>
  <c r="G21" i="10"/>
  <c r="H21" i="10" s="1"/>
  <c r="I21" i="10" s="1"/>
  <c r="G22" i="10"/>
  <c r="H22" i="10" s="1"/>
  <c r="I22" i="10" s="1"/>
  <c r="G23" i="10"/>
  <c r="H23" i="10" s="1"/>
  <c r="I23" i="10" s="1"/>
  <c r="G24" i="10"/>
  <c r="H24" i="10" s="1"/>
  <c r="I24" i="10" s="1"/>
  <c r="G25" i="10"/>
  <c r="H25" i="10" s="1"/>
  <c r="I25" i="10" s="1"/>
  <c r="G26" i="10"/>
  <c r="H26" i="10" s="1"/>
  <c r="I26" i="10" s="1"/>
  <c r="G27" i="10"/>
  <c r="H27" i="10" s="1"/>
  <c r="I27" i="10" s="1"/>
  <c r="G28" i="10"/>
  <c r="H28" i="10" s="1"/>
  <c r="I28" i="10" s="1"/>
  <c r="G29" i="10"/>
  <c r="H29" i="10" s="1"/>
  <c r="I29" i="10" s="1"/>
  <c r="G30" i="10"/>
  <c r="H30" i="10" s="1"/>
  <c r="I30" i="10" s="1"/>
  <c r="G31" i="10"/>
  <c r="H31" i="10" s="1"/>
  <c r="I31" i="10" s="1"/>
  <c r="G32" i="10"/>
  <c r="H32" i="10" s="1"/>
  <c r="I32" i="10" s="1"/>
  <c r="G33" i="10"/>
  <c r="H33" i="10" s="1"/>
  <c r="I33" i="10" s="1"/>
  <c r="G34" i="10"/>
  <c r="H34" i="10" s="1"/>
  <c r="I34" i="10" s="1"/>
  <c r="G35" i="10"/>
  <c r="H35" i="10" s="1"/>
  <c r="I35" i="10" s="1"/>
  <c r="G36" i="10"/>
  <c r="H36" i="10" s="1"/>
  <c r="I36" i="10" s="1"/>
  <c r="G37" i="10"/>
  <c r="H37" i="10" s="1"/>
  <c r="I37" i="10" s="1"/>
  <c r="G38" i="10"/>
  <c r="H38" i="10" s="1"/>
  <c r="I38" i="10" s="1"/>
  <c r="G39" i="10"/>
  <c r="H39" i="10" s="1"/>
  <c r="I39" i="10" s="1"/>
  <c r="G40" i="10"/>
  <c r="H40" i="10" s="1"/>
  <c r="I40" i="10" s="1"/>
  <c r="G41" i="10"/>
  <c r="H41" i="10" s="1"/>
  <c r="I41" i="10" s="1"/>
  <c r="G42" i="10"/>
  <c r="H42" i="10" s="1"/>
  <c r="I42" i="10" s="1"/>
  <c r="G43" i="10"/>
  <c r="H43" i="10" s="1"/>
  <c r="I43" i="10" s="1"/>
  <c r="G44" i="10"/>
  <c r="H44" i="10" s="1"/>
  <c r="I44" i="10" s="1"/>
  <c r="G45" i="10"/>
  <c r="H45" i="10" s="1"/>
  <c r="I45" i="10" s="1"/>
  <c r="G46" i="10"/>
  <c r="H46" i="10" s="1"/>
  <c r="I46" i="10" s="1"/>
  <c r="G47" i="10"/>
  <c r="H47" i="10" s="1"/>
  <c r="I47" i="10" s="1"/>
  <c r="G48" i="10"/>
  <c r="H48" i="10" s="1"/>
  <c r="I48" i="10" s="1"/>
  <c r="G49" i="10"/>
  <c r="H49" i="10" s="1"/>
  <c r="I49" i="10" s="1"/>
  <c r="G50" i="10"/>
  <c r="H50" i="10" s="1"/>
  <c r="I50" i="10" s="1"/>
  <c r="G51" i="10"/>
  <c r="H51" i="10" s="1"/>
  <c r="I51" i="10" s="1"/>
  <c r="G52" i="10"/>
  <c r="H52" i="10" s="1"/>
  <c r="I52" i="10" s="1"/>
  <c r="G53" i="10"/>
  <c r="H53" i="10" s="1"/>
  <c r="I53" i="10" s="1"/>
  <c r="G54" i="10"/>
  <c r="H54" i="10" s="1"/>
  <c r="I54" i="10" s="1"/>
  <c r="G55" i="10"/>
  <c r="H55" i="10" s="1"/>
  <c r="I55" i="10" s="1"/>
  <c r="G56" i="10"/>
  <c r="H56" i="10" s="1"/>
  <c r="I56" i="10" s="1"/>
  <c r="G57" i="10"/>
  <c r="H57" i="10" s="1"/>
  <c r="I57" i="10" s="1"/>
  <c r="G58" i="10"/>
  <c r="H58" i="10" s="1"/>
  <c r="I58" i="10" s="1"/>
  <c r="G59" i="10"/>
  <c r="H59" i="10" s="1"/>
  <c r="I59" i="10" s="1"/>
  <c r="G60" i="10"/>
  <c r="H60" i="10" s="1"/>
  <c r="I60" i="10" s="1"/>
  <c r="G61" i="10"/>
  <c r="H61" i="10" s="1"/>
  <c r="I61" i="10" s="1"/>
  <c r="G62" i="10"/>
  <c r="H62" i="10" s="1"/>
  <c r="I62" i="10" s="1"/>
  <c r="G63" i="10"/>
  <c r="H63" i="10" s="1"/>
  <c r="I63" i="10" s="1"/>
  <c r="G64" i="10"/>
  <c r="H64" i="10" s="1"/>
  <c r="I64" i="10" s="1"/>
  <c r="G65" i="10"/>
  <c r="H65" i="10" s="1"/>
  <c r="I65" i="10" s="1"/>
  <c r="G66" i="10"/>
  <c r="H66" i="10" s="1"/>
  <c r="I66" i="10" s="1"/>
  <c r="G67" i="10"/>
  <c r="H67" i="10" s="1"/>
  <c r="I67" i="10" s="1"/>
  <c r="G68" i="10"/>
  <c r="H68" i="10" s="1"/>
  <c r="I68" i="10" s="1"/>
  <c r="G69" i="10"/>
  <c r="H69" i="10" s="1"/>
  <c r="I69" i="10" s="1"/>
  <c r="G70" i="10"/>
  <c r="H70" i="10" s="1"/>
  <c r="I70" i="10" s="1"/>
  <c r="G71" i="10"/>
  <c r="H71" i="10" s="1"/>
  <c r="I71" i="10" s="1"/>
  <c r="G72" i="10"/>
  <c r="H72" i="10" s="1"/>
  <c r="I72" i="10" s="1"/>
  <c r="G73" i="10"/>
  <c r="H73" i="10" s="1"/>
  <c r="I73" i="10" s="1"/>
  <c r="G74" i="10"/>
  <c r="H74" i="10" s="1"/>
  <c r="I74" i="10" s="1"/>
  <c r="G75" i="10"/>
  <c r="H75" i="10" s="1"/>
  <c r="I75" i="10" s="1"/>
  <c r="G76" i="10"/>
  <c r="H76" i="10" s="1"/>
  <c r="I76" i="10" s="1"/>
  <c r="G77" i="10"/>
  <c r="H77" i="10" s="1"/>
  <c r="I77" i="10" s="1"/>
  <c r="G78" i="10"/>
  <c r="H78" i="10" s="1"/>
  <c r="I78" i="10" s="1"/>
  <c r="G79" i="10"/>
  <c r="H79" i="10" s="1"/>
  <c r="I79" i="10" s="1"/>
  <c r="G80" i="10"/>
  <c r="H80" i="10" s="1"/>
  <c r="I80" i="10" s="1"/>
  <c r="G81" i="10"/>
  <c r="H81" i="10" s="1"/>
  <c r="I81" i="10" s="1"/>
  <c r="G82" i="10"/>
  <c r="H82" i="10" s="1"/>
  <c r="I82" i="10" s="1"/>
  <c r="G83" i="10"/>
  <c r="H83" i="10" s="1"/>
  <c r="I83" i="10" s="1"/>
  <c r="G84" i="10"/>
  <c r="H84" i="10" s="1"/>
  <c r="I84" i="10" s="1"/>
  <c r="G85" i="10"/>
  <c r="H85" i="10" s="1"/>
  <c r="I85" i="10" s="1"/>
  <c r="G86" i="10"/>
  <c r="H86" i="10" s="1"/>
  <c r="I86" i="10" s="1"/>
  <c r="G87" i="10"/>
  <c r="H87" i="10" s="1"/>
  <c r="I87" i="10" s="1"/>
  <c r="G88" i="10"/>
  <c r="H88" i="10" s="1"/>
  <c r="I88" i="10" s="1"/>
  <c r="G89" i="10"/>
  <c r="H89" i="10" s="1"/>
  <c r="I89" i="10" s="1"/>
  <c r="G90" i="10"/>
  <c r="H90" i="10" s="1"/>
  <c r="I90" i="10" s="1"/>
  <c r="G91" i="10"/>
  <c r="H91" i="10" s="1"/>
  <c r="I91" i="10" s="1"/>
  <c r="G92" i="10"/>
  <c r="H92" i="10" s="1"/>
  <c r="I92" i="10" s="1"/>
  <c r="G93" i="10"/>
  <c r="H93" i="10" s="1"/>
  <c r="I93" i="10" s="1"/>
  <c r="G94" i="10"/>
  <c r="H94" i="10" s="1"/>
  <c r="I94" i="10" s="1"/>
  <c r="G95" i="10"/>
  <c r="H95" i="10" s="1"/>
  <c r="I95" i="10" s="1"/>
  <c r="G96" i="10"/>
  <c r="H96" i="10" s="1"/>
  <c r="I96" i="10" s="1"/>
  <c r="G97" i="10"/>
  <c r="H97" i="10" s="1"/>
  <c r="I97" i="10" s="1"/>
  <c r="G98" i="10"/>
  <c r="H98" i="10" s="1"/>
  <c r="I98" i="10" s="1"/>
  <c r="G99" i="10"/>
  <c r="H99" i="10" s="1"/>
  <c r="I99" i="10" s="1"/>
  <c r="G100" i="10"/>
  <c r="H100" i="10" s="1"/>
  <c r="I100" i="10" s="1"/>
  <c r="G101" i="10"/>
  <c r="H101" i="10" s="1"/>
  <c r="I101" i="10" s="1"/>
  <c r="G102" i="10"/>
  <c r="H102" i="10" s="1"/>
  <c r="I102" i="10" s="1"/>
  <c r="G103" i="10"/>
  <c r="H103" i="10" s="1"/>
  <c r="I103" i="10" s="1"/>
  <c r="G104" i="10"/>
  <c r="H104" i="10" s="1"/>
  <c r="I104" i="10" s="1"/>
  <c r="G105" i="10"/>
  <c r="H105" i="10" s="1"/>
  <c r="I105" i="10" s="1"/>
  <c r="G106" i="10"/>
  <c r="H106" i="10" s="1"/>
  <c r="I106" i="10" s="1"/>
  <c r="G107" i="10"/>
  <c r="H107" i="10" s="1"/>
  <c r="I107" i="10" s="1"/>
  <c r="G108" i="10"/>
  <c r="H108" i="10" s="1"/>
  <c r="I108" i="10" s="1"/>
  <c r="G109" i="10"/>
  <c r="H109" i="10" s="1"/>
  <c r="I109" i="10" s="1"/>
  <c r="G110" i="10"/>
  <c r="H110" i="10" s="1"/>
  <c r="I110" i="10" s="1"/>
  <c r="G111" i="10"/>
  <c r="H111" i="10" s="1"/>
  <c r="I111" i="10" s="1"/>
  <c r="G112" i="10"/>
  <c r="H112" i="10" s="1"/>
  <c r="I112" i="10" s="1"/>
  <c r="G113" i="10"/>
  <c r="H113" i="10" s="1"/>
  <c r="I113" i="10" s="1"/>
  <c r="G114" i="10"/>
  <c r="H114" i="10" s="1"/>
  <c r="I114" i="10" s="1"/>
  <c r="G115" i="10"/>
  <c r="H115" i="10" s="1"/>
  <c r="I115" i="10" s="1"/>
  <c r="G116" i="10"/>
  <c r="H116" i="10" s="1"/>
  <c r="I116" i="10" s="1"/>
  <c r="G117" i="10"/>
  <c r="H117" i="10" s="1"/>
  <c r="I117" i="10" s="1"/>
  <c r="G118" i="10"/>
  <c r="H118" i="10" s="1"/>
  <c r="I118" i="10" s="1"/>
  <c r="G119" i="10"/>
  <c r="H119" i="10" s="1"/>
  <c r="I119" i="10" s="1"/>
  <c r="G120" i="10"/>
  <c r="H120" i="10" s="1"/>
  <c r="I120" i="10" s="1"/>
  <c r="G121" i="10"/>
  <c r="H121" i="10" s="1"/>
  <c r="I121" i="10" s="1"/>
  <c r="G122" i="10"/>
  <c r="H122" i="10" s="1"/>
  <c r="I122" i="10" s="1"/>
  <c r="G123" i="10"/>
  <c r="H123" i="10" s="1"/>
  <c r="I123" i="10" s="1"/>
  <c r="G124" i="10"/>
  <c r="H124" i="10" s="1"/>
  <c r="I124" i="10" s="1"/>
  <c r="G125" i="10"/>
  <c r="H125" i="10" s="1"/>
  <c r="I125" i="10" s="1"/>
  <c r="G126" i="10"/>
  <c r="H126" i="10" s="1"/>
  <c r="I126" i="10" s="1"/>
  <c r="G127" i="10"/>
  <c r="H127" i="10" s="1"/>
  <c r="I127" i="10" s="1"/>
  <c r="G128" i="10"/>
  <c r="H128" i="10" s="1"/>
  <c r="I128" i="10" s="1"/>
  <c r="G129" i="10"/>
  <c r="H129" i="10" s="1"/>
  <c r="I129" i="10" s="1"/>
  <c r="G130" i="10"/>
  <c r="H130" i="10" s="1"/>
  <c r="I130" i="10" s="1"/>
  <c r="G131" i="10"/>
  <c r="H131" i="10" s="1"/>
  <c r="I131" i="10" s="1"/>
  <c r="G132" i="10"/>
  <c r="H132" i="10" s="1"/>
  <c r="I132" i="10" s="1"/>
  <c r="G133" i="10"/>
  <c r="H133" i="10" s="1"/>
  <c r="I133" i="10" s="1"/>
  <c r="G134" i="10"/>
  <c r="H134" i="10" s="1"/>
  <c r="I134" i="10" s="1"/>
  <c r="G135" i="10"/>
  <c r="H135" i="10" s="1"/>
  <c r="I135" i="10" s="1"/>
  <c r="G136" i="10"/>
  <c r="H136" i="10" s="1"/>
  <c r="I136" i="10" s="1"/>
  <c r="G137" i="10"/>
  <c r="H137" i="10" s="1"/>
  <c r="I137" i="10" s="1"/>
  <c r="G138" i="10"/>
  <c r="H138" i="10" s="1"/>
  <c r="I138" i="10" s="1"/>
  <c r="G139" i="10"/>
  <c r="H139" i="10" s="1"/>
  <c r="I139" i="10" s="1"/>
  <c r="G140" i="10"/>
  <c r="H140" i="10" s="1"/>
  <c r="I140" i="10" s="1"/>
  <c r="G141" i="10"/>
  <c r="H141" i="10" s="1"/>
  <c r="I141" i="10" s="1"/>
  <c r="G142" i="10"/>
  <c r="H142" i="10" s="1"/>
  <c r="I142" i="10" s="1"/>
  <c r="G143" i="10"/>
  <c r="H143" i="10" s="1"/>
  <c r="I143" i="10" s="1"/>
  <c r="G144" i="10"/>
  <c r="H144" i="10" s="1"/>
  <c r="I144" i="10" s="1"/>
  <c r="G145" i="10"/>
  <c r="H145" i="10" s="1"/>
  <c r="I145" i="10" s="1"/>
  <c r="G146" i="10"/>
  <c r="H146" i="10" s="1"/>
  <c r="I146" i="10" s="1"/>
  <c r="G147" i="10"/>
  <c r="H147" i="10" s="1"/>
  <c r="I147" i="10" s="1"/>
  <c r="G148" i="10"/>
  <c r="H148" i="10" s="1"/>
  <c r="I148" i="10" s="1"/>
  <c r="G149" i="10"/>
  <c r="H149" i="10" s="1"/>
  <c r="I149" i="10" s="1"/>
  <c r="G150" i="10"/>
  <c r="H150" i="10" s="1"/>
  <c r="I150" i="10" s="1"/>
  <c r="G151" i="10"/>
  <c r="H151" i="10" s="1"/>
  <c r="I151" i="10" s="1"/>
  <c r="G152" i="10"/>
  <c r="H152" i="10" s="1"/>
  <c r="I152" i="10" s="1"/>
  <c r="G153" i="10"/>
  <c r="H153" i="10" s="1"/>
  <c r="I153" i="10" s="1"/>
  <c r="G154" i="10"/>
  <c r="H154" i="10" s="1"/>
  <c r="I154" i="10" s="1"/>
  <c r="G155" i="10"/>
  <c r="H155" i="10" s="1"/>
  <c r="I155" i="10" s="1"/>
  <c r="G156" i="10"/>
  <c r="H156" i="10" s="1"/>
  <c r="I156" i="10" s="1"/>
  <c r="G157" i="10"/>
  <c r="H157" i="10" s="1"/>
  <c r="I157" i="10" s="1"/>
  <c r="G158" i="10"/>
  <c r="H158" i="10" s="1"/>
  <c r="I158" i="10" s="1"/>
  <c r="G159" i="10"/>
  <c r="H159" i="10" s="1"/>
  <c r="I159" i="10" s="1"/>
  <c r="G160" i="10"/>
  <c r="H160" i="10" s="1"/>
  <c r="I160" i="10" s="1"/>
  <c r="G161" i="10"/>
  <c r="H161" i="10" s="1"/>
  <c r="I161" i="10" s="1"/>
  <c r="G162" i="10"/>
  <c r="H162" i="10" s="1"/>
  <c r="I162" i="10" s="1"/>
  <c r="G163" i="10"/>
  <c r="H163" i="10" s="1"/>
  <c r="I163" i="10" s="1"/>
  <c r="G164" i="10"/>
  <c r="H164" i="10" s="1"/>
  <c r="I164" i="10" s="1"/>
  <c r="G165" i="10"/>
  <c r="H165" i="10" s="1"/>
  <c r="I165" i="10" s="1"/>
  <c r="G166" i="10"/>
  <c r="H166" i="10" s="1"/>
  <c r="I166" i="10" s="1"/>
  <c r="G167" i="10"/>
  <c r="H167" i="10" s="1"/>
  <c r="I167" i="10" s="1"/>
  <c r="G168" i="10"/>
  <c r="H168" i="10" s="1"/>
  <c r="I168" i="10" s="1"/>
  <c r="G169" i="10"/>
  <c r="H169" i="10" s="1"/>
  <c r="I169" i="10" s="1"/>
  <c r="G170" i="10"/>
  <c r="H170" i="10" s="1"/>
  <c r="I170" i="10" s="1"/>
  <c r="G171" i="10"/>
  <c r="H171" i="10" s="1"/>
  <c r="I171" i="10" s="1"/>
  <c r="G172" i="10"/>
  <c r="H172" i="10" s="1"/>
  <c r="I172" i="10" s="1"/>
  <c r="G173" i="10"/>
  <c r="H173" i="10" s="1"/>
  <c r="I173" i="10" s="1"/>
  <c r="G174" i="10"/>
  <c r="H174" i="10" s="1"/>
  <c r="I174" i="10" s="1"/>
  <c r="G175" i="10"/>
  <c r="H175" i="10" s="1"/>
  <c r="I175" i="10" s="1"/>
  <c r="G176" i="10"/>
  <c r="H176" i="10" s="1"/>
  <c r="I176" i="10" s="1"/>
  <c r="G177" i="10"/>
  <c r="H177" i="10" s="1"/>
  <c r="I177" i="10" s="1"/>
  <c r="G178" i="10"/>
  <c r="H178" i="10" s="1"/>
  <c r="I178" i="10" s="1"/>
  <c r="G179" i="10"/>
  <c r="H179" i="10" s="1"/>
  <c r="I179" i="10" s="1"/>
  <c r="G180" i="10"/>
  <c r="H180" i="10" s="1"/>
  <c r="I180" i="10" s="1"/>
  <c r="G181" i="10"/>
  <c r="H181" i="10" s="1"/>
  <c r="I181" i="10" s="1"/>
  <c r="G182" i="10"/>
  <c r="H182" i="10" s="1"/>
  <c r="I182" i="10" s="1"/>
  <c r="G183" i="10"/>
  <c r="H183" i="10" s="1"/>
  <c r="I183" i="10" s="1"/>
  <c r="G184" i="10"/>
  <c r="H184" i="10" s="1"/>
  <c r="I184" i="10" s="1"/>
  <c r="G185" i="10"/>
  <c r="H185" i="10" s="1"/>
  <c r="I185" i="10" s="1"/>
  <c r="G186" i="10"/>
  <c r="H186" i="10" s="1"/>
  <c r="I186" i="10" s="1"/>
  <c r="G187" i="10"/>
  <c r="H187" i="10" s="1"/>
  <c r="I187" i="10" s="1"/>
  <c r="G188" i="10"/>
  <c r="H188" i="10" s="1"/>
  <c r="I188" i="10" s="1"/>
  <c r="G189" i="10"/>
  <c r="H189" i="10" s="1"/>
  <c r="I189" i="10" s="1"/>
  <c r="G190" i="10"/>
  <c r="H190" i="10" s="1"/>
  <c r="I190" i="10" s="1"/>
  <c r="G191" i="10"/>
  <c r="H191" i="10" s="1"/>
  <c r="I191" i="10" s="1"/>
  <c r="G192" i="10"/>
  <c r="H192" i="10" s="1"/>
  <c r="I192" i="10" s="1"/>
  <c r="G193" i="10"/>
  <c r="H193" i="10" s="1"/>
  <c r="I193" i="10" s="1"/>
  <c r="G194" i="10"/>
  <c r="H194" i="10" s="1"/>
  <c r="I194" i="10" s="1"/>
  <c r="G195" i="10"/>
  <c r="H195" i="10" s="1"/>
  <c r="I195" i="10" s="1"/>
  <c r="G196" i="10"/>
  <c r="H196" i="10" s="1"/>
  <c r="I196" i="10" s="1"/>
  <c r="G197" i="10"/>
  <c r="H197" i="10" s="1"/>
  <c r="I197" i="10" s="1"/>
  <c r="G198" i="10"/>
  <c r="H198" i="10" s="1"/>
  <c r="I198" i="10" s="1"/>
  <c r="G199" i="10"/>
  <c r="H199" i="10" s="1"/>
  <c r="I199" i="10" s="1"/>
  <c r="G200" i="10"/>
  <c r="H200" i="10" s="1"/>
  <c r="I200" i="10" s="1"/>
  <c r="G201" i="10"/>
  <c r="H201" i="10" s="1"/>
  <c r="I201" i="10" s="1"/>
  <c r="G202" i="10"/>
  <c r="H202" i="10" s="1"/>
  <c r="I202" i="10" s="1"/>
  <c r="G203" i="10"/>
  <c r="H203" i="10" s="1"/>
  <c r="I203" i="10" s="1"/>
  <c r="G204" i="10"/>
  <c r="H204" i="10" s="1"/>
  <c r="I204" i="10" s="1"/>
  <c r="G205" i="10"/>
  <c r="H205" i="10" s="1"/>
  <c r="I205" i="10" s="1"/>
  <c r="G206" i="10"/>
  <c r="H206" i="10" s="1"/>
  <c r="I206" i="10" s="1"/>
  <c r="G207" i="10"/>
  <c r="H207" i="10" s="1"/>
  <c r="I207" i="10" s="1"/>
  <c r="G208" i="10"/>
  <c r="H208" i="10" s="1"/>
  <c r="I208" i="10" s="1"/>
  <c r="G209" i="10"/>
  <c r="H209" i="10" s="1"/>
  <c r="I209" i="10" s="1"/>
  <c r="G210" i="10"/>
  <c r="H210" i="10" s="1"/>
  <c r="I210" i="10" s="1"/>
  <c r="G211" i="10"/>
  <c r="H211" i="10" s="1"/>
  <c r="I211" i="10" s="1"/>
  <c r="G212" i="10"/>
  <c r="H212" i="10" s="1"/>
  <c r="I212" i="10" s="1"/>
  <c r="G213" i="10"/>
  <c r="H213" i="10" s="1"/>
  <c r="I213" i="10" s="1"/>
  <c r="G214" i="10"/>
  <c r="H214" i="10" s="1"/>
  <c r="I214" i="10" s="1"/>
  <c r="G215" i="10"/>
  <c r="H215" i="10" s="1"/>
  <c r="I215" i="10" s="1"/>
  <c r="G216" i="10"/>
  <c r="H216" i="10" s="1"/>
  <c r="I216" i="10" s="1"/>
  <c r="G217" i="10"/>
  <c r="H217" i="10" s="1"/>
  <c r="I217" i="10" s="1"/>
  <c r="G218" i="10"/>
  <c r="H218" i="10" s="1"/>
  <c r="I218" i="10" s="1"/>
  <c r="G219" i="10"/>
  <c r="H219" i="10" s="1"/>
  <c r="I219" i="10" s="1"/>
  <c r="G220" i="10"/>
  <c r="H220" i="10" s="1"/>
  <c r="I220" i="10" s="1"/>
  <c r="G221" i="10"/>
  <c r="H221" i="10" s="1"/>
  <c r="I221" i="10" s="1"/>
  <c r="G222" i="10"/>
  <c r="H222" i="10" s="1"/>
  <c r="I222" i="10" s="1"/>
  <c r="G223" i="10"/>
  <c r="H223" i="10" s="1"/>
  <c r="I223" i="10" s="1"/>
  <c r="G224" i="10"/>
  <c r="H224" i="10" s="1"/>
  <c r="I224" i="10" s="1"/>
  <c r="G225" i="10"/>
  <c r="H225" i="10" s="1"/>
  <c r="I225" i="10" s="1"/>
  <c r="G226" i="10"/>
  <c r="H226" i="10" s="1"/>
  <c r="I226" i="10" s="1"/>
  <c r="G227" i="10"/>
  <c r="H227" i="10" s="1"/>
  <c r="I227" i="10" s="1"/>
  <c r="G228" i="10"/>
  <c r="H228" i="10" s="1"/>
  <c r="I228" i="10" s="1"/>
  <c r="G229" i="10"/>
  <c r="H229" i="10" s="1"/>
  <c r="I229" i="10" s="1"/>
  <c r="G230" i="10"/>
  <c r="H230" i="10" s="1"/>
  <c r="I230" i="10" s="1"/>
  <c r="G231" i="10"/>
  <c r="H231" i="10" s="1"/>
  <c r="I231" i="10" s="1"/>
  <c r="G232" i="10"/>
  <c r="H232" i="10" s="1"/>
  <c r="I232" i="10" s="1"/>
  <c r="G233" i="10"/>
  <c r="H233" i="10" s="1"/>
  <c r="I233" i="10" s="1"/>
  <c r="G234" i="10"/>
  <c r="H234" i="10" s="1"/>
  <c r="I234" i="10" s="1"/>
  <c r="G235" i="10"/>
  <c r="H235" i="10" s="1"/>
  <c r="I235" i="10" s="1"/>
  <c r="G236" i="10"/>
  <c r="H236" i="10" s="1"/>
  <c r="I236" i="10" s="1"/>
  <c r="G237" i="10"/>
  <c r="H237" i="10" s="1"/>
  <c r="I237" i="10" s="1"/>
  <c r="G238" i="10"/>
  <c r="H238" i="10" s="1"/>
  <c r="I238" i="10" s="1"/>
  <c r="G239" i="10"/>
  <c r="H239" i="10" s="1"/>
  <c r="I239" i="10" s="1"/>
  <c r="G240" i="10"/>
  <c r="H240" i="10" s="1"/>
  <c r="I240" i="10" s="1"/>
  <c r="G241" i="10"/>
  <c r="H241" i="10" s="1"/>
  <c r="I241" i="10" s="1"/>
  <c r="G242" i="10"/>
  <c r="H242" i="10" s="1"/>
  <c r="I242" i="10" s="1"/>
  <c r="G243" i="10"/>
  <c r="H243" i="10" s="1"/>
  <c r="I243" i="10" s="1"/>
  <c r="G244" i="10"/>
  <c r="H244" i="10" s="1"/>
  <c r="I244" i="10" s="1"/>
  <c r="G245" i="10"/>
  <c r="H245" i="10" s="1"/>
  <c r="I245" i="10" s="1"/>
  <c r="G246" i="10"/>
  <c r="H246" i="10" s="1"/>
  <c r="I246" i="10" s="1"/>
  <c r="G247" i="10"/>
  <c r="H247" i="10" s="1"/>
  <c r="I247" i="10" s="1"/>
  <c r="G248" i="10"/>
  <c r="H248" i="10" s="1"/>
  <c r="I248" i="10" s="1"/>
  <c r="G249" i="10"/>
  <c r="H249" i="10" s="1"/>
  <c r="I249" i="10" s="1"/>
  <c r="G250" i="10"/>
  <c r="H250" i="10" s="1"/>
  <c r="I250" i="10" s="1"/>
  <c r="G251" i="10"/>
  <c r="H251" i="10" s="1"/>
  <c r="I251" i="10" s="1"/>
  <c r="G252" i="10"/>
  <c r="H252" i="10" s="1"/>
  <c r="I252" i="10" s="1"/>
  <c r="G253" i="10"/>
  <c r="H253" i="10" s="1"/>
  <c r="I253" i="10" s="1"/>
  <c r="G254" i="10"/>
  <c r="H254" i="10" s="1"/>
  <c r="I254" i="10" s="1"/>
  <c r="G255" i="10"/>
  <c r="H255" i="10" s="1"/>
  <c r="I255" i="10" s="1"/>
  <c r="G256" i="10"/>
  <c r="H256" i="10" s="1"/>
  <c r="I256" i="10" s="1"/>
  <c r="G257" i="10"/>
  <c r="H257" i="10" s="1"/>
  <c r="I257" i="10" s="1"/>
  <c r="G258" i="10"/>
  <c r="H258" i="10" s="1"/>
  <c r="I258" i="10" s="1"/>
  <c r="G259" i="10"/>
  <c r="H259" i="10" s="1"/>
  <c r="I259" i="10" s="1"/>
  <c r="G260" i="10"/>
  <c r="H260" i="10" s="1"/>
  <c r="I260" i="10" s="1"/>
  <c r="G261" i="10"/>
  <c r="H261" i="10" s="1"/>
  <c r="I261" i="10" s="1"/>
  <c r="G262" i="10"/>
  <c r="H262" i="10" s="1"/>
  <c r="I262" i="10" s="1"/>
  <c r="G263" i="10"/>
  <c r="H263" i="10" s="1"/>
  <c r="I263" i="10" s="1"/>
  <c r="G264" i="10"/>
  <c r="H264" i="10" s="1"/>
  <c r="I264" i="10" s="1"/>
  <c r="G265" i="10"/>
  <c r="H265" i="10" s="1"/>
  <c r="I265" i="10" s="1"/>
  <c r="G266" i="10"/>
  <c r="H266" i="10" s="1"/>
  <c r="I266" i="10" s="1"/>
  <c r="G267" i="10"/>
  <c r="H267" i="10" s="1"/>
  <c r="I267" i="10" s="1"/>
  <c r="G268" i="10"/>
  <c r="H268" i="10" s="1"/>
  <c r="I268" i="10" s="1"/>
  <c r="G269" i="10"/>
  <c r="H269" i="10" s="1"/>
  <c r="I269" i="10" s="1"/>
  <c r="G270" i="10"/>
  <c r="H270" i="10" s="1"/>
  <c r="I270" i="10" s="1"/>
  <c r="G271" i="10"/>
  <c r="H271" i="10" s="1"/>
  <c r="I271" i="10" s="1"/>
  <c r="G272" i="10"/>
  <c r="H272" i="10" s="1"/>
  <c r="I272" i="10" s="1"/>
  <c r="G273" i="10"/>
  <c r="H273" i="10" s="1"/>
  <c r="I273" i="10" s="1"/>
  <c r="G274" i="10"/>
  <c r="H274" i="10" s="1"/>
  <c r="I274" i="10" s="1"/>
  <c r="G275" i="10"/>
  <c r="H275" i="10" s="1"/>
  <c r="I275" i="10" s="1"/>
  <c r="G276" i="10"/>
  <c r="H276" i="10" s="1"/>
  <c r="I276" i="10" s="1"/>
  <c r="G277" i="10"/>
  <c r="H277" i="10" s="1"/>
  <c r="I277" i="10" s="1"/>
  <c r="G278" i="10"/>
  <c r="H278" i="10" s="1"/>
  <c r="I278" i="10" s="1"/>
  <c r="G279" i="10"/>
  <c r="H279" i="10" s="1"/>
  <c r="I279" i="10" s="1"/>
  <c r="G280" i="10"/>
  <c r="H280" i="10" s="1"/>
  <c r="I280" i="10" s="1"/>
  <c r="G281" i="10"/>
  <c r="H281" i="10" s="1"/>
  <c r="I281" i="10" s="1"/>
  <c r="G282" i="10"/>
  <c r="H282" i="10" s="1"/>
  <c r="I282" i="10" s="1"/>
  <c r="G283" i="10"/>
  <c r="H283" i="10" s="1"/>
  <c r="I283" i="10" s="1"/>
  <c r="G284" i="10"/>
  <c r="H284" i="10" s="1"/>
  <c r="I284" i="10" s="1"/>
  <c r="G285" i="10"/>
  <c r="H285" i="10" s="1"/>
  <c r="I285" i="10" s="1"/>
  <c r="G286" i="10"/>
  <c r="H286" i="10" s="1"/>
  <c r="I286" i="10" s="1"/>
  <c r="G287" i="10"/>
  <c r="H287" i="10" s="1"/>
  <c r="I287" i="10" s="1"/>
  <c r="G288" i="10"/>
  <c r="H288" i="10" s="1"/>
  <c r="I288" i="10" s="1"/>
  <c r="G289" i="10"/>
  <c r="H289" i="10" s="1"/>
  <c r="I289" i="10" s="1"/>
  <c r="G290" i="10"/>
  <c r="H290" i="10" s="1"/>
  <c r="I290" i="10" s="1"/>
  <c r="G291" i="10"/>
  <c r="H291" i="10" s="1"/>
  <c r="I291" i="10" s="1"/>
  <c r="G292" i="10"/>
  <c r="H292" i="10" s="1"/>
  <c r="I292" i="10" s="1"/>
  <c r="G293" i="10"/>
  <c r="H293" i="10" s="1"/>
  <c r="I293" i="10" s="1"/>
  <c r="G294" i="10"/>
  <c r="H294" i="10" s="1"/>
  <c r="I294" i="10" s="1"/>
  <c r="G295" i="10"/>
  <c r="H295" i="10" s="1"/>
  <c r="I295" i="10" s="1"/>
  <c r="G296" i="10"/>
  <c r="H296" i="10" s="1"/>
  <c r="I296" i="10" s="1"/>
  <c r="G297" i="10"/>
  <c r="H297" i="10" s="1"/>
  <c r="I297" i="10" s="1"/>
  <c r="G298" i="10"/>
  <c r="H298" i="10" s="1"/>
  <c r="I298" i="10" s="1"/>
  <c r="G299" i="10"/>
  <c r="H299" i="10" s="1"/>
  <c r="I299" i="10" s="1"/>
  <c r="G300" i="10"/>
  <c r="H300" i="10" s="1"/>
  <c r="I300" i="10" s="1"/>
  <c r="G301" i="10"/>
  <c r="H301" i="10" s="1"/>
  <c r="I301" i="10" s="1"/>
  <c r="G302" i="10"/>
  <c r="H302" i="10" s="1"/>
  <c r="I302" i="10" s="1"/>
  <c r="G303" i="10"/>
  <c r="H303" i="10" s="1"/>
  <c r="I303" i="10" s="1"/>
  <c r="G304" i="10"/>
  <c r="H304" i="10" s="1"/>
  <c r="I304" i="10" s="1"/>
  <c r="G305" i="10"/>
  <c r="H305" i="10" s="1"/>
  <c r="I305" i="10" s="1"/>
  <c r="G306" i="10"/>
  <c r="H306" i="10" s="1"/>
  <c r="I306" i="10" s="1"/>
  <c r="D15" i="11" l="1"/>
  <c r="C15" i="11"/>
  <c r="C16" i="11" s="1"/>
  <c r="F10" i="4"/>
  <c r="E8" i="4"/>
  <c r="E9" i="4"/>
  <c r="E10" i="4"/>
  <c r="E11" i="4"/>
  <c r="E12" i="4"/>
  <c r="E7" i="4"/>
  <c r="F8" i="4"/>
  <c r="F11" i="4"/>
  <c r="F12" i="4"/>
  <c r="F7" i="4"/>
  <c r="F9" i="4"/>
  <c r="D10" i="4"/>
  <c r="D8" i="4"/>
  <c r="D11" i="4"/>
  <c r="D12" i="4"/>
  <c r="D7" i="4"/>
  <c r="D9" i="4"/>
  <c r="D14" i="2"/>
  <c r="D11" i="2"/>
  <c r="C11" i="2"/>
  <c r="D10" i="2"/>
  <c r="C10" i="2"/>
  <c r="D6" i="2"/>
  <c r="D7" i="2"/>
  <c r="D8" i="2"/>
  <c r="C8" i="2"/>
  <c r="C9" i="2" s="1"/>
  <c r="C7" i="2"/>
  <c r="C6" i="2"/>
  <c r="D5" i="2"/>
  <c r="C5" i="2"/>
  <c r="D9" i="2"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name="WorksheetConnection_beginner-DA-course-blank.xlsx!data6" type="102" refreshedVersion="6" minRefreshableVersion="5">
    <extLst>
      <ext xmlns:x15="http://schemas.microsoft.com/office/spreadsheetml/2010/11/main" uri="{DE250136-89BD-433C-8126-D09CA5730AF9}">
        <x15:connection id="data6" autoDelete="1">
          <x15:rangePr sourceName="_xlcn.WorksheetConnection_beginnerDAcourseblank.xlsxdata61"/>
        </x15:connection>
      </ext>
    </extLst>
  </connection>
</connections>
</file>

<file path=xl/sharedStrings.xml><?xml version="1.0" encoding="utf-8"?>
<sst xmlns="http://schemas.openxmlformats.org/spreadsheetml/2006/main" count="4079" uniqueCount="126">
  <si>
    <t>Beginner Excel Data Analysis Course</t>
  </si>
  <si>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</si>
  <si>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</si>
  <si>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</si>
  <si>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</si>
  <si>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</si>
  <si>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</si>
  <si>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</si>
  <si>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</si>
  <si>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</si>
  <si>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</si>
  <si>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</si>
  <si>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</si>
  <si>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</si>
  <si>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</si>
  <si>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</si>
  <si>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</si>
  <si>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</si>
  <si>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</si>
  <si>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</si>
  <si>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</si>
  <si>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</si>
  <si>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</si>
  <si>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</si>
  <si>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</si>
  <si>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</si>
  <si>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</si>
  <si>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</si>
  <si>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</si>
  <si>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</si>
  <si>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</si>
  <si>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</si>
  <si>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</si>
  <si>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</si>
  <si>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</si>
  <si>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</si>
  <si>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</si>
  <si>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</si>
  <si>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</si>
  <si>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</si>
  <si>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</si>
  <si>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</si>
  <si>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</si>
  <si>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</si>
  <si>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</si>
  <si>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</si>
  <si>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</si>
  <si>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</si>
  <si>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</si>
  <si>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</si>
  <si>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</si>
  <si>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</si>
  <si>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</si>
  <si>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</si>
  <si>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</si>
  <si>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</si>
  <si>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Average</t>
  </si>
  <si>
    <t>Median</t>
  </si>
  <si>
    <t>Min</t>
  </si>
  <si>
    <t>Max</t>
  </si>
  <si>
    <t>Range</t>
  </si>
  <si>
    <t>Country</t>
  </si>
  <si>
    <t>Sum of Amount</t>
  </si>
  <si>
    <t>Sum of Units</t>
  </si>
  <si>
    <t>Grand Total</t>
  </si>
  <si>
    <t>Quick Statistics</t>
  </si>
  <si>
    <t>1st quartile</t>
  </si>
  <si>
    <t>3rd quartile</t>
  </si>
  <si>
    <t>if avg&gt;median - more larger values than smaller</t>
  </si>
  <si>
    <t>quartiles refer to the 1/4th or 3/4th points in data in sorted order</t>
  </si>
  <si>
    <t>0.25 - first 1/4th of the values are less than or equal to 1652/54</t>
  </si>
  <si>
    <t>0.75 - first 3/4th of the values are less than or equal to 6179.25/220.5</t>
  </si>
  <si>
    <t>there exists null values that's why min is 0 - ANOMALY</t>
  </si>
  <si>
    <t>Comments</t>
  </si>
  <si>
    <t>EDA using CF</t>
  </si>
  <si>
    <t>Count of products</t>
  </si>
  <si>
    <t>(use UNIQUE else)</t>
  </si>
  <si>
    <t>removed duplicates and counted values</t>
  </si>
  <si>
    <t>count - counts numbers only</t>
  </si>
  <si>
    <t>counta - counts values</t>
  </si>
  <si>
    <t>2. lower --&gt; red</t>
  </si>
  <si>
    <t>1. higher the number, higher the intesity of color green</t>
  </si>
  <si>
    <t>My observations</t>
  </si>
  <si>
    <t xml:space="preserve">1. Average star sales person is "Gigi Bohling" </t>
  </si>
  <si>
    <t>Row Labels</t>
  </si>
  <si>
    <t>Count of Amount</t>
  </si>
  <si>
    <t>2. Highest selling country on average is "India"</t>
  </si>
  <si>
    <t>3. There exists anomalies in data as there are 0 units with profits above average</t>
  </si>
  <si>
    <t>Sales Analysis with formulae</t>
  </si>
  <si>
    <t>Sales Analysis with pivot tables</t>
  </si>
  <si>
    <t>1. using sumifs - add based on conditions</t>
  </si>
  <si>
    <t xml:space="preserve">              </t>
  </si>
  <si>
    <t>$ per unit</t>
  </si>
  <si>
    <t>1. Found $ per unit using amounts and units in Table 1</t>
  </si>
  <si>
    <t>2. Sorted using filters</t>
  </si>
  <si>
    <t>Are there any anomalies in data?</t>
  </si>
  <si>
    <t>Sales person by country</t>
  </si>
  <si>
    <t>Profits by product</t>
  </si>
  <si>
    <t>Profits</t>
  </si>
  <si>
    <t>Total Cost</t>
  </si>
  <si>
    <t>Overall amount</t>
  </si>
  <si>
    <t>Keeping profits as base</t>
  </si>
  <si>
    <t>Identifying Top 3 in every country selling highest units</t>
  </si>
  <si>
    <t>Keeping profits or units as base, we can see which chocolate is highly prefered in every country.</t>
  </si>
  <si>
    <t>Choose a country</t>
  </si>
  <si>
    <t>Quick summary</t>
  </si>
  <si>
    <t>Number of units sold</t>
  </si>
  <si>
    <t>SALES REPORT FOR AWESOME CHOCOLATES COMPANY</t>
  </si>
  <si>
    <t>Sales Amount</t>
  </si>
  <si>
    <t>Cost</t>
  </si>
  <si>
    <t xml:space="preserve">Net Profit </t>
  </si>
  <si>
    <t>Overall</t>
  </si>
  <si>
    <t>By Sales Person</t>
  </si>
  <si>
    <t>Countries</t>
  </si>
  <si>
    <t>person</t>
  </si>
  <si>
    <t>Total transactions</t>
  </si>
  <si>
    <t>Increment</t>
  </si>
  <si>
    <t>Needs Improvement</t>
  </si>
  <si>
    <t>Legend</t>
  </si>
  <si>
    <t>chocolates</t>
  </si>
  <si>
    <t>Box and whisker plot</t>
  </si>
  <si>
    <t>1. Easy to read and understand</t>
  </si>
  <si>
    <t>2. The plot shows anomalies in USA, Canada, UK and India which cannot br easily found in scatter plot.</t>
  </si>
  <si>
    <t>Scatter plot</t>
  </si>
  <si>
    <t>Count of Units</t>
  </si>
  <si>
    <t>Top Selling Chocolates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</si>
</sst>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quot;$&quot;#,##0_);[Red]\(&quot;$&quot;#,##0\)"/>
    <numFmt numFmtId="165" formatCode="&quot;$&quot;#,##0.00_);[Red]\(&quot;$&quot;#,##0.00\)"/>
    <numFmt numFmtId="166" formatCode="[$$-409]#,##0.00;[Red][$$-409]#,##0.00"/>
    <numFmt numFmtId="167" formatCode="[$$-C09]#,##0.00"/>
    <numFmt numFmtId="168" formatCode="_-[$$-409]* #,##0.00_ ;_-[$$-409]* \-#,##0.00\ ;_-[$$-409]* &quot;-&quot;??_ ;_-@_ "/>
    <numFmt numFmtId="169" formatCode="[$$-409]#,##0.00"/>
    <numFmt numFmtId="170" formatCode="\$#,##0.00;\-\$#,##0.00;\$#,##0.00"/>
    <numFmt numFmtId="171" formatCode="_-[$$-409]* #,##0_ ;_-[$$-409]* \-#,##0\ ;_-[$$-409]* &quot;-&quot;??_ ;_-@_ "/>
  </numFmts>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sz val="28"/>
      <color theme="1"/>
      <name val="Segoe UI Light"/>
      <charset val="134"/>
    </font>
    <font>
      <sz val="11"/>
      <color rgb="FFFF0000"/>
      <name val="Calibri"/>
      <family val="2"/>
      <scheme val="minor"/>
    </font>
    <font>
      <b/>
      <sz val="11"/>
      <color theme="1"/>
      <name val="Calibri"/>
      <family val="2"/>
      <scheme val="minor"/>
    </font>
    <font>
      <b/>
      <sz val="11"/>
      <color theme="0"/>
      <name val="Calibri"/>
      <family val="2"/>
      <scheme val="minor"/>
    </font>
    <font>
      <b/>
      <sz val="11"/>
      <color rgb="FFFF0000"/>
      <name val="Calibri"/>
      <family val="2"/>
      <scheme val="minor"/>
    </font>
    <font>
      <sz val="11"/>
      <color theme="0" tint="-0.499984740745262"/>
      <name val="Calibri"/>
      <family val="2"/>
      <scheme val="minor"/>
    </font>
    <font>
      <u/>
      <sz val="11"/>
      <color rgb="FFFF0000"/>
      <name val="Calibri"/>
      <family val="2"/>
      <scheme val="minor"/>
    </font>
    <font>
      <b/>
      <i/>
      <sz val="16"/>
      <color theme="1"/>
      <name val="Calibri"/>
      <family val="2"/>
      <scheme val="minor"/>
    </font>
    <font>
      <b/>
      <sz val="20"/>
      <color theme="4" tint="-0.249977111117893"/>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2"/>
      </bottom>
      <diagonal/>
    </border>
    <border>
      <left/>
      <right/>
      <top style="thin">
        <color theme="2"/>
      </top>
      <bottom style="thin">
        <color theme="2"/>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5" fillId="0" borderId="0" xfId="0" applyFont="1" applyAlignment="1">
      <alignment horizontal="right"/>
    </xf>
    <xf numFmtId="0" fontId="5" fillId="0" borderId="0" xfId="0" applyFont="1"/>
    <xf numFmtId="0" fontId="0" fillId="0" borderId="0" xfId="0" applyAlignment="1">
      <alignment horizontal="left"/>
    </xf>
    <xf numFmtId="164" fontId="0" fillId="0" borderId="0" xfId="0" applyNumberFormat="1"/>
    <xf numFmtId="3" fontId="0" fillId="0" borderId="0" xfId="0" applyNumberFormat="1"/>
    <xf numFmtId="0" fontId="0" fillId="3" borderId="0" xfId="0" applyFill="1"/>
    <xf numFmtId="0" fontId="0" fillId="4" borderId="0" xfId="0" applyFill="1"/>
    <xf numFmtId="0" fontId="6" fillId="3" borderId="0" xfId="0" applyFont="1" applyFill="1" applyAlignment="1">
      <alignment vertical="center"/>
    </xf>
    <xf numFmtId="0" fontId="5" fillId="3" borderId="0" xfId="0" applyFont="1" applyFill="1"/>
    <xf numFmtId="0" fontId="5" fillId="0" borderId="1" xfId="0" applyFont="1" applyBorder="1"/>
    <xf numFmtId="0" fontId="0" fillId="0" borderId="1" xfId="0" applyBorder="1"/>
    <xf numFmtId="165" fontId="0" fillId="0" borderId="0" xfId="0" applyNumberFormat="1"/>
    <xf numFmtId="0" fontId="7" fillId="0" borderId="0" xfId="0" applyFont="1"/>
    <xf numFmtId="0" fontId="4" fillId="0" borderId="0" xfId="0" applyFont="1"/>
    <xf numFmtId="0" fontId="8" fillId="2" borderId="0" xfId="0" applyFont="1" applyFill="1"/>
    <xf numFmtId="0" fontId="8" fillId="0" borderId="0" xfId="0" applyFont="1"/>
    <xf numFmtId="0" fontId="9" fillId="6" borderId="2" xfId="0" applyFont="1" applyFill="1" applyBorder="1"/>
    <xf numFmtId="0" fontId="4" fillId="5" borderId="2" xfId="0" applyFont="1" applyFill="1" applyBorder="1"/>
    <xf numFmtId="0" fontId="4" fillId="0" borderId="2" xfId="0" applyFont="1" applyBorder="1"/>
    <xf numFmtId="0" fontId="10" fillId="0" borderId="0" xfId="0" applyFont="1"/>
    <xf numFmtId="0" fontId="0" fillId="0" borderId="0" xfId="0" pivotButton="1"/>
    <xf numFmtId="0" fontId="0" fillId="0" borderId="0" xfId="0" applyNumberFormat="1"/>
    <xf numFmtId="0" fontId="4" fillId="2" borderId="0" xfId="0" applyFont="1" applyFill="1"/>
    <xf numFmtId="0" fontId="0" fillId="0" borderId="0" xfId="0" applyBorder="1"/>
    <xf numFmtId="166" fontId="4" fillId="0" borderId="0" xfId="0" applyNumberFormat="1" applyFont="1" applyBorder="1"/>
    <xf numFmtId="0" fontId="0" fillId="0" borderId="3" xfId="0" applyBorder="1"/>
    <xf numFmtId="166" fontId="4" fillId="0" borderId="3" xfId="0" applyNumberFormat="1" applyFont="1" applyBorder="1"/>
    <xf numFmtId="0" fontId="0" fillId="0" borderId="4" xfId="0" applyBorder="1"/>
    <xf numFmtId="166" fontId="4" fillId="0" borderId="4" xfId="0" applyNumberFormat="1" applyFont="1" applyBorder="1"/>
    <xf numFmtId="0" fontId="8" fillId="7" borderId="0" xfId="0" applyFont="1" applyFill="1" applyBorder="1"/>
    <xf numFmtId="166" fontId="0" fillId="0" borderId="0" xfId="0" applyNumberFormat="1"/>
    <xf numFmtId="0" fontId="0" fillId="7" borderId="0" xfId="0" applyFill="1"/>
    <xf numFmtId="166" fontId="11" fillId="0" borderId="3" xfId="0" applyNumberFormat="1" applyFont="1" applyBorder="1"/>
    <xf numFmtId="166" fontId="11" fillId="0" borderId="4" xfId="0" applyNumberFormat="1" applyFont="1" applyBorder="1"/>
    <xf numFmtId="166" fontId="11" fillId="0" borderId="0" xfId="0" applyNumberFormat="1" applyFont="1" applyBorder="1"/>
    <xf numFmtId="167" fontId="0" fillId="0" borderId="0" xfId="0" applyNumberFormat="1"/>
    <xf numFmtId="0" fontId="0" fillId="0" borderId="0" xfId="0" applyAlignment="1">
      <alignment horizontal="left" indent="1"/>
    </xf>
    <xf numFmtId="0" fontId="0" fillId="2" borderId="0" xfId="0" applyFill="1"/>
    <xf numFmtId="168" fontId="0" fillId="0" borderId="0" xfId="0" applyNumberFormat="1"/>
    <xf numFmtId="0" fontId="9" fillId="6" borderId="5" xfId="0" applyFont="1" applyFill="1" applyBorder="1"/>
    <xf numFmtId="0" fontId="3" fillId="5" borderId="5" xfId="0" applyFont="1" applyFill="1" applyBorder="1"/>
    <xf numFmtId="0" fontId="3" fillId="0" borderId="5" xfId="0" applyFont="1" applyBorder="1"/>
    <xf numFmtId="0" fontId="8" fillId="0" borderId="0" xfId="0" applyFont="1" applyAlignment="1">
      <alignment horizontal="right"/>
    </xf>
    <xf numFmtId="169" fontId="0" fillId="0" borderId="0" xfId="0" applyNumberFormat="1"/>
    <xf numFmtId="170" fontId="0" fillId="0" borderId="0" xfId="0" applyNumberFormat="1"/>
    <xf numFmtId="0" fontId="3" fillId="0" borderId="0" xfId="0" applyFont="1"/>
    <xf numFmtId="0" fontId="0" fillId="0" borderId="0" xfId="0" applyAlignment="1">
      <alignment wrapText="1"/>
    </xf>
    <xf numFmtId="0" fontId="7" fillId="0" borderId="0" xfId="0" applyFont="1" applyAlignment="1">
      <alignment wrapText="1"/>
    </xf>
    <xf numFmtId="0" fontId="10" fillId="0" borderId="0" xfId="0" applyFont="1" applyAlignment="1">
      <alignment wrapText="1"/>
    </xf>
    <xf numFmtId="0" fontId="12" fillId="0" borderId="0" xfId="0" applyFont="1" applyAlignment="1"/>
    <xf numFmtId="0" fontId="12" fillId="0" borderId="0" xfId="0" applyFont="1"/>
    <xf numFmtId="0" fontId="13" fillId="0" borderId="0" xfId="0" applyFont="1"/>
    <xf numFmtId="0" fontId="14" fillId="0" borderId="0" xfId="0" applyFont="1"/>
    <xf numFmtId="0" fontId="13" fillId="9" borderId="0" xfId="0" applyFont="1" applyFill="1"/>
    <xf numFmtId="0" fontId="2" fillId="0" borderId="0" xfId="0" applyFont="1"/>
    <xf numFmtId="0" fontId="15" fillId="9" borderId="0" xfId="0" applyFont="1" applyFill="1"/>
    <xf numFmtId="0" fontId="16" fillId="0" borderId="0" xfId="0" applyFont="1"/>
    <xf numFmtId="0" fontId="17" fillId="8" borderId="0" xfId="0" applyFont="1" applyFill="1"/>
    <xf numFmtId="0" fontId="15" fillId="9" borderId="0" xfId="0" applyFont="1" applyFill="1" applyAlignment="1">
      <alignment horizontal="right"/>
    </xf>
    <xf numFmtId="0" fontId="8" fillId="0" borderId="0" xfId="0" applyFont="1" applyFill="1"/>
    <xf numFmtId="0" fontId="13" fillId="0" borderId="0" xfId="0" applyFont="1" applyFill="1"/>
    <xf numFmtId="0" fontId="18" fillId="0" borderId="0" xfId="0" applyFont="1"/>
    <xf numFmtId="0" fontId="17" fillId="0" borderId="0" xfId="0" applyFont="1" applyFill="1"/>
    <xf numFmtId="0" fontId="17" fillId="9" borderId="0" xfId="0" applyFont="1" applyFill="1"/>
    <xf numFmtId="0" fontId="0" fillId="8" borderId="0" xfId="0" applyFill="1"/>
    <xf numFmtId="0" fontId="13" fillId="8" borderId="0" xfId="0" applyFont="1" applyFill="1"/>
    <xf numFmtId="0" fontId="0" fillId="0" borderId="0" xfId="0" applyFill="1"/>
    <xf numFmtId="0" fontId="1" fillId="0" borderId="0" xfId="0" applyFont="1"/>
    <xf numFmtId="0" fontId="1" fillId="5" borderId="2" xfId="0" applyFont="1" applyFill="1" applyBorder="1"/>
    <xf numFmtId="0" fontId="1" fillId="0" borderId="2" xfId="0" applyFont="1" applyBorder="1"/>
    <xf numFmtId="0" fontId="16" fillId="0" borderId="0" xfId="0" applyNumberFormat="1" applyFont="1"/>
    <xf numFmtId="1" fontId="16" fillId="0" borderId="0" xfId="0" applyNumberFormat="1" applyFont="1"/>
    <xf numFmtId="171" fontId="16" fillId="0" borderId="0" xfId="0" applyNumberFormat="1" applyFont="1"/>
    <xf numFmtId="0" fontId="0" fillId="0" borderId="0" xfId="0" applyAlignment="1">
      <alignment horizontal="center"/>
    </xf>
    <xf numFmtId="0" fontId="17" fillId="0" borderId="6" xfId="0" applyFont="1" applyBorder="1"/>
    <xf numFmtId="0" fontId="16" fillId="0" borderId="6" xfId="0" applyFont="1" applyBorder="1" applyAlignment="1">
      <alignment horizontal="center"/>
    </xf>
    <xf numFmtId="0" fontId="16" fillId="0" borderId="6" xfId="0" applyFont="1" applyBorder="1"/>
    <xf numFmtId="0" fontId="7" fillId="0" borderId="0" xfId="0" applyFont="1" applyBorder="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theme="4"/>
      </font>
      <fill>
        <patternFill>
          <bgColor rgb="FFFFC7CE"/>
        </patternFill>
      </fill>
    </dxf>
    <dxf>
      <numFmt numFmtId="165" formatCode="&quot;$&quot;#,##0.00_);[Red]\(&quot;$&quot;#,##0.00\)"/>
    </dxf>
    <dxf>
      <numFmt numFmtId="168" formatCode="_-[$$-409]* #,##0.00_ ;_-[$$-409]* \-#,##0.00\ ;_-[$$-409]* &quot;-&quot;??_ ;_-@_ "/>
    </dxf>
    <dxf>
      <numFmt numFmtId="168" formatCode="_-[$$-409]* #,##0.00_ ;_-[$$-409]* \-#,##0.00\ ;_-[$$-409]* &quot;-&quot;??_ ;_-@_ "/>
    </dxf>
    <dxf>
      <numFmt numFmtId="168" formatCode="_-[$$-409]* #,##0.00_ ;_-[$$-409]* \-#,##0.00\ ;_-[$$-409]* &quot;-&quot;??_ ;_-@_ "/>
    </dxf>
    <dxf>
      <numFmt numFmtId="3" formatCode="#,##0"/>
    </dxf>
    <dxf>
      <numFmt numFmtId="164" formatCode="&quot;$&quot;#,##0_);[Red]\(&quot;$&quot;#,##0\)"/>
    </dxf>
    <dxf>
      <numFmt numFmtId="168" formatCode="_-[$$-409]* #,##0.00_ ;_-[$$-409]* \-#,##0.00\ ;_-[$$-409]* &quot;-&quot;??_ ;_-@_ "/>
    </dxf>
    <dxf>
      <numFmt numFmtId="168" formatCode="_-[$$-409]* #,##0.00_ ;_-[$$-409]* \-#,##0.00\ ;_-[$$-409]* &quot;-&quot;??_ ;_-@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2" formatCode="&quot;₹&quot;\ #,##0.00;[Red]&quot;₹&quot;\ \-#,##0.00"/>
    </dxf>
    <dxf>
      <numFmt numFmtId="12" formatCode="&quot;₹&quot;\ #,##0.00;[Red]&quot;₹&quot;\ \-#,##0.00"/>
    </dxf>
    <dxf>
      <numFmt numFmtId="12" formatCode="&quot;₹&quot;\ #,##0.00;[Red]&quot;₹&quot;\ \-#,##0.00"/>
    </dxf>
    <dxf>
      <numFmt numFmtId="3" formatCode="#,##0"/>
    </dxf>
    <dxf>
      <numFmt numFmtId="164" formatCode="&quot;$&quot;#,##0_);[Red]\(&quot;$&quot;#,##0\)"/>
    </dxf>
    <dxf>
      <numFmt numFmtId="3" formatCode="#,##0"/>
    </dxf>
    <dxf>
      <numFmt numFmtId="164" formatCode="&quot;$&quot;#,##0_);[Red]\(&quot;$&quot;#,##0\)"/>
    </dxf>
    <dxf>
      <fill>
        <patternFill patternType="solid">
          <fgColor rgb="FFFFC7CE"/>
          <bgColor rgb="FF000000"/>
        </patternFill>
      </fill>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Sheet6!$R$4</c:f>
              <c:strCache>
                <c:ptCount val="1"/>
                <c:pt idx="0">
                  <c:v>Units</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Sheet6!$Q$5:$Q$304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Sheet6!$R$5:$R$304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5ED8-4C93-ACDC-05694739F043}"/>
            </c:ext>
          </c:extLst>
        </c:ser>
        <c:dLbls>
          <c:showLegendKey val="0"/>
          <c:showVal val="0"/>
          <c:showCatName val="0"/>
          <c:showSerName val="0"/>
          <c:showPercent val="0"/>
          <c:showBubbleSize val="0"/>
        </c:dLbls>
        <c:axId val="2051529056"/>
        <c:axId val="2051529888"/>
      </c:scatterChart>
      <c:valAx>
        <c:axId val="2051529056"/>
        <c:scaling>
          <c:orientation val="minMax"/>
        </c:scaling>
        <c:delete val="0"/>
        <c:axPos val="b"/>
        <c:majorGridlines>
          <c:spPr>
            <a:ln w="9525" cap="flat" cmpd="sng" algn="ctr">
              <a:solidFill>
                <a:schemeClr val="tx2">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1529888"/>
        <c:crosses val="autoZero"/>
        <c:crossBetween val="midCat"/>
      </c:valAx>
      <c:valAx>
        <c:axId val="205152988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1529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 AWESOME CHOCOLATES.xlsx]Sheet10!PivotTable6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Chocolates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Sheet10!$C$29</c:f>
              <c:strCache>
                <c:ptCount val="1"/>
                <c:pt idx="0">
                  <c:v>Total</c:v>
                </c:pt>
              </c:strCache>
            </c:strRef>
          </c:tx>
          <c:spPr>
            <a:solidFill>
              <a:schemeClr val="accent1"/>
            </a:solidFill>
            <a:ln>
              <a:noFill/>
            </a:ln>
            <a:effectLst/>
          </c:spPr>
          <c:invertIfNegative val="0"/>
          <c:cat>
            <c:strRef>
              <c:f>Sheet10!$B$30:$B$33</c:f>
              <c:strCache>
                <c:ptCount val="4"/>
                <c:pt idx="0">
                  <c:v>70% Dark Bites</c:v>
                </c:pt>
                <c:pt idx="1">
                  <c:v>Manuka Honey Choco</c:v>
                </c:pt>
                <c:pt idx="2">
                  <c:v>Organic Choco Syrup</c:v>
                </c:pt>
                <c:pt idx="3">
                  <c:v>Raspberry Choco</c:v>
                </c:pt>
              </c:strCache>
            </c:strRef>
          </c:cat>
          <c:val>
            <c:numRef>
              <c:f>Sheet10!$C$30:$C$33</c:f>
              <c:numCache>
                <c:formatCode>General</c:formatCode>
                <c:ptCount val="4"/>
                <c:pt idx="0">
                  <c:v>4</c:v>
                </c:pt>
                <c:pt idx="1">
                  <c:v>4</c:v>
                </c:pt>
                <c:pt idx="2">
                  <c:v>5</c:v>
                </c:pt>
                <c:pt idx="3">
                  <c:v>5</c:v>
                </c:pt>
              </c:numCache>
            </c:numRef>
          </c:val>
          <c:extLst>
            <c:ext xmlns:c16="http://schemas.microsoft.com/office/drawing/2014/chart" uri="{C3380CC4-5D6E-409C-BE32-E72D297353CC}">
              <c16:uniqueId val="{00000000-802E-4614-952A-D7629B425EA5}"/>
            </c:ext>
          </c:extLst>
        </c:ser>
        <c:dLbls>
          <c:showLegendKey val="0"/>
          <c:showVal val="0"/>
          <c:showCatName val="0"/>
          <c:showSerName val="0"/>
          <c:showPercent val="0"/>
          <c:showBubbleSize val="0"/>
        </c:dLbls>
        <c:gapWidth val="219"/>
        <c:overlap val="-27"/>
        <c:axId val="1516065264"/>
        <c:axId val="1516067344"/>
      </c:barChart>
      <c:catAx>
        <c:axId val="15160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67344"/>
        <c:crosses val="autoZero"/>
        <c:auto val="1"/>
        <c:lblAlgn val="ctr"/>
        <c:lblOffset val="100"/>
        <c:noMultiLvlLbl val="0"/>
      </c:catAx>
      <c:valAx>
        <c:axId val="15160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6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Detect Anomalies</a:t>
            </a:r>
          </a:p>
        </cx:rich>
      </cx:tx>
    </cx:title>
    <cx:plotArea>
      <cx:plotAreaRegion>
        <cx:series layoutId="boxWhisker" uniqueId="{B7BEA2FA-09AE-4343-8E42-FBD29B98379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9990" t="19990" r="19990" b="19990"/>
        <a:stretch>
          <a:fillRect/>
        </a:stretch>
      </xdr:blipFill>
      <xdr:spPr>
        <a:xfrm>
          <a:off x="250190" y="761365"/>
          <a:ext cx="1264920" cy="12045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91440</xdr:colOff>
      <xdr:row>4</xdr:row>
      <xdr:rowOff>137160</xdr:rowOff>
    </xdr:from>
    <xdr:to>
      <xdr:col>12</xdr:col>
      <xdr:colOff>220980</xdr:colOff>
      <xdr:row>15</xdr:row>
      <xdr:rowOff>114300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263640" y="868680"/>
              <a:ext cx="317754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1866900</xdr:colOff>
      <xdr:row>3</xdr:row>
      <xdr:rowOff>171450</xdr:rowOff>
    </xdr:from>
    <xdr:to>
      <xdr:col>11</xdr:col>
      <xdr:colOff>220980</xdr:colOff>
      <xdr:row>18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21</xdr:row>
      <xdr:rowOff>148590</xdr:rowOff>
    </xdr:from>
    <xdr:to>
      <xdr:col>11</xdr:col>
      <xdr:colOff>236220</xdr:colOff>
      <xdr:row>36</xdr:row>
      <xdr:rowOff>148590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274320</xdr:colOff>
      <xdr:row>11</xdr:row>
      <xdr:rowOff>38100</xdr:rowOff>
    </xdr:from>
    <xdr:to>
      <xdr:col>16</xdr:col>
      <xdr:colOff>502920</xdr:colOff>
      <xdr:row>24</xdr:row>
      <xdr:rowOff>127635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4607540" y="2415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35</xdr:row>
      <xdr:rowOff>91440</xdr:rowOff>
    </xdr:from>
    <xdr:to>
      <xdr:col>14</xdr:col>
      <xdr:colOff>480060</xdr:colOff>
      <xdr:row>48</xdr:row>
      <xdr:rowOff>180975</xdr:rowOff>
    </xdr:to>
    <mc:AlternateContent xmlns:mc="http://schemas.openxmlformats.org/markup-compatibility/2006" xmlns:a14="http://schemas.microsoft.com/office/drawing/2010/main">
      <mc:Choice Requires="a14">
        <xdr:graphicFrame macro="">
          <xdr:nvGraphicFramePr>
            <xdr:cNvPr id="3"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3685520" y="6858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22</xdr:row>
      <xdr:rowOff>179070</xdr:rowOff>
    </xdr:from>
    <xdr:to>
      <xdr:col>8</xdr:col>
      <xdr:colOff>312420</xdr:colOff>
      <xdr:row>36</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19</xdr:row>
      <xdr:rowOff>38101</xdr:rowOff>
    </xdr:from>
    <xdr:to>
      <xdr:col>2</xdr:col>
      <xdr:colOff>792480</xdr:colOff>
      <xdr:row>24</xdr:row>
      <xdr:rowOff>38100</xdr:rowOff>
    </xdr:to>
    <mc:AlternateContent xmlns:mc="http://schemas.openxmlformats.org/markup-compatibility/2006">
      <mc:Choice xmlns:a14="http://schemas.microsoft.com/office/drawing/2010/main" Requires="a14">
        <xdr:graphicFrame macro="">
          <xdr:nvGraphicFramePr>
            <xdr:cNvPr id="6" name="Geography 2"/>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640080" y="4983481"/>
              <a:ext cx="230886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118.512904976851" createdVersion="6" refreshedVersion="6" minRefreshableVersion="3" recordCount="300">
  <cacheSource type="worksheet">
    <worksheetSource name="data4"/>
  </cacheSource>
  <cacheFields count="5">
    <cacheField name="Sales Person" numFmtId="0">
      <sharedItems/>
    </cacheField>
    <cacheField name="Geography" numFmtId="0">
      <sharedItems count="6">
        <s v="Australia"/>
        <s v="Canada"/>
        <s v="India"/>
        <s v="New Zealand"/>
        <s v="UK"/>
        <s v="US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118.577814930555" createdVersion="6" refreshedVersion="6"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118.702963657408"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 per unit]" caption="$ per unit" numFmtId="0" hierarchy="12" level="32767"/>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 per unit]" caption="$ per unit" measure="1" displayFolder="" measureGroup="data" count="0" oneField="1">
      <fieldsUsage count="1">
        <fieldUsage x="1"/>
      </fieldsUsage>
    </cacheHierarchy>
    <cacheHierarchy uniqueName="[Measures].[Profits]" caption="Profits" measure="1" displayFolder="" measureGroup="data6"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hidden="1">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6" count="0" hidden="1">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6" count="0" hidden="1">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6" count="0" hidden="1">
      <extLst>
        <ext xmlns:x15="http://schemas.microsoft.com/office/spreadsheetml/2010/11/main" uri="{B97F6D7D-B522-45F9-BDA1-12C45D357490}">
          <x15:cacheHierarchy aggregatedColumn="9"/>
        </ext>
      </extLst>
    </cacheHierarchy>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118.702962037038" backgroundQuery="1" createdVersion="6" refreshedVersion="6" minRefreshableVersion="3" recordCount="0" supportSubquery="1" supportAdvancedDrill="1">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 per unit]" caption="$ per unit" numFmtId="0" hierarchy="12" level="32767"/>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 per unit]" caption="$ per unit" measure="1" displayFolder="" measureGroup="data" count="0" oneField="1">
      <fieldsUsage count="1">
        <fieldUsage x="1"/>
      </fieldsUsage>
    </cacheHierarchy>
    <cacheHierarchy uniqueName="[Measures].[Profits]" caption="Profits" measure="1" displayFolder="" measureGroup="data6"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hidden="1">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6" count="0" hidden="1">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6" count="0" hidden="1">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6" count="0" hidden="1">
      <extLst>
        <ext xmlns:x15="http://schemas.microsoft.com/office/spreadsheetml/2010/11/main" uri="{B97F6D7D-B522-45F9-BDA1-12C45D357490}">
          <x15:cacheHierarchy aggregatedColumn="9"/>
        </ext>
      </extLst>
    </cacheHierarchy>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118.702960763891" backgroundQuery="1" createdVersion="6" refreshedVersion="6" minRefreshableVersion="3" recordCount="0" supportSubquery="1" supportAdvancedDrill="1">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17" level="32767"/>
  </cacheFields>
  <cacheHierarchies count="23">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 per unit]" caption="$ per unit" measure="1" displayFolder="" measureGroup="data" count="0"/>
    <cacheHierarchy uniqueName="[Measures].[Profits]" caption="Profits" measure="1" displayFolder="" measureGroup="data6"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hidden="1">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6" count="0" hidden="1">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6" count="0" hidden="1">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6" count="0" hidden="1">
      <extLst>
        <ext xmlns:x15="http://schemas.microsoft.com/office/spreadsheetml/2010/11/main" uri="{B97F6D7D-B522-45F9-BDA1-12C45D357490}">
          <x15:cacheHierarchy aggregatedColumn="9"/>
        </ext>
      </extLst>
    </cacheHierarchy>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5118.704175925923" backgroundQuery="1" createdVersion="6" refreshedVersion="6" minRefreshableVersion="3" recordCount="0" supportSubquery="1" supportAdvancedDrill="1">
  <cacheSource type="external" connectionId="1"/>
  <cacheFields count="5">
    <cacheField name="[data6].[Product].[Product]" caption="Product" numFmtId="0" hierarchy="7"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2]" caption="Sum of Amount 2" numFmtId="0" hierarchy="20" level="32767"/>
    <cacheField name="[Measures].[Sum of Total Cost]" caption="Sum of Total Cost" numFmtId="0" hierarchy="21" level="32767"/>
    <cacheField name="[Measures].[Profits]" caption="Profits" numFmtId="0" hierarchy="13" level="32767"/>
    <cacheField name="[data6].[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2" memberValueDatatype="130" unbalanced="0">
      <fieldsUsage count="2">
        <fieldUsage x="-1"/>
        <fieldUsage x="4"/>
      </fieldsUsage>
    </cacheHierarchy>
    <cacheHierarchy uniqueName="[data6].[Product]" caption="Product" attribute="1" defaultMemberUniqueName="[data6].[Product].[All]" allUniqueName="[data6].[Product].[All]" dimensionUniqueName="[data6]" displayFolder="" count="2" memberValueDatatype="130" unbalanced="0">
      <fieldsUsage count="2">
        <fieldUsage x="-1"/>
        <fieldUsage x="0"/>
      </fieldsUsage>
    </cacheHierarchy>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 per unit]" caption="$ per unit" measure="1" displayFolder="" measureGroup="data" count="0"/>
    <cacheHierarchy uniqueName="[Measures].[Profits]" caption="Profits" measure="1" displayFolder="" measureGroup="data6" count="0" oneField="1">
      <fieldsUsage count="1">
        <fieldUsage x="3"/>
      </fieldsUsage>
    </cacheHierarchy>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hidden="1">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6"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6"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6" count="0" hidden="1">
      <extLst>
        <ext xmlns:x15="http://schemas.microsoft.com/office/spreadsheetml/2010/11/main" uri="{B97F6D7D-B522-45F9-BDA1-12C45D357490}">
          <x15:cacheHierarchy aggregatedColumn="9"/>
        </ext>
      </extLst>
    </cacheHierarchy>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min" refreshedDate="45118.707248148145" backgroundQuery="1" createdVersion="6" refreshedVersion="6" minRefreshableVersion="3" recordCount="0" supportSubquery="1" supportAdvancedDrill="1">
  <cacheSource type="external" connectionId="1"/>
  <cacheFields count="3">
    <cacheField name="[data6].[Product].[Product]" caption="Product" numFmtId="0" hierarchy="7" level="1">
      <sharedItems count="10">
        <s v="99% Dark &amp; Pure"/>
        <s v="Caramel Stuffed Bars"/>
        <s v="Choco Coated Almonds"/>
        <s v="Drinking Coco"/>
        <s v="Eclairs"/>
        <s v="Fruit &amp; Nut Bars"/>
        <s v="Manuka Honey Choco"/>
        <s v="Milk Bars"/>
        <s v="Organic Choco Syrup"/>
        <s v="Smooth Sliky Salty"/>
      </sharedItems>
    </cacheField>
    <cacheField name="[Measures].[Sum of Units 2]" caption="Sum of Units 2" numFmtId="0" hierarchy="22" level="32767"/>
    <cacheField name="[data6].[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2" memberValueDatatype="130" unbalanced="0">
      <fieldsUsage count="2">
        <fieldUsage x="-1"/>
        <fieldUsage x="2"/>
      </fieldsUsage>
    </cacheHierarchy>
    <cacheHierarchy uniqueName="[data6].[Product]" caption="Product" attribute="1" defaultMemberUniqueName="[data6].[Product].[All]" allUniqueName="[data6].[Product].[All]" dimensionUniqueName="[data6]" displayFolder="" count="2" memberValueDatatype="130" unbalanced="0">
      <fieldsUsage count="2">
        <fieldUsage x="-1"/>
        <fieldUsage x="0"/>
      </fieldsUsage>
    </cacheHierarchy>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 per unit]" caption="$ per unit" measure="1" displayFolder="" measureGroup="data" count="0"/>
    <cacheHierarchy uniqueName="[Measures].[Profits]" caption="Profits" measure="1" displayFolder="" measureGroup="data6"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hidden="1">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6" count="0" hidden="1">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6" count="0" hidden="1">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6"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min" refreshedDate="45118.70400856481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2"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Total Cost]" caption="Total Cost" attribute="1" defaultMemberUniqueName="[data6].[Total Cost].[All]" allUniqueName="[data6].[Total 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6" count="0">
      <extLst>
        <ext xmlns:x15="http://schemas.microsoft.com/office/spreadsheetml/2010/11/main" uri="{B97F6D7D-B522-45F9-BDA1-12C45D357490}">
          <x15:cacheHierarchy aggregatedColumn="11"/>
        </ext>
      </extLst>
    </cacheHierarchy>
    <cacheHierarchy uniqueName="[Measures].[$ per unit]" caption="$ per unit" measure="1" displayFolder="" measureGroup="data" count="0"/>
    <cacheHierarchy uniqueName="[Measures].[Profits]" caption="Profits" measure="1" displayFolder="" measureGroup="data6"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s v="Oby Sorrel"/>
    <x v="0"/>
    <s v="50% Dark Bites"/>
    <n v="5586"/>
    <n v="525"/>
  </r>
  <r>
    <s v="Barr Faughny"/>
    <x v="0"/>
    <s v="Smooth Sliky Salty"/>
    <n v="4326"/>
    <n v="348"/>
  </r>
  <r>
    <s v="Ches Bonnell"/>
    <x v="0"/>
    <s v="70% Dark Bites"/>
    <n v="10129"/>
    <n v="312"/>
  </r>
  <r>
    <s v="Gunar Cockshoot"/>
    <x v="0"/>
    <s v="Baker's Choco Chips"/>
    <n v="8841"/>
    <n v="303"/>
  </r>
  <r>
    <s v="Ram Mahesh"/>
    <x v="0"/>
    <s v="Milk Bars"/>
    <n v="5670"/>
    <n v="297"/>
  </r>
  <r>
    <s v="Ches Bonnell"/>
    <x v="0"/>
    <s v="Caramel Stuffed Bars"/>
    <n v="5677"/>
    <n v="258"/>
  </r>
  <r>
    <s v="Barr Faughny"/>
    <x v="0"/>
    <s v="Caramel Stuffed Bars"/>
    <n v="6580"/>
    <n v="183"/>
  </r>
  <r>
    <s v="Gigi Bohling"/>
    <x v="0"/>
    <s v="99% Dark &amp; Pure"/>
    <n v="5474"/>
    <n v="168"/>
  </r>
  <r>
    <s v="Barr Faughny"/>
    <x v="0"/>
    <s v="Fruit &amp; Nut Bars"/>
    <n v="4417"/>
    <n v="153"/>
  </r>
  <r>
    <s v="Oby Sorrel"/>
    <x v="0"/>
    <s v="Almond Choco"/>
    <n v="6860"/>
    <n v="126"/>
  </r>
  <r>
    <s v="Ram Mahesh"/>
    <x v="0"/>
    <s v="Almond Choco"/>
    <n v="6125"/>
    <n v="102"/>
  </r>
  <r>
    <s v="Husein Augar"/>
    <x v="0"/>
    <s v="Peanut Butter Cubes"/>
    <n v="9506"/>
    <n v="87"/>
  </r>
  <r>
    <s v="Brien Boise"/>
    <x v="0"/>
    <s v="Spicy Special Slims"/>
    <n v="6433"/>
    <n v="78"/>
  </r>
  <r>
    <s v="Husein Augar"/>
    <x v="0"/>
    <s v="85% Dark Bars"/>
    <n v="4137"/>
    <n v="60"/>
  </r>
  <r>
    <s v="Gigi Bohling"/>
    <x v="0"/>
    <s v="Milk Bars"/>
    <n v="7189"/>
    <n v="54"/>
  </r>
  <r>
    <s v="Gigi Bohling"/>
    <x v="0"/>
    <s v="White Choc"/>
    <n v="7483"/>
    <n v="45"/>
  </r>
  <r>
    <s v="Curtice Advani"/>
    <x v="0"/>
    <s v="Spicy Special Slims"/>
    <n v="7322"/>
    <n v="36"/>
  </r>
  <r>
    <s v="Gigi Bohling"/>
    <x v="0"/>
    <s v="Choco Coated Almonds"/>
    <n v="5075"/>
    <n v="21"/>
  </r>
  <r>
    <s v="Carla Molina"/>
    <x v="0"/>
    <s v="After Nines"/>
    <n v="5915"/>
    <n v="3"/>
  </r>
  <r>
    <s v="Carla Molina"/>
    <x v="1"/>
    <s v="Milk Bars"/>
    <n v="10311"/>
    <n v="231"/>
  </r>
  <r>
    <s v="Husein Augar"/>
    <x v="1"/>
    <s v="Organic Choco Syrup"/>
    <n v="11522"/>
    <n v="204"/>
  </r>
  <r>
    <s v="Gigi Bohling"/>
    <x v="1"/>
    <s v="Mint Chip Choco"/>
    <n v="16184"/>
    <n v="39"/>
  </r>
  <r>
    <s v="Barr Faughny"/>
    <x v="1"/>
    <s v="Mint Chip Choco"/>
    <n v="11417"/>
    <n v="21"/>
  </r>
  <r>
    <s v="Oby Sorrel"/>
    <x v="1"/>
    <s v="Choco Coated Almonds"/>
    <n v="6657"/>
    <n v="303"/>
  </r>
  <r>
    <s v="Carla Molina"/>
    <x v="1"/>
    <s v="Drinking Coco"/>
    <n v="9632"/>
    <n v="288"/>
  </r>
  <r>
    <s v="Ches Bonnell"/>
    <x v="1"/>
    <s v="Manuka Honey Choco"/>
    <n v="5551"/>
    <n v="252"/>
  </r>
  <r>
    <s v="Ram Mahesh"/>
    <x v="1"/>
    <s v="Milk Bars"/>
    <n v="4424"/>
    <n v="201"/>
  </r>
  <r>
    <s v="Carla Molina"/>
    <x v="1"/>
    <s v="70% Dark Bites"/>
    <n v="6118"/>
    <n v="174"/>
  </r>
  <r>
    <s v="Curtice Advani"/>
    <x v="1"/>
    <s v="Eclairs"/>
    <n v="4970"/>
    <n v="156"/>
  </r>
  <r>
    <s v="Brien Boise"/>
    <x v="1"/>
    <s v="Fruit &amp; Nut Bars"/>
    <n v="5019"/>
    <n v="150"/>
  </r>
  <r>
    <s v="Curtice Advani"/>
    <x v="1"/>
    <s v="Almond Choco"/>
    <n v="10073"/>
    <n v="120"/>
  </r>
  <r>
    <s v="Ram Mahesh"/>
    <x v="1"/>
    <s v="Peanut Butter Cubes"/>
    <n v="9772"/>
    <n v="90"/>
  </r>
  <r>
    <s v="Carla Molina"/>
    <x v="1"/>
    <s v="Choco Coated Almonds"/>
    <n v="10304"/>
    <n v="84"/>
  </r>
  <r>
    <s v="Barr Faughny"/>
    <x v="1"/>
    <s v="Manuka Honey Choco"/>
    <n v="8211"/>
    <n v="75"/>
  </r>
  <r>
    <s v="Gigi Bohling"/>
    <x v="1"/>
    <s v="Milk Bars"/>
    <n v="6146"/>
    <n v="63"/>
  </r>
  <r>
    <s v="Husein Augar"/>
    <x v="1"/>
    <s v="70% Dark Bites"/>
    <n v="9051"/>
    <n v="57"/>
  </r>
  <r>
    <s v="Ches Bonnell"/>
    <x v="1"/>
    <s v="After Nines"/>
    <n v="8435"/>
    <n v="42"/>
  </r>
  <r>
    <s v="Gunar Cockshoot"/>
    <x v="1"/>
    <s v="Mint Chip Choco"/>
    <n v="9198"/>
    <n v="36"/>
  </r>
  <r>
    <s v="Ram Mahesh"/>
    <x v="1"/>
    <s v="White Choc"/>
    <n v="5439"/>
    <n v="30"/>
  </r>
  <r>
    <s v="Curtice Advani"/>
    <x v="1"/>
    <s v="Milk Bars"/>
    <n v="4319"/>
    <n v="30"/>
  </r>
  <r>
    <s v="Gigi Bohling"/>
    <x v="1"/>
    <s v="Fruit &amp; Nut Bars"/>
    <n v="6314"/>
    <n v="15"/>
  </r>
  <r>
    <s v="Curtice Advani"/>
    <x v="1"/>
    <s v="Choco Coated Almonds"/>
    <n v="6118"/>
    <n v="9"/>
  </r>
  <r>
    <s v="Gigi Bohling"/>
    <x v="1"/>
    <s v="Drinking Coco"/>
    <n v="6111"/>
    <n v="3"/>
  </r>
  <r>
    <s v="Gigi Bohling"/>
    <x v="2"/>
    <s v="Orange Choco"/>
    <n v="15610"/>
    <n v="339"/>
  </r>
  <r>
    <s v="Husein Augar"/>
    <x v="2"/>
    <s v="Caramel Stuffed Bars"/>
    <n v="14329"/>
    <n v="150"/>
  </r>
  <r>
    <s v="Gunar Cockshoot"/>
    <x v="2"/>
    <s v="Choco Coated Almonds"/>
    <n v="7777"/>
    <n v="504"/>
  </r>
  <r>
    <s v="Husein Augar"/>
    <x v="2"/>
    <s v="Orange Choco"/>
    <n v="8463"/>
    <n v="492"/>
  </r>
  <r>
    <s v="Curtice Advani"/>
    <x v="2"/>
    <s v="Baker's Choco Chips"/>
    <n v="8008"/>
    <n v="456"/>
  </r>
  <r>
    <s v="Gunar Cockshoot"/>
    <x v="2"/>
    <s v="50% Dark Bites"/>
    <n v="7259"/>
    <n v="276"/>
  </r>
  <r>
    <s v="Gigi Bohling"/>
    <x v="2"/>
    <s v="After Nines"/>
    <n v="6279"/>
    <n v="237"/>
  </r>
  <r>
    <s v="Curtice Advani"/>
    <x v="2"/>
    <s v="Organic Choco Syrup"/>
    <n v="4242"/>
    <n v="207"/>
  </r>
  <r>
    <s v="Oby Sorrel"/>
    <x v="2"/>
    <s v="99% Dark &amp; Pure"/>
    <n v="5355"/>
    <n v="204"/>
  </r>
  <r>
    <s v="Gigi Bohling"/>
    <x v="2"/>
    <s v="Raspberry Choco"/>
    <n v="7280"/>
    <n v="201"/>
  </r>
  <r>
    <s v="Ches Bonnell"/>
    <x v="2"/>
    <s v="85% Dark Bars"/>
    <n v="8862"/>
    <n v="189"/>
  </r>
  <r>
    <s v="Carla Molina"/>
    <x v="2"/>
    <s v="Peanut Butter Cubes"/>
    <n v="7847"/>
    <n v="174"/>
  </r>
  <r>
    <s v="Ram Mahesh"/>
    <x v="2"/>
    <s v="Eclairs"/>
    <n v="5019"/>
    <n v="156"/>
  </r>
  <r>
    <s v="Carla Molina"/>
    <x v="2"/>
    <s v="Fruit &amp; Nut Bars"/>
    <n v="4935"/>
    <n v="126"/>
  </r>
  <r>
    <s v="Curtice Advani"/>
    <x v="2"/>
    <s v="Choco Coated Almonds"/>
    <n v="6734"/>
    <n v="123"/>
  </r>
  <r>
    <s v="Barr Faughny"/>
    <x v="2"/>
    <s v="99% Dark &amp; Pure"/>
    <n v="7511"/>
    <n v="120"/>
  </r>
  <r>
    <s v="Husein Augar"/>
    <x v="2"/>
    <s v="Fruit &amp; Nut Bars"/>
    <n v="8155"/>
    <n v="90"/>
  </r>
  <r>
    <s v="Ram Mahesh"/>
    <x v="2"/>
    <s v="Baker's Choco Chips"/>
    <n v="6748"/>
    <n v="48"/>
  </r>
  <r>
    <s v="Gunar Cockshoot"/>
    <x v="2"/>
    <s v="White Choc"/>
    <n v="6300"/>
    <n v="42"/>
  </r>
  <r>
    <s v="Ches Bonnell"/>
    <x v="2"/>
    <s v="Eclairs"/>
    <n v="7777"/>
    <n v="39"/>
  </r>
  <r>
    <s v="Husein Augar"/>
    <x v="2"/>
    <s v="Spicy Special Slims"/>
    <n v="6832"/>
    <n v="27"/>
  </r>
  <r>
    <s v="Gigi Bohling"/>
    <x v="2"/>
    <s v="Organic Choco Syrup"/>
    <n v="6986"/>
    <n v="21"/>
  </r>
  <r>
    <s v="Oby Sorrel"/>
    <x v="2"/>
    <s v="Baker's Choco Chips"/>
    <n v="4991"/>
    <n v="9"/>
  </r>
  <r>
    <s v="Barr Faughny"/>
    <x v="3"/>
    <s v="Drinking Coco"/>
    <n v="11571"/>
    <n v="138"/>
  </r>
  <r>
    <s v="Ches Bonnell"/>
    <x v="3"/>
    <s v="Mint Chip Choco"/>
    <n v="4487"/>
    <n v="333"/>
  </r>
  <r>
    <s v="Gunar Cockshoot"/>
    <x v="3"/>
    <s v="Caramel Stuffed Bars"/>
    <n v="7308"/>
    <n v="327"/>
  </r>
  <r>
    <s v="Gunar Cockshoot"/>
    <x v="3"/>
    <s v="Manuka Honey Choco"/>
    <n v="4592"/>
    <n v="324"/>
  </r>
  <r>
    <s v="Ches Bonnell"/>
    <x v="3"/>
    <s v="50% Dark Bites"/>
    <n v="6608"/>
    <n v="225"/>
  </r>
  <r>
    <s v="Ches Bonnell"/>
    <x v="3"/>
    <s v="After Nines"/>
    <n v="9835"/>
    <n v="207"/>
  </r>
  <r>
    <s v="Barr Faughny"/>
    <x v="3"/>
    <s v="Eclairs"/>
    <n v="9926"/>
    <n v="201"/>
  </r>
  <r>
    <s v="Curtice Advani"/>
    <x v="3"/>
    <s v="Fruit &amp; Nut Bars"/>
    <n v="4949"/>
    <n v="189"/>
  </r>
  <r>
    <s v="Husein Augar"/>
    <x v="3"/>
    <s v="White Choc"/>
    <n v="4305"/>
    <n v="156"/>
  </r>
  <r>
    <s v="Ches Bonnell"/>
    <x v="3"/>
    <s v="Eclairs"/>
    <n v="4487"/>
    <n v="111"/>
  </r>
  <r>
    <s v="Carla Molina"/>
    <x v="3"/>
    <s v="85% Dark Bars"/>
    <n v="6398"/>
    <n v="102"/>
  </r>
  <r>
    <s v="Husein Augar"/>
    <x v="3"/>
    <s v="Orange Choco"/>
    <n v="7273"/>
    <n v="96"/>
  </r>
  <r>
    <s v="Ram Mahesh"/>
    <x v="3"/>
    <s v="Organic Choco Syrup"/>
    <n v="6132"/>
    <n v="93"/>
  </r>
  <r>
    <s v="Curtice Advani"/>
    <x v="3"/>
    <s v="Smooth Sliky Salty"/>
    <n v="7693"/>
    <n v="87"/>
  </r>
  <r>
    <s v="Ram Mahesh"/>
    <x v="3"/>
    <s v="Manuka Honey Choco"/>
    <n v="9002"/>
    <n v="72"/>
  </r>
  <r>
    <s v="Ches Bonnell"/>
    <x v="3"/>
    <s v="70% Dark Bites"/>
    <n v="6454"/>
    <n v="54"/>
  </r>
  <r>
    <s v="Ches Bonnell"/>
    <x v="3"/>
    <s v="Peanut Butter Cubes"/>
    <n v="6391"/>
    <n v="48"/>
  </r>
  <r>
    <s v="Brien Boise"/>
    <x v="3"/>
    <s v="Baker's Choco Chips"/>
    <n v="6279"/>
    <n v="45"/>
  </r>
  <r>
    <s v="Brien Boise"/>
    <x v="3"/>
    <s v="Raspberry Choco"/>
    <n v="9709"/>
    <n v="30"/>
  </r>
  <r>
    <s v="Oby Sorrel"/>
    <x v="3"/>
    <s v="Fruit &amp; Nut Bars"/>
    <n v="4683"/>
    <n v="30"/>
  </r>
  <r>
    <s v="Gigi Bohling"/>
    <x v="3"/>
    <s v="White Choc"/>
    <n v="8813"/>
    <n v="21"/>
  </r>
  <r>
    <s v="Ram Mahesh"/>
    <x v="3"/>
    <s v="99% Dark &amp; Pure"/>
    <n v="7693"/>
    <n v="21"/>
  </r>
  <r>
    <s v="Gigi Bohling"/>
    <x v="3"/>
    <s v="50% Dark Bites"/>
    <n v="4991"/>
    <n v="12"/>
  </r>
  <r>
    <s v="Curtice Advani"/>
    <x v="3"/>
    <s v="Baker's Choco Chips"/>
    <n v="6818"/>
    <n v="6"/>
  </r>
  <r>
    <s v="Ches Bonnell"/>
    <x v="3"/>
    <s v="Baker's Choco Chips"/>
    <n v="5306"/>
    <n v="0"/>
  </r>
  <r>
    <s v="Oby Sorrel"/>
    <x v="4"/>
    <s v="Peanut Butter Cubes"/>
    <n v="12950"/>
    <n v="30"/>
  </r>
  <r>
    <s v="Oby Sorrel"/>
    <x v="4"/>
    <s v="Spicy Special Slims"/>
    <n v="4858"/>
    <n v="279"/>
  </r>
  <r>
    <s v="Ches Bonnell"/>
    <x v="4"/>
    <s v="Eclairs"/>
    <n v="4438"/>
    <n v="246"/>
  </r>
  <r>
    <s v="Barr Faughny"/>
    <x v="4"/>
    <s v="Spicy Special Slims"/>
    <n v="7651"/>
    <n v="213"/>
  </r>
  <r>
    <s v="Brien Boise"/>
    <x v="4"/>
    <s v="Smooth Sliky Salty"/>
    <n v="8890"/>
    <n v="210"/>
  </r>
  <r>
    <s v="Brien Boise"/>
    <x v="4"/>
    <s v="70% Dark Bites"/>
    <n v="7021"/>
    <n v="183"/>
  </r>
  <r>
    <s v="Gunar Cockshoot"/>
    <x v="4"/>
    <s v="Baker's Choco Chips"/>
    <n v="4956"/>
    <n v="171"/>
  </r>
  <r>
    <s v="Barr Faughny"/>
    <x v="4"/>
    <s v="Orange Choco"/>
    <n v="9443"/>
    <n v="162"/>
  </r>
  <r>
    <s v="Barr Faughny"/>
    <x v="4"/>
    <s v="Caramel Stuffed Bars"/>
    <n v="6027"/>
    <n v="144"/>
  </r>
  <r>
    <s v="Barr Faughny"/>
    <x v="4"/>
    <s v="Organic Choco Syrup"/>
    <n v="7812"/>
    <n v="81"/>
  </r>
  <r>
    <s v="Gigi Bohling"/>
    <x v="4"/>
    <s v="After Nines"/>
    <n v="6909"/>
    <n v="81"/>
  </r>
  <r>
    <s v="Gigi Bohling"/>
    <x v="4"/>
    <s v="Baker's Choco Chips"/>
    <n v="5236"/>
    <n v="51"/>
  </r>
  <r>
    <s v="Ram Mahesh"/>
    <x v="4"/>
    <s v="Raspberry Choco"/>
    <n v="5775"/>
    <n v="42"/>
  </r>
  <r>
    <s v="Barr Faughny"/>
    <x v="4"/>
    <s v="Raspberry Choco"/>
    <n v="4802"/>
    <n v="36"/>
  </r>
  <r>
    <s v="Ram Mahesh"/>
    <x v="4"/>
    <s v="Organic Choco Syrup"/>
    <n v="6370"/>
    <n v="30"/>
  </r>
  <r>
    <s v="Brien Boise"/>
    <x v="4"/>
    <s v="Drinking Coco"/>
    <n v="9660"/>
    <n v="27"/>
  </r>
  <r>
    <s v="Curtice Advani"/>
    <x v="4"/>
    <s v="Eclairs"/>
    <n v="6048"/>
    <n v="27"/>
  </r>
  <r>
    <s v="Ram Mahesh"/>
    <x v="4"/>
    <s v="After Nines"/>
    <n v="5817"/>
    <n v="12"/>
  </r>
  <r>
    <s v="Ram Mahesh"/>
    <x v="5"/>
    <s v="Choco Coated Almonds"/>
    <n v="12348"/>
    <n v="234"/>
  </r>
  <r>
    <s v="Gigi Bohling"/>
    <x v="5"/>
    <s v="Raspberry Choco"/>
    <n v="13391"/>
    <n v="201"/>
  </r>
  <r>
    <s v="Brien Boise"/>
    <x v="5"/>
    <s v="Choco Coated Almonds"/>
    <n v="6706"/>
    <n v="459"/>
  </r>
  <r>
    <s v="Ram Mahesh"/>
    <x v="5"/>
    <s v="Peanut Butter Cubes"/>
    <n v="8869"/>
    <n v="432"/>
  </r>
  <r>
    <s v="Ram Mahesh"/>
    <x v="5"/>
    <s v="After Nines"/>
    <n v="6853"/>
    <n v="372"/>
  </r>
  <r>
    <s v="Gigi Bohling"/>
    <x v="5"/>
    <s v="Manuka Honey Choco"/>
    <n v="4480"/>
    <n v="357"/>
  </r>
  <r>
    <s v="Brien Boise"/>
    <x v="5"/>
    <s v="Organic Choco Syrup"/>
    <n v="4753"/>
    <n v="300"/>
  </r>
  <r>
    <s v="Ches Bonnell"/>
    <x v="5"/>
    <s v="Caramel Stuffed Bars"/>
    <n v="5194"/>
    <n v="288"/>
  </r>
  <r>
    <s v="Gunar Cockshoot"/>
    <x v="5"/>
    <s v="Raspberry Choco"/>
    <n v="6657"/>
    <n v="276"/>
  </r>
  <r>
    <s v="Ches Bonnell"/>
    <x v="5"/>
    <s v="70% Dark Bites"/>
    <n v="6755"/>
    <n v="252"/>
  </r>
  <r>
    <s v="Gigi Bohling"/>
    <x v="5"/>
    <s v="Smooth Sliky Salty"/>
    <n v="4753"/>
    <n v="246"/>
  </r>
  <r>
    <s v="Husein Augar"/>
    <x v="5"/>
    <s v="Raspberry Choco"/>
    <n v="7833"/>
    <n v="243"/>
  </r>
  <r>
    <s v="Ches Bonnell"/>
    <x v="5"/>
    <s v="99% Dark &amp; Pure"/>
    <n v="4585"/>
    <n v="240"/>
  </r>
  <r>
    <s v="Carla Molina"/>
    <x v="5"/>
    <s v="Caramel Stuffed Bars"/>
    <n v="7455"/>
    <n v="216"/>
  </r>
  <r>
    <s v="Brien Boise"/>
    <x v="5"/>
    <s v="After Nines"/>
    <n v="5012"/>
    <n v="210"/>
  </r>
  <r>
    <s v="Ram Mahesh"/>
    <x v="5"/>
    <s v="Mint Chip Choco"/>
    <n v="4725"/>
    <n v="174"/>
  </r>
  <r>
    <s v="Curtice Advani"/>
    <x v="5"/>
    <s v="70% Dark Bites"/>
    <n v="4781"/>
    <n v="123"/>
  </r>
  <r>
    <s v="Carla Molina"/>
    <x v="5"/>
    <s v="Milk Bars"/>
    <n v="4760"/>
    <n v="69"/>
  </r>
  <r>
    <s v="Ches Bonnell"/>
    <x v="5"/>
    <s v="50% Dark Bites"/>
    <n v="4606"/>
    <n v="63"/>
  </r>
  <r>
    <s v="Ram Mahesh"/>
    <x v="4"/>
    <s v="Manuka Honey Choco"/>
    <n v="0"/>
    <n v="135"/>
  </r>
  <r>
    <s v="Gunar Cockshoot"/>
    <x v="4"/>
    <s v="Mint Chip Choco"/>
    <n v="21"/>
    <n v="168"/>
  </r>
  <r>
    <s v="Brien Boise"/>
    <x v="3"/>
    <s v="70% Dark Bites"/>
    <n v="42"/>
    <n v="150"/>
  </r>
  <r>
    <s v="Barr Faughny"/>
    <x v="0"/>
    <s v="Milk Bars"/>
    <n v="56"/>
    <n v="51"/>
  </r>
  <r>
    <s v="Oby Sorrel"/>
    <x v="0"/>
    <s v="Milk Bars"/>
    <n v="63"/>
    <n v="123"/>
  </r>
  <r>
    <s v="Carla Molina"/>
    <x v="1"/>
    <s v="Baker's Choco Chips"/>
    <n v="98"/>
    <n v="204"/>
  </r>
  <r>
    <s v="Husein Augar"/>
    <x v="5"/>
    <s v="Baker's Choco Chips"/>
    <n v="98"/>
    <n v="159"/>
  </r>
  <r>
    <s v="Carla Molina"/>
    <x v="0"/>
    <s v="White Choc"/>
    <n v="154"/>
    <n v="21"/>
  </r>
  <r>
    <s v="Brien Boise"/>
    <x v="0"/>
    <s v="After Nines"/>
    <n v="168"/>
    <n v="84"/>
  </r>
  <r>
    <s v="Gigi Bohling"/>
    <x v="3"/>
    <s v="Smooth Sliky Salty"/>
    <n v="182"/>
    <n v="48"/>
  </r>
  <r>
    <s v="Barr Faughny"/>
    <x v="1"/>
    <s v="Eclairs"/>
    <n v="189"/>
    <n v="48"/>
  </r>
  <r>
    <s v="Ram Mahesh"/>
    <x v="1"/>
    <s v="Almond Choco"/>
    <n v="217"/>
    <n v="36"/>
  </r>
  <r>
    <s v="Barr Faughny"/>
    <x v="3"/>
    <s v="99% Dark &amp; Pure"/>
    <n v="238"/>
    <n v="18"/>
  </r>
  <r>
    <s v="Oby Sorrel"/>
    <x v="3"/>
    <s v="Spicy Special Slims"/>
    <n v="245"/>
    <n v="288"/>
  </r>
  <r>
    <s v="Barr Faughny"/>
    <x v="2"/>
    <s v="Milk Bars"/>
    <n v="252"/>
    <n v="54"/>
  </r>
  <r>
    <s v="Husein Augar"/>
    <x v="3"/>
    <s v="Almond Choco"/>
    <n v="259"/>
    <n v="207"/>
  </r>
  <r>
    <s v="Ches Bonnell"/>
    <x v="1"/>
    <s v="Choco Coated Almonds"/>
    <n v="280"/>
    <n v="87"/>
  </r>
  <r>
    <s v="Carla Molina"/>
    <x v="2"/>
    <s v="After Nines"/>
    <n v="336"/>
    <n v="144"/>
  </r>
  <r>
    <s v="Brien Boise"/>
    <x v="5"/>
    <s v="Peanut Butter Cubes"/>
    <n v="357"/>
    <n v="126"/>
  </r>
  <r>
    <s v="Gigi Bohling"/>
    <x v="4"/>
    <s v="Drinking Coco"/>
    <n v="385"/>
    <n v="249"/>
  </r>
  <r>
    <s v="Brien Boise"/>
    <x v="3"/>
    <s v="Spicy Special Slims"/>
    <n v="434"/>
    <n v="87"/>
  </r>
  <r>
    <s v="Curtice Advani"/>
    <x v="0"/>
    <s v="White Choc"/>
    <n v="469"/>
    <n v="75"/>
  </r>
  <r>
    <s v="Gigi Bohling"/>
    <x v="5"/>
    <s v="After Nines"/>
    <n v="490"/>
    <n v="84"/>
  </r>
  <r>
    <s v="Curtice Advani"/>
    <x v="1"/>
    <s v="Spicy Special Slims"/>
    <n v="497"/>
    <n v="63"/>
  </r>
  <r>
    <s v="Gigi Bohling"/>
    <x v="3"/>
    <s v="After Nines"/>
    <n v="518"/>
    <n v="75"/>
  </r>
  <r>
    <s v="Curtice Advani"/>
    <x v="2"/>
    <s v="Almond Choco"/>
    <n v="525"/>
    <n v="48"/>
  </r>
  <r>
    <s v="Barr Faughny"/>
    <x v="5"/>
    <s v="99% Dark &amp; Pure"/>
    <n v="553"/>
    <n v="15"/>
  </r>
  <r>
    <s v="Curtice Advani"/>
    <x v="3"/>
    <s v="70% Dark Bites"/>
    <n v="560"/>
    <n v="81"/>
  </r>
  <r>
    <s v="Oby Sorrel"/>
    <x v="5"/>
    <s v="Spicy Special Slims"/>
    <n v="567"/>
    <n v="228"/>
  </r>
  <r>
    <s v="Carla Molina"/>
    <x v="5"/>
    <s v="99% Dark &amp; Pure"/>
    <n v="609"/>
    <n v="99"/>
  </r>
  <r>
    <s v="Ram Mahesh"/>
    <x v="0"/>
    <s v="Baker's Choco Chips"/>
    <n v="609"/>
    <n v="87"/>
  </r>
  <r>
    <s v="Ram Mahesh"/>
    <x v="0"/>
    <s v="85% Dark Bars"/>
    <n v="623"/>
    <n v="51"/>
  </r>
  <r>
    <s v="Barr Faughny"/>
    <x v="4"/>
    <s v="Fruit &amp; Nut Bars"/>
    <n v="630"/>
    <n v="36"/>
  </r>
  <r>
    <s v="Oby Sorrel"/>
    <x v="2"/>
    <s v="Eclairs"/>
    <n v="700"/>
    <n v="87"/>
  </r>
  <r>
    <s v="Husein Augar"/>
    <x v="2"/>
    <s v="Eclairs"/>
    <n v="707"/>
    <n v="174"/>
  </r>
  <r>
    <s v="Carla Molina"/>
    <x v="3"/>
    <s v="Raspberry Choco"/>
    <n v="714"/>
    <n v="231"/>
  </r>
  <r>
    <s v="Barr Faughny"/>
    <x v="1"/>
    <s v="Organic Choco Syrup"/>
    <n v="798"/>
    <n v="519"/>
  </r>
  <r>
    <s v="Brien Boise"/>
    <x v="0"/>
    <s v="Milk Bars"/>
    <n v="819"/>
    <n v="510"/>
  </r>
  <r>
    <s v="Gunar Cockshoot"/>
    <x v="5"/>
    <s v="Peanut Butter Cubes"/>
    <n v="819"/>
    <n v="306"/>
  </r>
  <r>
    <s v="Carla Molina"/>
    <x v="5"/>
    <s v="Organic Choco Syrup"/>
    <n v="847"/>
    <n v="129"/>
  </r>
  <r>
    <s v="Carla Molina"/>
    <x v="1"/>
    <s v="Caramel Stuffed Bars"/>
    <n v="854"/>
    <n v="309"/>
  </r>
  <r>
    <s v="Gigi Bohling"/>
    <x v="2"/>
    <s v="99% Dark &amp; Pure"/>
    <n v="861"/>
    <n v="195"/>
  </r>
  <r>
    <s v="Gunar Cockshoot"/>
    <x v="3"/>
    <s v="Almond Choco"/>
    <n v="938"/>
    <n v="366"/>
  </r>
  <r>
    <s v="Husein Augar"/>
    <x v="2"/>
    <s v="Mint Chip Choco"/>
    <n v="938"/>
    <n v="189"/>
  </r>
  <r>
    <s v="Curtice Advani"/>
    <x v="0"/>
    <s v="Mint Chip Choco"/>
    <n v="938"/>
    <n v="6"/>
  </r>
  <r>
    <s v="Oby Sorrel"/>
    <x v="1"/>
    <s v="Milk Bars"/>
    <n v="945"/>
    <n v="75"/>
  </r>
  <r>
    <s v="Husein Augar"/>
    <x v="5"/>
    <s v="Almond Choco"/>
    <n v="959"/>
    <n v="147"/>
  </r>
  <r>
    <s v="Curtice Advani"/>
    <x v="0"/>
    <s v="Peanut Butter Cubes"/>
    <n v="959"/>
    <n v="135"/>
  </r>
  <r>
    <s v="Ches Bonnell"/>
    <x v="4"/>
    <s v="Organic Choco Syrup"/>
    <n v="966"/>
    <n v="198"/>
  </r>
  <r>
    <s v="Gunar Cockshoot"/>
    <x v="1"/>
    <s v="Caramel Stuffed Bars"/>
    <n v="973"/>
    <n v="162"/>
  </r>
  <r>
    <s v="Barr Faughny"/>
    <x v="3"/>
    <s v="50% Dark Bites"/>
    <n v="1057"/>
    <n v="54"/>
  </r>
  <r>
    <s v="Curtice Advani"/>
    <x v="5"/>
    <s v="Orange Choco"/>
    <n v="1071"/>
    <n v="270"/>
  </r>
  <r>
    <s v="Husein Augar"/>
    <x v="3"/>
    <s v="Manuka Honey Choco"/>
    <n v="1085"/>
    <n v="273"/>
  </r>
  <r>
    <s v="Curtice Advani"/>
    <x v="0"/>
    <s v="Organic Choco Syrup"/>
    <n v="1134"/>
    <n v="282"/>
  </r>
  <r>
    <s v="Carla Molina"/>
    <x v="2"/>
    <s v="Mint Chip Choco"/>
    <n v="1274"/>
    <n v="225"/>
  </r>
  <r>
    <s v="Ches Bonnell"/>
    <x v="0"/>
    <s v="50% Dark Bites"/>
    <n v="1281"/>
    <n v="75"/>
  </r>
  <r>
    <s v="Gunar Cockshoot"/>
    <x v="1"/>
    <s v="99% Dark &amp; Pure"/>
    <n v="1281"/>
    <n v="18"/>
  </r>
  <r>
    <s v="Curtice Advani"/>
    <x v="5"/>
    <s v="Almond Choco"/>
    <n v="1302"/>
    <n v="402"/>
  </r>
  <r>
    <s v="Curtice Advani"/>
    <x v="1"/>
    <s v="Manuka Honey Choco"/>
    <n v="1400"/>
    <n v="135"/>
  </r>
  <r>
    <s v="Oby Sorrel"/>
    <x v="1"/>
    <s v="Organic Choco Syrup"/>
    <n v="1407"/>
    <n v="72"/>
  </r>
  <r>
    <s v="Oby Sorrel"/>
    <x v="2"/>
    <s v="White Choc"/>
    <n v="1428"/>
    <n v="93"/>
  </r>
  <r>
    <s v="Curtice Advani"/>
    <x v="2"/>
    <s v="Raspberry Choco"/>
    <n v="1442"/>
    <n v="15"/>
  </r>
  <r>
    <s v="Carla Molina"/>
    <x v="2"/>
    <s v="Eclairs"/>
    <n v="1463"/>
    <n v="39"/>
  </r>
  <r>
    <s v="Curtice Advani"/>
    <x v="3"/>
    <s v="Drinking Coco"/>
    <n v="1505"/>
    <n v="102"/>
  </r>
  <r>
    <s v="Carla Molina"/>
    <x v="3"/>
    <s v="70% Dark Bites"/>
    <n v="1526"/>
    <n v="240"/>
  </r>
  <r>
    <s v="Gigi Bohling"/>
    <x v="1"/>
    <s v="70% Dark Bites"/>
    <n v="1526"/>
    <n v="105"/>
  </r>
  <r>
    <s v="Brien Boise"/>
    <x v="4"/>
    <s v="Baker's Choco Chips"/>
    <n v="1561"/>
    <n v="27"/>
  </r>
  <r>
    <s v="Barr Faughny"/>
    <x v="4"/>
    <s v="After Nines"/>
    <n v="1568"/>
    <n v="141"/>
  </r>
  <r>
    <s v="Ches Bonnell"/>
    <x v="2"/>
    <s v="White Choc"/>
    <n v="1568"/>
    <n v="96"/>
  </r>
  <r>
    <s v="Barr Faughny"/>
    <x v="5"/>
    <s v="Eclairs"/>
    <n v="1589"/>
    <n v="303"/>
  </r>
  <r>
    <s v="Ram Mahesh"/>
    <x v="5"/>
    <s v="Manuka Honey Choco"/>
    <n v="1617"/>
    <n v="126"/>
  </r>
  <r>
    <s v="Ram Mahesh"/>
    <x v="3"/>
    <s v="70% Dark Bites"/>
    <n v="1624"/>
    <n v="114"/>
  </r>
  <r>
    <s v="Curtice Advani"/>
    <x v="4"/>
    <s v="70% Dark Bites"/>
    <n v="1638"/>
    <n v="63"/>
  </r>
  <r>
    <s v="Ram Mahesh"/>
    <x v="5"/>
    <s v="85% Dark Bars"/>
    <n v="1638"/>
    <n v="48"/>
  </r>
  <r>
    <s v="Gunar Cockshoot"/>
    <x v="4"/>
    <s v="Caramel Stuffed Bars"/>
    <n v="1652"/>
    <n v="102"/>
  </r>
  <r>
    <s v="Gigi Bohling"/>
    <x v="2"/>
    <s v="Peanut Butter Cubes"/>
    <n v="1652"/>
    <n v="93"/>
  </r>
  <r>
    <s v="Brien Boise"/>
    <x v="0"/>
    <s v="Fruit &amp; Nut Bars"/>
    <n v="1701"/>
    <n v="234"/>
  </r>
  <r>
    <s v="Brien Boise"/>
    <x v="3"/>
    <s v="99% Dark &amp; Pure"/>
    <n v="1771"/>
    <n v="204"/>
  </r>
  <r>
    <s v="Ches Bonnell"/>
    <x v="0"/>
    <s v="Drinking Coco"/>
    <n v="1778"/>
    <n v="270"/>
  </r>
  <r>
    <s v="Barr Faughny"/>
    <x v="4"/>
    <s v="White Choc"/>
    <n v="1785"/>
    <n v="462"/>
  </r>
  <r>
    <s v="Brien Boise"/>
    <x v="3"/>
    <s v="After Nines"/>
    <n v="1890"/>
    <n v="195"/>
  </r>
  <r>
    <s v="Curtice Advani"/>
    <x v="3"/>
    <s v="Mint Chip Choco"/>
    <n v="1904"/>
    <n v="405"/>
  </r>
  <r>
    <s v="Carla Molina"/>
    <x v="1"/>
    <s v="99% Dark &amp; Pure"/>
    <n v="1925"/>
    <n v="192"/>
  </r>
  <r>
    <s v="Ches Bonnell"/>
    <x v="2"/>
    <s v="50% Dark Bites"/>
    <n v="1932"/>
    <n v="369"/>
  </r>
  <r>
    <s v="Oby Sorrel"/>
    <x v="5"/>
    <s v="Orange Choco"/>
    <n v="1974"/>
    <n v="195"/>
  </r>
  <r>
    <s v="Ram Mahesh"/>
    <x v="0"/>
    <s v="Smooth Sliky Salty"/>
    <n v="1988"/>
    <n v="39"/>
  </r>
  <r>
    <s v="Brien Boise"/>
    <x v="2"/>
    <s v="Mint Chip Choco"/>
    <n v="2009"/>
    <n v="219"/>
  </r>
  <r>
    <s v="Barr Faughny"/>
    <x v="4"/>
    <s v="Mint Chip Choco"/>
    <n v="2016"/>
    <n v="117"/>
  </r>
  <r>
    <s v="Brien Boise"/>
    <x v="5"/>
    <s v="Manuka Honey Choco"/>
    <n v="2023"/>
    <n v="168"/>
  </r>
  <r>
    <s v="Gunar Cockshoot"/>
    <x v="5"/>
    <s v="Fruit &amp; Nut Bars"/>
    <n v="2023"/>
    <n v="78"/>
  </r>
  <r>
    <s v="Curtice Advani"/>
    <x v="4"/>
    <s v="White Choc"/>
    <n v="2100"/>
    <n v="414"/>
  </r>
  <r>
    <s v="Carla Molina"/>
    <x v="5"/>
    <s v="Raspberry Choco"/>
    <n v="2114"/>
    <n v="186"/>
  </r>
  <r>
    <s v="Gunar Cockshoot"/>
    <x v="5"/>
    <s v="Manuka Honey Choco"/>
    <n v="2114"/>
    <n v="66"/>
  </r>
  <r>
    <s v="Ches Bonnell"/>
    <x v="5"/>
    <s v="Mint Chip Choco"/>
    <n v="2135"/>
    <n v="27"/>
  </r>
  <r>
    <s v="Husein Augar"/>
    <x v="1"/>
    <s v="White Choc"/>
    <n v="2142"/>
    <n v="114"/>
  </r>
  <r>
    <s v="Ches Bonnell"/>
    <x v="1"/>
    <s v="Smooth Sliky Salty"/>
    <n v="2149"/>
    <n v="117"/>
  </r>
  <r>
    <s v="Oby Sorrel"/>
    <x v="0"/>
    <s v="After Nines"/>
    <n v="2205"/>
    <n v="141"/>
  </r>
  <r>
    <s v="Ches Bonnell"/>
    <x v="2"/>
    <s v="Orange Choco"/>
    <n v="2205"/>
    <n v="138"/>
  </r>
  <r>
    <s v="Gunar Cockshoot"/>
    <x v="2"/>
    <s v="Fruit &amp; Nut Bars"/>
    <n v="2212"/>
    <n v="117"/>
  </r>
  <r>
    <s v="Curtice Advani"/>
    <x v="2"/>
    <s v="Mint Chip Choco"/>
    <n v="2219"/>
    <n v="75"/>
  </r>
  <r>
    <s v="Ches Bonnell"/>
    <x v="2"/>
    <s v="Peanut Butter Cubes"/>
    <n v="2226"/>
    <n v="48"/>
  </r>
  <r>
    <s v="Brien Boise"/>
    <x v="0"/>
    <s v="Organic Choco Syrup"/>
    <n v="2268"/>
    <n v="63"/>
  </r>
  <r>
    <s v="Ram Mahesh"/>
    <x v="5"/>
    <s v="70% Dark Bites"/>
    <n v="2275"/>
    <n v="447"/>
  </r>
  <r>
    <s v="Ram Mahesh"/>
    <x v="2"/>
    <s v="Organic Choco Syrup"/>
    <n v="2289"/>
    <n v="135"/>
  </r>
  <r>
    <s v="Oby Sorrel"/>
    <x v="1"/>
    <s v="Fruit &amp; Nut Bars"/>
    <n v="2317"/>
    <n v="261"/>
  </r>
  <r>
    <s v="Curtice Advani"/>
    <x v="0"/>
    <s v="Milk Bars"/>
    <n v="2317"/>
    <n v="123"/>
  </r>
  <r>
    <s v="Carla Molina"/>
    <x v="3"/>
    <s v="Baker's Choco Chips"/>
    <n v="2324"/>
    <n v="177"/>
  </r>
  <r>
    <s v="Husein Augar"/>
    <x v="0"/>
    <s v="Eclairs"/>
    <n v="2408"/>
    <n v="9"/>
  </r>
  <r>
    <s v="Gunar Cockshoot"/>
    <x v="5"/>
    <s v="50% Dark Bites"/>
    <n v="2415"/>
    <n v="255"/>
  </r>
  <r>
    <s v="Gigi Bohling"/>
    <x v="5"/>
    <s v="Drinking Coco"/>
    <n v="2415"/>
    <n v="15"/>
  </r>
  <r>
    <s v="Husein Augar"/>
    <x v="5"/>
    <s v="Organic Choco Syrup"/>
    <n v="2429"/>
    <n v="144"/>
  </r>
  <r>
    <s v="Husein Augar"/>
    <x v="0"/>
    <s v="Baker's Choco Chips"/>
    <n v="2436"/>
    <n v="99"/>
  </r>
  <r>
    <s v="Gunar Cockshoot"/>
    <x v="5"/>
    <s v="White Choc"/>
    <n v="2464"/>
    <n v="234"/>
  </r>
  <r>
    <s v="Oby Sorrel"/>
    <x v="1"/>
    <s v="Manuka Honey Choco"/>
    <n v="2471"/>
    <n v="342"/>
  </r>
  <r>
    <s v="Ches Bonnell"/>
    <x v="5"/>
    <s v="Organic Choco Syrup"/>
    <n v="2478"/>
    <n v="21"/>
  </r>
  <r>
    <s v="Ram Mahesh"/>
    <x v="0"/>
    <s v="White Choc"/>
    <n v="2541"/>
    <n v="90"/>
  </r>
  <r>
    <s v="Ram Mahesh"/>
    <x v="0"/>
    <s v="Manuka Honey Choco"/>
    <n v="2541"/>
    <n v="45"/>
  </r>
  <r>
    <s v="Oby Sorrel"/>
    <x v="5"/>
    <s v="Raspberry Choco"/>
    <n v="2562"/>
    <n v="6"/>
  </r>
  <r>
    <s v="Gunar Cockshoot"/>
    <x v="2"/>
    <s v="Orange Choco"/>
    <n v="2583"/>
    <n v="18"/>
  </r>
  <r>
    <s v="Husein Augar"/>
    <x v="4"/>
    <s v="Drinking Coco"/>
    <n v="2639"/>
    <n v="204"/>
  </r>
  <r>
    <s v="Ches Bonnell"/>
    <x v="1"/>
    <s v="Drinking Coco"/>
    <n v="2646"/>
    <n v="177"/>
  </r>
  <r>
    <s v="Husein Augar"/>
    <x v="0"/>
    <s v="Mint Chip Choco"/>
    <n v="2646"/>
    <n v="120"/>
  </r>
  <r>
    <s v="Curtice Advani"/>
    <x v="0"/>
    <s v="Smooth Sliky Salty"/>
    <n v="2681"/>
    <n v="54"/>
  </r>
  <r>
    <s v="Brien Boise"/>
    <x v="5"/>
    <s v="Orange Choco"/>
    <n v="2702"/>
    <n v="363"/>
  </r>
  <r>
    <s v="Husein Augar"/>
    <x v="3"/>
    <s v="Fruit &amp; Nut Bars"/>
    <n v="2737"/>
    <n v="93"/>
  </r>
  <r>
    <s v="Gigi Bohling"/>
    <x v="5"/>
    <s v="Almond Choco"/>
    <n v="2744"/>
    <n v="9"/>
  </r>
  <r>
    <s v="Ram Mahesh"/>
    <x v="2"/>
    <s v="Fruit &amp; Nut Bars"/>
    <n v="2779"/>
    <n v="75"/>
  </r>
  <r>
    <s v="Ches Bonnell"/>
    <x v="5"/>
    <s v="85% Dark Bars"/>
    <n v="2793"/>
    <n v="114"/>
  </r>
  <r>
    <s v="Husein Augar"/>
    <x v="3"/>
    <s v="Baker's Choco Chips"/>
    <n v="2856"/>
    <n v="246"/>
  </r>
  <r>
    <s v="Barr Faughny"/>
    <x v="3"/>
    <s v="Raspberry Choco"/>
    <n v="2863"/>
    <n v="42"/>
  </r>
  <r>
    <s v="Ches Bonnell"/>
    <x v="1"/>
    <s v="99% Dark &amp; Pure"/>
    <n v="2870"/>
    <n v="300"/>
  </r>
  <r>
    <s v="Gigi Bohling"/>
    <x v="2"/>
    <s v="Manuka Honey Choco"/>
    <n v="2891"/>
    <n v="102"/>
  </r>
  <r>
    <s v="Gunar Cockshoot"/>
    <x v="2"/>
    <s v="Eclairs"/>
    <n v="2919"/>
    <n v="93"/>
  </r>
  <r>
    <s v="Husein Augar"/>
    <x v="3"/>
    <s v="Caramel Stuffed Bars"/>
    <n v="2919"/>
    <n v="45"/>
  </r>
  <r>
    <s v="Carla Molina"/>
    <x v="3"/>
    <s v="Spicy Special Slims"/>
    <n v="2933"/>
    <n v="9"/>
  </r>
  <r>
    <s v="Husein Augar"/>
    <x v="1"/>
    <s v="Choco Coated Almonds"/>
    <n v="2954"/>
    <n v="189"/>
  </r>
  <r>
    <s v="Curtice Advani"/>
    <x v="4"/>
    <s v="85% Dark Bars"/>
    <n v="2989"/>
    <n v="3"/>
  </r>
  <r>
    <s v="Curtice Advani"/>
    <x v="4"/>
    <s v="Manuka Honey Choco"/>
    <n v="3052"/>
    <n v="378"/>
  </r>
  <r>
    <s v="Oby Sorrel"/>
    <x v="3"/>
    <s v="Caramel Stuffed Bars"/>
    <n v="3059"/>
    <n v="27"/>
  </r>
  <r>
    <s v="Barr Faughny"/>
    <x v="1"/>
    <s v="Smooth Sliky Salty"/>
    <n v="3094"/>
    <n v="246"/>
  </r>
  <r>
    <s v="Ram Mahesh"/>
    <x v="4"/>
    <s v="Caramel Stuffed Bars"/>
    <n v="3101"/>
    <n v="225"/>
  </r>
  <r>
    <s v="Gunar Cockshoot"/>
    <x v="2"/>
    <s v="Baker's Choco Chips"/>
    <n v="3108"/>
    <n v="54"/>
  </r>
  <r>
    <s v="Ram Mahesh"/>
    <x v="1"/>
    <s v="Organic Choco Syrup"/>
    <n v="3164"/>
    <n v="306"/>
  </r>
  <r>
    <s v="Husein Augar"/>
    <x v="4"/>
    <s v="White Choc"/>
    <n v="3192"/>
    <n v="72"/>
  </r>
  <r>
    <s v="Ches Bonnell"/>
    <x v="2"/>
    <s v="Choco Coated Almonds"/>
    <n v="3262"/>
    <n v="75"/>
  </r>
  <r>
    <s v="Gigi Bohling"/>
    <x v="1"/>
    <s v="Eclairs"/>
    <n v="3339"/>
    <n v="348"/>
  </r>
  <r>
    <s v="Curtice Advani"/>
    <x v="2"/>
    <s v="Manuka Honey Choco"/>
    <n v="3339"/>
    <n v="75"/>
  </r>
  <r>
    <s v="Gunar Cockshoot"/>
    <x v="1"/>
    <s v="White Choc"/>
    <n v="3339"/>
    <n v="39"/>
  </r>
  <r>
    <s v="Carla Molina"/>
    <x v="3"/>
    <s v="Orange Choco"/>
    <n v="3388"/>
    <n v="123"/>
  </r>
  <r>
    <s v="Curtice Advani"/>
    <x v="2"/>
    <s v="70% Dark Bites"/>
    <n v="3402"/>
    <n v="366"/>
  </r>
  <r>
    <s v="Oby Sorrel"/>
    <x v="5"/>
    <s v="50% Dark Bites"/>
    <n v="3472"/>
    <n v="96"/>
  </r>
  <r>
    <s v="Brien Boise"/>
    <x v="2"/>
    <s v="Smooth Sliky Salty"/>
    <n v="3507"/>
    <n v="288"/>
  </r>
  <r>
    <s v="Barr Faughny"/>
    <x v="0"/>
    <s v="Almond Choco"/>
    <n v="3549"/>
    <n v="3"/>
  </r>
  <r>
    <s v="Curtice Advani"/>
    <x v="3"/>
    <s v="Caramel Stuffed Bars"/>
    <n v="3556"/>
    <n v="459"/>
  </r>
  <r>
    <s v="Brien Boise"/>
    <x v="5"/>
    <s v="70% Dark Bites"/>
    <n v="3598"/>
    <n v="81"/>
  </r>
  <r>
    <s v="Gunar Cockshoot"/>
    <x v="4"/>
    <s v="Manuka Honey Choco"/>
    <n v="3640"/>
    <n v="51"/>
  </r>
  <r>
    <s v="Gunar Cockshoot"/>
    <x v="2"/>
    <s v="Caramel Stuffed Bars"/>
    <n v="3689"/>
    <n v="312"/>
  </r>
  <r>
    <s v="Brien Boise"/>
    <x v="0"/>
    <s v="Choco Coated Almonds"/>
    <n v="3752"/>
    <n v="213"/>
  </r>
  <r>
    <s v="Curtice Advani"/>
    <x v="2"/>
    <s v="Eclairs"/>
    <n v="3759"/>
    <n v="150"/>
  </r>
  <r>
    <s v="Gunar Cockshoot"/>
    <x v="1"/>
    <s v="Fruit &amp; Nut Bars"/>
    <n v="3773"/>
    <n v="165"/>
  </r>
  <r>
    <s v="Ram Mahesh"/>
    <x v="2"/>
    <s v="Peanut Butter Cubes"/>
    <n v="3794"/>
    <n v="159"/>
  </r>
  <r>
    <s v="Oby Sorrel"/>
    <x v="5"/>
    <s v="Drinking Coco"/>
    <n v="3808"/>
    <n v="279"/>
  </r>
  <r>
    <s v="Ches Bonnell"/>
    <x v="2"/>
    <s v="Raspberry Choco"/>
    <n v="3829"/>
    <n v="24"/>
  </r>
  <r>
    <s v="Husein Augar"/>
    <x v="0"/>
    <s v="White Choc"/>
    <n v="3850"/>
    <n v="102"/>
  </r>
  <r>
    <s v="Curtice Advani"/>
    <x v="5"/>
    <s v="Organic Choco Syrup"/>
    <n v="3864"/>
    <n v="177"/>
  </r>
  <r>
    <s v="Husein Augar"/>
    <x v="4"/>
    <s v="85% Dark Bars"/>
    <n v="3920"/>
    <n v="306"/>
  </r>
  <r>
    <s v="Carla Molina"/>
    <x v="4"/>
    <s v="50% Dark Bites"/>
    <n v="3976"/>
    <n v="72"/>
  </r>
  <r>
    <s v="Gunar Cockshoot"/>
    <x v="3"/>
    <s v="Eclairs"/>
    <n v="3983"/>
    <n v="144"/>
  </r>
  <r>
    <s v="Gigi Bohling"/>
    <x v="4"/>
    <s v="85% Dark Bars"/>
    <n v="4018"/>
    <n v="171"/>
  </r>
  <r>
    <s v="Ram Mahesh"/>
    <x v="2"/>
    <s v="99% Dark &amp; Pure"/>
    <n v="4018"/>
    <n v="162"/>
  </r>
  <r>
    <s v="Barr Faughny"/>
    <x v="4"/>
    <s v="Peanut Butter Cubes"/>
    <n v="4018"/>
    <n v="126"/>
  </r>
  <r>
    <s v="Oby Sorrel"/>
    <x v="2"/>
    <s v="After Nines"/>
    <n v="4053"/>
    <n v="24"/>
  </r>
</pivotCacheRecords>
</file>

<file path=xl/pivotCache/pivotCacheRecords2.xml><?xml version="1.0" encoding="utf-8"?>
<pivotCacheRecords xmlns="http://schemas.openxmlformats.org/spreadsheetml/2006/main" xmlns:r="http://schemas.openxmlformats.org/officeDocument/2006/relationships"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6:L23" firstHeaderRow="1" firstDataRow="1" firstDataCol="1"/>
  <pivotFields count="5">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1">
    <field x="1"/>
  </rowFields>
  <rowItems count="7">
    <i>
      <x v="2"/>
    </i>
    <i>
      <x v="5"/>
    </i>
    <i>
      <x v="3"/>
    </i>
    <i>
      <x v="1"/>
    </i>
    <i>
      <x/>
    </i>
    <i>
      <x v="4"/>
    </i>
    <i t="grand">
      <x/>
    </i>
  </rowItems>
  <colItems count="1">
    <i/>
  </colItems>
  <dataFields count="1">
    <dataField name="Count of Amount"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Geography">
  <location ref="C6:F12"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1" baseItem="2"/>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5:I11" firstHeaderRow="1" firstDataRow="1" firstDataCol="1"/>
  <pivotFields count="2">
    <pivotField axis="axisRow" allDrilled="1" showAll="0" measureFilter="1" sortType="descending" defaultAttributeDrillState="1">
      <items count="6">
        <item x="4"/>
        <item x="3"/>
        <item x="2"/>
        <item x="1"/>
        <item x="0"/>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numFmtId="167"/>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D28" firstHeaderRow="1" firstDataRow="1" firstDataCol="1"/>
  <pivotFields count="2">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numFmtId="167"/>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5.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C5:D17" firstHeaderRow="1" firstDataRow="1" firstDataCol="1"/>
  <pivotFields count="3">
    <pivotField axis="axisRow" allDrilled="1" showAll="0" dataSourceSort="1" defaultAttributeDrillState="1">
      <items count="7">
        <item x="0"/>
        <item x="1"/>
        <item x="2"/>
        <item x="3"/>
        <item x="4"/>
        <item x="5"/>
        <item t="default"/>
      </items>
    </pivotField>
    <pivotField axis="axisRow" allDrilled="1" showAll="0" measureFilter="1"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2">
    <field x="0"/>
    <field x="1"/>
  </rowFields>
  <rowItems count="12">
    <i>
      <x/>
    </i>
    <i r="1">
      <x/>
    </i>
    <i>
      <x v="1"/>
    </i>
    <i r="1">
      <x/>
    </i>
    <i>
      <x v="2"/>
    </i>
    <i r="1">
      <x/>
    </i>
    <i>
      <x v="3"/>
    </i>
    <i r="1">
      <x v="1"/>
    </i>
    <i>
      <x v="4"/>
    </i>
    <i r="1">
      <x v="2"/>
    </i>
    <i>
      <x v="5"/>
    </i>
    <i r="1">
      <x v="3"/>
    </i>
  </rowItems>
  <colItems count="1">
    <i/>
  </colItems>
  <dataFields count="1">
    <dataField name="Sum of Amount" fld="2"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mount"/>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6.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7:M48"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Units" fld="1" baseField="0" baseItem="0"/>
  </dataFields>
  <pivotHierarchies count="23">
    <pivotHierarchy dragToData="1"/>
    <pivotHierarchy dragToData="1"/>
    <pivotHierarchy dragToData="1"/>
    <pivotHierarchy dragToData="1"/>
    <pivotHierarchy dragToData="1"/>
    <pivotHierarchy dragToData="1"/>
    <pivotHierarchy multipleItemSelectionAllowed="1" dragToData="1">
      <members count="1" level="1">
        <member name="[data6].[Geography].&amp;[Canad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6">
        <x15:activeTabTopLevelEntity name="[data6]"/>
      </x15:pivotTableUISettings>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K12:N33" firstHeaderRow="0" firstDataRow="1" firstDataCol="1"/>
  <pivotFields count="5">
    <pivotField axis="axisRow" allDrilled="1" showAll="0" sortType="descending" defaultAttributeDrillState="1">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 allDrilled="1" showAll="0" dataSourceSort="1" defaultAttributeDrillState="1"/>
  </pivotFields>
  <rowFields count="1">
    <field x="0"/>
  </rowFields>
  <rowItems count="21">
    <i>
      <x v="5"/>
    </i>
    <i>
      <x v="18"/>
    </i>
    <i>
      <x v="19"/>
    </i>
    <i>
      <x v="6"/>
    </i>
    <i>
      <x v="16"/>
    </i>
    <i>
      <x v="7"/>
    </i>
    <i>
      <x v="8"/>
    </i>
    <i>
      <x v="17"/>
    </i>
    <i>
      <x v="4"/>
    </i>
    <i>
      <x v="1"/>
    </i>
    <i>
      <x v="13"/>
    </i>
    <i>
      <x v="2"/>
    </i>
    <i>
      <x v="3"/>
    </i>
    <i>
      <x v="11"/>
    </i>
    <i>
      <x v="14"/>
    </i>
    <i>
      <x v="10"/>
    </i>
    <i>
      <x v="12"/>
    </i>
    <i>
      <x v="9"/>
    </i>
    <i>
      <x/>
    </i>
    <i>
      <x v="15"/>
    </i>
    <i t="grand">
      <x/>
    </i>
  </rowItems>
  <colFields count="1">
    <field x="-2"/>
  </colFields>
  <colItems count="3">
    <i>
      <x/>
    </i>
    <i i="1">
      <x v="1"/>
    </i>
    <i i="2">
      <x v="2"/>
    </i>
  </colItems>
  <dataFields count="3">
    <dataField name="Overall amount" fld="1" baseField="0" baseItem="0" numFmtId="169"/>
    <dataField name="Total Cost" fld="2" baseField="0" baseItem="0" numFmtId="168"/>
    <dataField fld="3" subtotal="count" baseField="0" baseItem="0"/>
  </dataFields>
  <formats count="9">
    <format dxfId="18">
      <pivotArea dataOnly="0" labelOnly="1" outline="0" fieldPosition="0">
        <references count="1">
          <reference field="4294967294" count="1">
            <x v="1"/>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 dxfId="11">
      <pivotArea outline="0" collapsedLevelsAreSubtotals="1" fieldPosition="0">
        <references count="1">
          <reference field="4294967294" count="1" selected="0">
            <x v="1"/>
          </reference>
        </references>
      </pivotArea>
    </format>
    <format dxfId="10">
      <pivotArea dataOnly="0" labelOnly="1" outline="0" fieldPosition="0">
        <references count="1">
          <reference field="4294967294" count="1">
            <x v="1"/>
          </reference>
        </references>
      </pivotArea>
    </format>
  </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data6].[Geography].&amp;[Austral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Overall amount"/>
    <pivotHierarchy dragToData="1" caption="Total Cost"/>
    <pivotHierarchy dragToData="1"/>
  </pivotHierarchies>
  <pivotTableStyleInfo name="PivotStyleLight15"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pivotTableUISettings>
    </ext>
  </extLst>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B29:C33" firstHeaderRow="1" firstDataRow="1" firstDataCol="1"/>
  <pivotFields count="5">
    <pivotField showAll="0">
      <items count="11">
        <item x="7"/>
        <item x="1"/>
        <item x="3"/>
        <item x="5"/>
        <item x="4"/>
        <item x="6"/>
        <item x="8"/>
        <item x="2"/>
        <item x="9"/>
        <item x="0"/>
        <item t="default"/>
      </items>
    </pivotField>
    <pivotField showAll="0">
      <items count="7">
        <item h="1" x="4"/>
        <item h="1" x="2"/>
        <item h="1" x="5"/>
        <item h="1" x="0"/>
        <item h="1"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2"/>
  </rowFields>
  <rowItems count="4">
    <i>
      <x v="1"/>
    </i>
    <i>
      <x v="12"/>
    </i>
    <i>
      <x v="16"/>
    </i>
    <i>
      <x v="18"/>
    </i>
  </rowItems>
  <colItems count="1">
    <i/>
  </colItems>
  <dataFields count="1">
    <dataField name="Count of Units" fld="4"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3"/>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6].[Geography]">
  <pivotTables>
    <pivotTable tabId="10" name="PivotTable1"/>
  </pivotTables>
  <data>
    <olap pivotCacheId="2">
      <levels count="2">
        <level uniqueName="[data6].[Geography].[(All)]" sourceCaption="(All)" count="0"/>
        <level uniqueName="[data6].[Geography].[Geography]" sourceCaption="Geography" count="6">
          <ranges>
            <range startItem="0">
              <i n="[data6].[Geography].&amp;[Australia]" c="Australia"/>
              <i n="[data6].[Geography].&amp;[Canada]" c="Canada"/>
              <i n="[data6].[Geography].&amp;[India]" c="India"/>
              <i n="[data6].[Geography].&amp;[New Zealand]" c="New Zealand"/>
              <i n="[data6].[Geography].&amp;[UK]" c="UK"/>
              <i n="[data6].[Geography].&amp;[USA]" c="USA"/>
            </range>
          </ranges>
        </level>
      </levels>
      <selections count="1">
        <selection n="[data6].[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6].[Geography]">
  <pivotTables>
    <pivotTable tabId="10" name="PivotTable2"/>
  </pivotTables>
  <data>
    <olap pivotCacheId="2">
      <levels count="2">
        <level uniqueName="[data6].[Geography].[(All)]" sourceCaption="(All)" count="0"/>
        <level uniqueName="[data6].[Geography].[Geography]" sourceCaption="Geography" count="6">
          <ranges>
            <range startItem="0">
              <i n="[data6].[Geography].&amp;[Australia]" c="Australia"/>
              <i n="[data6].[Geography].&amp;[Canada]" c="Canada"/>
              <i n="[data6].[Geography].&amp;[India]" c="India"/>
              <i n="[data6].[Geography].&amp;[New Zealand]" c="New Zealand"/>
              <i n="[data6].[Geography].&amp;[UK]" c="UK"/>
              <i n="[data6].[Geography].&amp;[USA]" c="USA"/>
            </range>
          </ranges>
        </level>
      </levels>
      <selections count="1">
        <selection n="[data6].[Geography].&amp;[Canad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ography2" sourceName="Geography">
  <pivotTables>
    <pivotTable tabId="11" name="PivotTable6"/>
  </pivotTables>
  <data>
    <tabular pivotCacheId="1">
      <items count="6">
        <i x="4"/>
        <i x="2"/>
        <i x="5"/>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 name="Geography 1" cache="Slicer_Geography1"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2" cache="Slicer_Geography2" caption="Geography" columnCount="2" rowHeight="234950"/>
</slicers>
</file>

<file path=xl/tables/table1.xml><?xml version="1.0" encoding="utf-8"?>
<table xmlns="http://schemas.openxmlformats.org/spreadsheetml/2006/main" id="1" name="products" displayName="products" ref="Y11:Z33" totalsRowShown="0">
  <autoFilter ref="Y11:Z33"/>
  <tableColumns count="2">
    <tableColumn id="1" name="Product"/>
    <tableColumn id="2" name="Cost per unit" dataDxfId="26"/>
  </tableColumns>
  <tableStyleInfo name="TableStyleMedium2" showFirstColumn="0" showLastColumn="0" showRowStripes="1" showColumnStripes="0"/>
</table>
</file>

<file path=xl/tables/table2.xml><?xml version="1.0" encoding="utf-8"?>
<table xmlns="http://schemas.openxmlformats.org/spreadsheetml/2006/main" id="2" name="data" displayName="data" ref="C11:G311" totalsRowShown="0">
  <tableColumns count="5">
    <tableColumn id="1" name="Sales Person"/>
    <tableColumn id="2" name="Geography"/>
    <tableColumn id="3" name="Product"/>
    <tableColumn id="4" name="Amount" dataDxfId="25"/>
    <tableColumn id="5" name="Units" dataDxfId="24"/>
  </tableColumns>
  <tableStyleInfo name="TableStyleMedium2" showFirstColumn="0" showLastColumn="0" showRowStripes="1" showColumnStripes="0"/>
</table>
</file>

<file path=xl/tables/table3.xml><?xml version="1.0" encoding="utf-8"?>
<table xmlns="http://schemas.openxmlformats.org/spreadsheetml/2006/main" id="3" name="data4" displayName="data4" ref="B9:F309" totalsRowShown="0">
  <autoFilter ref="B9:F309">
    <filterColumn colId="3">
      <colorFilter dxfId="23"/>
    </filterColumn>
  </autoFilter>
  <sortState ref="B10:F137">
    <sortCondition descending="1" ref="F9:F309"/>
  </sortState>
  <tableColumns count="5">
    <tableColumn id="1" name="Sales Person"/>
    <tableColumn id="2" name="Geography"/>
    <tableColumn id="3" name="Product"/>
    <tableColumn id="4" name="Amount" dataDxfId="22"/>
    <tableColumn id="5" name="Units" dataDxfId="21"/>
  </tableColumns>
  <tableStyleInfo name="TableStyleMedium2" showFirstColumn="0" showLastColumn="0" showRowStripes="1" showColumnStripes="0"/>
</table>
</file>

<file path=xl/tables/table4.xml><?xml version="1.0" encoding="utf-8"?>
<table xmlns="http://schemas.openxmlformats.org/spreadsheetml/2006/main" id="7" name="data8" displayName="data8" ref="N4:R304" totalsRowShown="0">
  <tableColumns count="5">
    <tableColumn id="1" name="Sales Person"/>
    <tableColumn id="2" name="Geography"/>
    <tableColumn id="3" name="Product"/>
    <tableColumn id="4" name="Amount" dataDxfId="20"/>
    <tableColumn id="5" name="Units" dataDxfId="19"/>
  </tableColumns>
  <tableStyleInfo name="TableStyleMedium2" showFirstColumn="0" showLastColumn="0" showRowStripes="1" showColumnStripes="0"/>
</table>
</file>

<file path=xl/tables/table5.xml><?xml version="1.0" encoding="utf-8"?>
<table xmlns="http://schemas.openxmlformats.org/spreadsheetml/2006/main" id="5" name="data6" displayName="data6" ref="B6:I306" totalsRowShown="0">
  <tableColumns count="8">
    <tableColumn id="1" name="Sales Person"/>
    <tableColumn id="2" name="Geography"/>
    <tableColumn id="3" name="Product"/>
    <tableColumn id="4" name="Amount" dataDxfId="9"/>
    <tableColumn id="5" name="Units" dataDxfId="8"/>
    <tableColumn id="6" name="Cost per unit" dataDxfId="7">
      <calculatedColumnFormula>VLOOKUP(data6[[#This Row],[Product]],products11[],2,FALSE)</calculatedColumnFormula>
    </tableColumn>
    <tableColumn id="7" name="Total Cost" dataDxfId="6">
      <calculatedColumnFormula>data6[[#This Row],[Cost per unit]]*data6[[#This Row],[Units]]</calculatedColumnFormula>
    </tableColumn>
    <tableColumn id="8" name="Profits" dataDxfId="5">
      <calculatedColumnFormula>data6[[#This Row],[Amount]]-data6[[#This Row],[Total 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0" name="products11" displayName="products11" ref="J51:K73" totalsRowShown="0">
  <autoFilter ref="J51:K73"/>
  <tableColumns count="2">
    <tableColumn id="1" name="Product"/>
    <tableColumn id="2" name="Cost per unit"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07/relationships/slicer" Target="../slicers/slicer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showGridLines="0" zoomScale="81" zoomScaleNormal="70" workbookViewId="0">
      <selection activeCell="Y20" sqref="Y20"/>
    </sheetView>
  </sheetViews>
  <sheetFormatPr defaultColWidth="9" defaultRowHeight="14.4"/>
  <cols>
    <col min="1" max="1" width="1.6640625" customWidth="1"/>
    <col min="2" max="2" width="3.6640625" customWidth="1"/>
    <col min="3" max="3" width="19.5546875" customWidth="1"/>
    <col min="4" max="4" width="14.6640625" customWidth="1"/>
    <col min="5" max="5" width="21.88671875" customWidth="1"/>
    <col min="6" max="6" width="13.5546875" customWidth="1"/>
    <col min="7" max="7" width="11.6640625" customWidth="1"/>
    <col min="10" max="10" width="3.88671875" customWidth="1"/>
    <col min="11" max="11" width="53.88671875" customWidth="1"/>
    <col min="25" max="25" width="21.88671875" customWidth="1"/>
    <col min="26" max="26" width="14.44140625" customWidth="1"/>
    <col min="31" max="31" width="21.88671875" customWidth="1"/>
  </cols>
  <sheetData>
    <row r="1" spans="1:26" s="6" customFormat="1" ht="52.5" customHeight="1">
      <c r="A1" s="7"/>
      <c r="C1" s="8" t="s">
        <v>0</v>
      </c>
    </row>
    <row r="11" spans="1:26">
      <c r="C11" s="2" t="s">
        <v>1</v>
      </c>
      <c r="D11" s="2" t="s">
        <v>2</v>
      </c>
      <c r="E11" s="16" t="s">
        <v>3</v>
      </c>
      <c r="F11" s="1" t="s">
        <v>4</v>
      </c>
      <c r="G11" s="1" t="s">
        <v>5</v>
      </c>
      <c r="J11" s="9" t="s">
        <v>6</v>
      </c>
      <c r="K11" s="6"/>
      <c r="Y11" t="s">
        <v>3</v>
      </c>
      <c r="Z11" t="s">
        <v>7</v>
      </c>
    </row>
    <row r="12" spans="1:26">
      <c r="C12" t="s">
        <v>8</v>
      </c>
      <c r="D12" t="s">
        <v>9</v>
      </c>
      <c r="E12" t="s">
        <v>10</v>
      </c>
      <c r="F12" s="4">
        <v>1624</v>
      </c>
      <c r="G12" s="5">
        <v>114</v>
      </c>
      <c r="J12" s="10">
        <v>1</v>
      </c>
      <c r="K12" s="11" t="s">
        <v>11</v>
      </c>
      <c r="Y12" t="s">
        <v>12</v>
      </c>
      <c r="Z12" s="12">
        <v>9.33</v>
      </c>
    </row>
    <row r="13" spans="1:26">
      <c r="C13" t="s">
        <v>13</v>
      </c>
      <c r="D13" t="s">
        <v>14</v>
      </c>
      <c r="E13" t="s">
        <v>15</v>
      </c>
      <c r="F13" s="4">
        <v>6706</v>
      </c>
      <c r="G13" s="5">
        <v>459</v>
      </c>
      <c r="J13" s="10">
        <v>2</v>
      </c>
      <c r="K13" s="11" t="s">
        <v>16</v>
      </c>
      <c r="Y13" t="s">
        <v>17</v>
      </c>
      <c r="Z13" s="12">
        <v>11.7</v>
      </c>
    </row>
    <row r="14" spans="1:26">
      <c r="C14" t="s">
        <v>18</v>
      </c>
      <c r="D14" t="s">
        <v>14</v>
      </c>
      <c r="E14" t="s">
        <v>19</v>
      </c>
      <c r="F14" s="4">
        <v>959</v>
      </c>
      <c r="G14" s="5">
        <v>147</v>
      </c>
      <c r="J14" s="10">
        <v>3</v>
      </c>
      <c r="K14" s="11" t="s">
        <v>20</v>
      </c>
      <c r="Y14" t="s">
        <v>19</v>
      </c>
      <c r="Z14" s="12">
        <v>11.88</v>
      </c>
    </row>
    <row r="15" spans="1:26">
      <c r="C15" t="s">
        <v>21</v>
      </c>
      <c r="D15" t="s">
        <v>22</v>
      </c>
      <c r="E15" t="s">
        <v>23</v>
      </c>
      <c r="F15" s="4">
        <v>9632</v>
      </c>
      <c r="G15" s="5">
        <v>288</v>
      </c>
      <c r="J15" s="10">
        <v>4</v>
      </c>
      <c r="K15" s="11" t="s">
        <v>24</v>
      </c>
      <c r="Y15" t="s">
        <v>25</v>
      </c>
      <c r="Z15" s="12">
        <v>11.73</v>
      </c>
    </row>
    <row r="16" spans="1:26">
      <c r="C16" t="s">
        <v>26</v>
      </c>
      <c r="D16" t="s">
        <v>27</v>
      </c>
      <c r="E16" t="s">
        <v>28</v>
      </c>
      <c r="F16" s="4">
        <v>2100</v>
      </c>
      <c r="G16" s="5">
        <v>414</v>
      </c>
      <c r="J16" s="10">
        <v>5</v>
      </c>
      <c r="K16" s="11" t="s">
        <v>29</v>
      </c>
      <c r="Y16" t="s">
        <v>30</v>
      </c>
      <c r="Z16" s="12">
        <v>8.7899999999999991</v>
      </c>
    </row>
    <row r="17" spans="3:26">
      <c r="C17" t="s">
        <v>8</v>
      </c>
      <c r="D17" t="s">
        <v>14</v>
      </c>
      <c r="E17" t="s">
        <v>31</v>
      </c>
      <c r="F17" s="4">
        <v>8869</v>
      </c>
      <c r="G17" s="5">
        <v>432</v>
      </c>
      <c r="J17" s="10">
        <v>6</v>
      </c>
      <c r="K17" s="11" t="s">
        <v>32</v>
      </c>
      <c r="Y17" t="s">
        <v>33</v>
      </c>
      <c r="Z17" s="12">
        <v>3.11</v>
      </c>
    </row>
    <row r="18" spans="3:26">
      <c r="C18" t="s">
        <v>26</v>
      </c>
      <c r="D18" t="s">
        <v>34</v>
      </c>
      <c r="E18" t="s">
        <v>35</v>
      </c>
      <c r="F18" s="4">
        <v>2681</v>
      </c>
      <c r="G18" s="5">
        <v>54</v>
      </c>
      <c r="J18" s="10">
        <v>7</v>
      </c>
      <c r="K18" s="11" t="s">
        <v>36</v>
      </c>
      <c r="O18" s="40" t="s">
        <v>1</v>
      </c>
      <c r="Y18" t="s">
        <v>23</v>
      </c>
      <c r="Z18" s="12">
        <v>6.47</v>
      </c>
    </row>
    <row r="19" spans="3:26">
      <c r="C19" t="s">
        <v>13</v>
      </c>
      <c r="D19" t="s">
        <v>14</v>
      </c>
      <c r="E19" t="s">
        <v>37</v>
      </c>
      <c r="F19" s="4">
        <v>5012</v>
      </c>
      <c r="G19" s="5">
        <v>210</v>
      </c>
      <c r="J19" s="10">
        <v>8</v>
      </c>
      <c r="K19" s="11" t="s">
        <v>38</v>
      </c>
      <c r="O19" s="41" t="s">
        <v>8</v>
      </c>
      <c r="Y19" t="s">
        <v>39</v>
      </c>
      <c r="Z19" s="12">
        <v>7.64</v>
      </c>
    </row>
    <row r="20" spans="3:26">
      <c r="C20" t="s">
        <v>40</v>
      </c>
      <c r="D20" t="s">
        <v>34</v>
      </c>
      <c r="E20" t="s">
        <v>17</v>
      </c>
      <c r="F20" s="4">
        <v>1281</v>
      </c>
      <c r="G20" s="5">
        <v>75</v>
      </c>
      <c r="J20" s="10">
        <v>9</v>
      </c>
      <c r="K20" s="11" t="s">
        <v>41</v>
      </c>
      <c r="O20" s="42" t="s">
        <v>13</v>
      </c>
      <c r="Y20" t="s">
        <v>42</v>
      </c>
      <c r="Z20" s="12">
        <v>10.62</v>
      </c>
    </row>
    <row r="21" spans="3:26">
      <c r="C21" t="s">
        <v>43</v>
      </c>
      <c r="D21" t="s">
        <v>9</v>
      </c>
      <c r="E21" t="s">
        <v>17</v>
      </c>
      <c r="F21" s="4">
        <v>4991</v>
      </c>
      <c r="G21" s="5">
        <v>12</v>
      </c>
      <c r="J21" s="10">
        <v>10</v>
      </c>
      <c r="K21" s="11" t="s">
        <v>44</v>
      </c>
      <c r="O21" s="41" t="s">
        <v>18</v>
      </c>
      <c r="Y21" t="s">
        <v>45</v>
      </c>
      <c r="Z21" s="12">
        <v>9</v>
      </c>
    </row>
    <row r="22" spans="3:26">
      <c r="C22" t="s">
        <v>46</v>
      </c>
      <c r="D22" t="s">
        <v>27</v>
      </c>
      <c r="E22" t="s">
        <v>28</v>
      </c>
      <c r="F22" s="4">
        <v>1785</v>
      </c>
      <c r="G22" s="5">
        <v>462</v>
      </c>
      <c r="O22" s="42" t="s">
        <v>21</v>
      </c>
      <c r="Y22" t="s">
        <v>37</v>
      </c>
      <c r="Z22" s="12">
        <v>9.77</v>
      </c>
    </row>
    <row r="23" spans="3:26">
      <c r="C23" t="s">
        <v>47</v>
      </c>
      <c r="D23" t="s">
        <v>9</v>
      </c>
      <c r="E23" t="s">
        <v>33</v>
      </c>
      <c r="F23" s="4">
        <v>3983</v>
      </c>
      <c r="G23" s="5">
        <v>144</v>
      </c>
      <c r="O23" s="41" t="s">
        <v>26</v>
      </c>
      <c r="Y23" t="s">
        <v>48</v>
      </c>
      <c r="Z23" s="12">
        <v>6.49</v>
      </c>
    </row>
    <row r="24" spans="3:26">
      <c r="C24" t="s">
        <v>18</v>
      </c>
      <c r="D24" t="s">
        <v>34</v>
      </c>
      <c r="E24" t="s">
        <v>30</v>
      </c>
      <c r="F24" s="4">
        <v>2646</v>
      </c>
      <c r="G24" s="5">
        <v>120</v>
      </c>
      <c r="O24" s="41" t="s">
        <v>40</v>
      </c>
      <c r="Y24" t="s">
        <v>49</v>
      </c>
      <c r="Z24" s="12">
        <v>4.97</v>
      </c>
    </row>
    <row r="25" spans="3:26">
      <c r="C25" t="s">
        <v>46</v>
      </c>
      <c r="D25" t="s">
        <v>50</v>
      </c>
      <c r="E25" t="s">
        <v>12</v>
      </c>
      <c r="F25" s="4">
        <v>252</v>
      </c>
      <c r="G25" s="5">
        <v>54</v>
      </c>
      <c r="O25" s="42" t="s">
        <v>43</v>
      </c>
      <c r="Y25" t="s">
        <v>28</v>
      </c>
      <c r="Z25" s="12">
        <v>13.15</v>
      </c>
    </row>
    <row r="26" spans="3:26">
      <c r="C26" t="s">
        <v>47</v>
      </c>
      <c r="D26" t="s">
        <v>14</v>
      </c>
      <c r="E26" t="s">
        <v>28</v>
      </c>
      <c r="F26" s="4">
        <v>2464</v>
      </c>
      <c r="G26" s="5">
        <v>234</v>
      </c>
      <c r="O26" s="41" t="s">
        <v>46</v>
      </c>
      <c r="Y26" t="s">
        <v>51</v>
      </c>
      <c r="Z26" s="12">
        <v>5.6</v>
      </c>
    </row>
    <row r="27" spans="3:26">
      <c r="C27" t="s">
        <v>47</v>
      </c>
      <c r="D27" t="s">
        <v>14</v>
      </c>
      <c r="E27" t="s">
        <v>52</v>
      </c>
      <c r="F27" s="4">
        <v>2114</v>
      </c>
      <c r="G27" s="5">
        <v>66</v>
      </c>
      <c r="O27" s="42" t="s">
        <v>47</v>
      </c>
      <c r="Y27" t="s">
        <v>53</v>
      </c>
      <c r="Z27" s="12">
        <v>16.73</v>
      </c>
    </row>
    <row r="28" spans="3:26">
      <c r="C28" t="s">
        <v>26</v>
      </c>
      <c r="D28" t="s">
        <v>9</v>
      </c>
      <c r="E28" t="s">
        <v>35</v>
      </c>
      <c r="F28" s="4">
        <v>7693</v>
      </c>
      <c r="G28" s="5">
        <v>87</v>
      </c>
      <c r="O28" s="41" t="s">
        <v>55</v>
      </c>
      <c r="Y28" t="s">
        <v>54</v>
      </c>
      <c r="Z28" s="12">
        <v>10.38</v>
      </c>
    </row>
    <row r="29" spans="3:26">
      <c r="C29" t="s">
        <v>43</v>
      </c>
      <c r="D29" t="s">
        <v>50</v>
      </c>
      <c r="E29" t="s">
        <v>42</v>
      </c>
      <c r="F29" s="4">
        <v>15610</v>
      </c>
      <c r="G29" s="5">
        <v>339</v>
      </c>
      <c r="Y29" t="s">
        <v>52</v>
      </c>
      <c r="Z29" s="12">
        <v>7.16</v>
      </c>
    </row>
    <row r="30" spans="3:26">
      <c r="C30" t="s">
        <v>21</v>
      </c>
      <c r="D30" t="s">
        <v>50</v>
      </c>
      <c r="E30" t="s">
        <v>37</v>
      </c>
      <c r="F30" s="4">
        <v>336</v>
      </c>
      <c r="G30" s="5">
        <v>144</v>
      </c>
      <c r="Y30" t="s">
        <v>10</v>
      </c>
      <c r="Z30" s="12">
        <v>14.49</v>
      </c>
    </row>
    <row r="31" spans="3:26">
      <c r="C31" t="s">
        <v>46</v>
      </c>
      <c r="D31" t="s">
        <v>27</v>
      </c>
      <c r="E31" t="s">
        <v>42</v>
      </c>
      <c r="F31" s="4">
        <v>9443</v>
      </c>
      <c r="G31" s="5">
        <v>162</v>
      </c>
      <c r="Y31" t="s">
        <v>35</v>
      </c>
      <c r="Z31" s="12">
        <v>5.79</v>
      </c>
    </row>
    <row r="32" spans="3:26">
      <c r="C32" t="s">
        <v>18</v>
      </c>
      <c r="D32" t="s">
        <v>50</v>
      </c>
      <c r="E32" t="s">
        <v>48</v>
      </c>
      <c r="F32" s="4">
        <v>8155</v>
      </c>
      <c r="G32" s="5">
        <v>90</v>
      </c>
      <c r="Y32" t="s">
        <v>15</v>
      </c>
      <c r="Z32" s="12">
        <v>8.65</v>
      </c>
    </row>
    <row r="33" spans="3:26">
      <c r="C33" t="s">
        <v>13</v>
      </c>
      <c r="D33" t="s">
        <v>34</v>
      </c>
      <c r="E33" t="s">
        <v>48</v>
      </c>
      <c r="F33" s="4">
        <v>1701</v>
      </c>
      <c r="G33" s="5">
        <v>234</v>
      </c>
      <c r="Y33" t="s">
        <v>31</v>
      </c>
      <c r="Z33" s="12">
        <v>12.37</v>
      </c>
    </row>
    <row r="34" spans="3:26">
      <c r="C34" t="s">
        <v>55</v>
      </c>
      <c r="D34" t="s">
        <v>34</v>
      </c>
      <c r="E34" t="s">
        <v>37</v>
      </c>
      <c r="F34" s="4">
        <v>2205</v>
      </c>
      <c r="G34" s="5">
        <v>141</v>
      </c>
    </row>
    <row r="35" spans="3:26">
      <c r="C35" t="s">
        <v>13</v>
      </c>
      <c r="D35" t="s">
        <v>9</v>
      </c>
      <c r="E35" t="s">
        <v>39</v>
      </c>
      <c r="F35" s="4">
        <v>1771</v>
      </c>
      <c r="G35" s="5">
        <v>204</v>
      </c>
    </row>
    <row r="36" spans="3:26">
      <c r="C36" t="s">
        <v>21</v>
      </c>
      <c r="D36" t="s">
        <v>14</v>
      </c>
      <c r="E36" t="s">
        <v>25</v>
      </c>
      <c r="F36" s="4">
        <v>2114</v>
      </c>
      <c r="G36" s="5">
        <v>186</v>
      </c>
    </row>
    <row r="37" spans="3:26">
      <c r="C37" t="s">
        <v>21</v>
      </c>
      <c r="D37" t="s">
        <v>22</v>
      </c>
      <c r="E37" t="s">
        <v>12</v>
      </c>
      <c r="F37" s="4">
        <v>10311</v>
      </c>
      <c r="G37" s="5">
        <v>231</v>
      </c>
    </row>
    <row r="38" spans="3:26">
      <c r="C38" t="s">
        <v>47</v>
      </c>
      <c r="D38" t="s">
        <v>27</v>
      </c>
      <c r="E38" t="s">
        <v>30</v>
      </c>
      <c r="F38" s="4">
        <v>21</v>
      </c>
      <c r="G38" s="5">
        <v>168</v>
      </c>
    </row>
    <row r="39" spans="3:26">
      <c r="C39" t="s">
        <v>55</v>
      </c>
      <c r="D39" t="s">
        <v>14</v>
      </c>
      <c r="E39" t="s">
        <v>42</v>
      </c>
      <c r="F39" s="4">
        <v>1974</v>
      </c>
      <c r="G39" s="5">
        <v>195</v>
      </c>
    </row>
    <row r="40" spans="3:26">
      <c r="C40" t="s">
        <v>43</v>
      </c>
      <c r="D40" t="s">
        <v>22</v>
      </c>
      <c r="E40" t="s">
        <v>48</v>
      </c>
      <c r="F40" s="4">
        <v>6314</v>
      </c>
      <c r="G40" s="5">
        <v>15</v>
      </c>
    </row>
    <row r="41" spans="3:26">
      <c r="C41" t="s">
        <v>55</v>
      </c>
      <c r="D41" t="s">
        <v>9</v>
      </c>
      <c r="E41" t="s">
        <v>48</v>
      </c>
      <c r="F41" s="4">
        <v>4683</v>
      </c>
      <c r="G41" s="5">
        <v>30</v>
      </c>
    </row>
    <row r="42" spans="3:26">
      <c r="C42" t="s">
        <v>21</v>
      </c>
      <c r="D42" t="s">
        <v>9</v>
      </c>
      <c r="E42" t="s">
        <v>49</v>
      </c>
      <c r="F42" s="4">
        <v>6398</v>
      </c>
      <c r="G42" s="5">
        <v>102</v>
      </c>
    </row>
    <row r="43" spans="3:26">
      <c r="C43" t="s">
        <v>46</v>
      </c>
      <c r="D43" t="s">
        <v>14</v>
      </c>
      <c r="E43" t="s">
        <v>39</v>
      </c>
      <c r="F43" s="4">
        <v>553</v>
      </c>
      <c r="G43" s="5">
        <v>15</v>
      </c>
    </row>
    <row r="44" spans="3:26">
      <c r="C44" t="s">
        <v>13</v>
      </c>
      <c r="D44" t="s">
        <v>27</v>
      </c>
      <c r="E44" t="s">
        <v>10</v>
      </c>
      <c r="F44" s="4">
        <v>7021</v>
      </c>
      <c r="G44" s="5">
        <v>183</v>
      </c>
    </row>
    <row r="45" spans="3:26">
      <c r="C45" t="s">
        <v>8</v>
      </c>
      <c r="D45" t="s">
        <v>27</v>
      </c>
      <c r="E45" t="s">
        <v>37</v>
      </c>
      <c r="F45" s="4">
        <v>5817</v>
      </c>
      <c r="G45" s="5">
        <v>12</v>
      </c>
    </row>
    <row r="46" spans="3:26">
      <c r="C46" t="s">
        <v>21</v>
      </c>
      <c r="D46" t="s">
        <v>27</v>
      </c>
      <c r="E46" t="s">
        <v>17</v>
      </c>
      <c r="F46" s="4">
        <v>3976</v>
      </c>
      <c r="G46" s="5">
        <v>72</v>
      </c>
    </row>
    <row r="47" spans="3:26">
      <c r="C47" t="s">
        <v>26</v>
      </c>
      <c r="D47" t="s">
        <v>34</v>
      </c>
      <c r="E47" t="s">
        <v>53</v>
      </c>
      <c r="F47" s="4">
        <v>1134</v>
      </c>
      <c r="G47" s="5">
        <v>282</v>
      </c>
    </row>
    <row r="48" spans="3:26">
      <c r="C48" t="s">
        <v>46</v>
      </c>
      <c r="D48" t="s">
        <v>27</v>
      </c>
      <c r="E48" t="s">
        <v>54</v>
      </c>
      <c r="F48" s="4">
        <v>6027</v>
      </c>
      <c r="G48" s="5">
        <v>144</v>
      </c>
    </row>
    <row r="49" spans="3:7">
      <c r="C49" t="s">
        <v>26</v>
      </c>
      <c r="D49" t="s">
        <v>9</v>
      </c>
      <c r="E49" t="s">
        <v>30</v>
      </c>
      <c r="F49" s="4">
        <v>1904</v>
      </c>
      <c r="G49" s="5">
        <v>405</v>
      </c>
    </row>
    <row r="50" spans="3:7">
      <c r="C50" t="s">
        <v>40</v>
      </c>
      <c r="D50" t="s">
        <v>50</v>
      </c>
      <c r="E50" t="s">
        <v>15</v>
      </c>
      <c r="F50" s="4">
        <v>3262</v>
      </c>
      <c r="G50" s="5">
        <v>75</v>
      </c>
    </row>
    <row r="51" spans="3:7">
      <c r="C51" t="s">
        <v>8</v>
      </c>
      <c r="D51" t="s">
        <v>50</v>
      </c>
      <c r="E51" t="s">
        <v>53</v>
      </c>
      <c r="F51" s="4">
        <v>2289</v>
      </c>
      <c r="G51" s="5">
        <v>135</v>
      </c>
    </row>
    <row r="52" spans="3:7">
      <c r="C52" t="s">
        <v>43</v>
      </c>
      <c r="D52" t="s">
        <v>50</v>
      </c>
      <c r="E52" t="s">
        <v>53</v>
      </c>
      <c r="F52" s="4">
        <v>6986</v>
      </c>
      <c r="G52" s="5">
        <v>21</v>
      </c>
    </row>
    <row r="53" spans="3:7">
      <c r="C53" t="s">
        <v>46</v>
      </c>
      <c r="D53" t="s">
        <v>34</v>
      </c>
      <c r="E53" t="s">
        <v>48</v>
      </c>
      <c r="F53" s="4">
        <v>4417</v>
      </c>
      <c r="G53" s="5">
        <v>153</v>
      </c>
    </row>
    <row r="54" spans="3:7">
      <c r="C54" t="s">
        <v>26</v>
      </c>
      <c r="D54" t="s">
        <v>50</v>
      </c>
      <c r="E54" t="s">
        <v>25</v>
      </c>
      <c r="F54" s="4">
        <v>1442</v>
      </c>
      <c r="G54" s="5">
        <v>15</v>
      </c>
    </row>
    <row r="55" spans="3:7">
      <c r="C55" t="s">
        <v>47</v>
      </c>
      <c r="D55" t="s">
        <v>14</v>
      </c>
      <c r="E55" t="s">
        <v>17</v>
      </c>
      <c r="F55" s="4">
        <v>2415</v>
      </c>
      <c r="G55" s="5">
        <v>255</v>
      </c>
    </row>
    <row r="56" spans="3:7">
      <c r="C56" t="s">
        <v>46</v>
      </c>
      <c r="D56" t="s">
        <v>9</v>
      </c>
      <c r="E56" t="s">
        <v>39</v>
      </c>
      <c r="F56" s="4">
        <v>238</v>
      </c>
      <c r="G56" s="5">
        <v>18</v>
      </c>
    </row>
    <row r="57" spans="3:7">
      <c r="C57" t="s">
        <v>26</v>
      </c>
      <c r="D57" t="s">
        <v>9</v>
      </c>
      <c r="E57" t="s">
        <v>48</v>
      </c>
      <c r="F57" s="4">
        <v>4949</v>
      </c>
      <c r="G57" s="5">
        <v>189</v>
      </c>
    </row>
    <row r="58" spans="3:7">
      <c r="C58" t="s">
        <v>43</v>
      </c>
      <c r="D58" t="s">
        <v>34</v>
      </c>
      <c r="E58" t="s">
        <v>15</v>
      </c>
      <c r="F58" s="4">
        <v>5075</v>
      </c>
      <c r="G58" s="5">
        <v>21</v>
      </c>
    </row>
    <row r="59" spans="3:7">
      <c r="C59" t="s">
        <v>47</v>
      </c>
      <c r="D59" t="s">
        <v>22</v>
      </c>
      <c r="E59" t="s">
        <v>30</v>
      </c>
      <c r="F59" s="4">
        <v>9198</v>
      </c>
      <c r="G59" s="5">
        <v>36</v>
      </c>
    </row>
    <row r="60" spans="3:7">
      <c r="C60" t="s">
        <v>26</v>
      </c>
      <c r="D60" t="s">
        <v>50</v>
      </c>
      <c r="E60" t="s">
        <v>52</v>
      </c>
      <c r="F60" s="4">
        <v>3339</v>
      </c>
      <c r="G60" s="5">
        <v>75</v>
      </c>
    </row>
    <row r="61" spans="3:7">
      <c r="C61" t="s">
        <v>8</v>
      </c>
      <c r="D61" t="s">
        <v>50</v>
      </c>
      <c r="E61" t="s">
        <v>33</v>
      </c>
      <c r="F61" s="4">
        <v>5019</v>
      </c>
      <c r="G61" s="5">
        <v>156</v>
      </c>
    </row>
    <row r="62" spans="3:7">
      <c r="C62" t="s">
        <v>43</v>
      </c>
      <c r="D62" t="s">
        <v>22</v>
      </c>
      <c r="E62" t="s">
        <v>30</v>
      </c>
      <c r="F62" s="4">
        <v>16184</v>
      </c>
      <c r="G62" s="5">
        <v>39</v>
      </c>
    </row>
    <row r="63" spans="3:7">
      <c r="C63" t="s">
        <v>26</v>
      </c>
      <c r="D63" t="s">
        <v>22</v>
      </c>
      <c r="E63" t="s">
        <v>45</v>
      </c>
      <c r="F63" s="4">
        <v>497</v>
      </c>
      <c r="G63" s="5">
        <v>63</v>
      </c>
    </row>
    <row r="64" spans="3:7">
      <c r="C64" t="s">
        <v>46</v>
      </c>
      <c r="D64" t="s">
        <v>22</v>
      </c>
      <c r="E64" t="s">
        <v>52</v>
      </c>
      <c r="F64" s="4">
        <v>8211</v>
      </c>
      <c r="G64" s="5">
        <v>75</v>
      </c>
    </row>
    <row r="65" spans="3:7">
      <c r="C65" t="s">
        <v>46</v>
      </c>
      <c r="D65" t="s">
        <v>34</v>
      </c>
      <c r="E65" t="s">
        <v>54</v>
      </c>
      <c r="F65" s="4">
        <v>6580</v>
      </c>
      <c r="G65" s="5">
        <v>183</v>
      </c>
    </row>
    <row r="66" spans="3:7">
      <c r="C66" t="s">
        <v>21</v>
      </c>
      <c r="D66" t="s">
        <v>14</v>
      </c>
      <c r="E66" t="s">
        <v>12</v>
      </c>
      <c r="F66" s="4">
        <v>4760</v>
      </c>
      <c r="G66" s="5">
        <v>69</v>
      </c>
    </row>
    <row r="67" spans="3:7">
      <c r="C67" t="s">
        <v>8</v>
      </c>
      <c r="D67" t="s">
        <v>22</v>
      </c>
      <c r="E67" t="s">
        <v>28</v>
      </c>
      <c r="F67" s="4">
        <v>5439</v>
      </c>
      <c r="G67" s="5">
        <v>30</v>
      </c>
    </row>
    <row r="68" spans="3:7">
      <c r="C68" t="s">
        <v>21</v>
      </c>
      <c r="D68" t="s">
        <v>50</v>
      </c>
      <c r="E68" t="s">
        <v>33</v>
      </c>
      <c r="F68" s="4">
        <v>1463</v>
      </c>
      <c r="G68" s="5">
        <v>39</v>
      </c>
    </row>
    <row r="69" spans="3:7">
      <c r="C69" t="s">
        <v>47</v>
      </c>
      <c r="D69" t="s">
        <v>50</v>
      </c>
      <c r="E69" t="s">
        <v>15</v>
      </c>
      <c r="F69" s="4">
        <v>7777</v>
      </c>
      <c r="G69" s="5">
        <v>504</v>
      </c>
    </row>
    <row r="70" spans="3:7">
      <c r="C70" t="s">
        <v>18</v>
      </c>
      <c r="D70" t="s">
        <v>9</v>
      </c>
      <c r="E70" t="s">
        <v>52</v>
      </c>
      <c r="F70" s="4">
        <v>1085</v>
      </c>
      <c r="G70" s="5">
        <v>273</v>
      </c>
    </row>
    <row r="71" spans="3:7">
      <c r="C71" t="s">
        <v>43</v>
      </c>
      <c r="D71" t="s">
        <v>9</v>
      </c>
      <c r="E71" t="s">
        <v>35</v>
      </c>
      <c r="F71" s="4">
        <v>182</v>
      </c>
      <c r="G71" s="5">
        <v>48</v>
      </c>
    </row>
    <row r="72" spans="3:7">
      <c r="C72" t="s">
        <v>26</v>
      </c>
      <c r="D72" t="s">
        <v>50</v>
      </c>
      <c r="E72" t="s">
        <v>53</v>
      </c>
      <c r="F72" s="4">
        <v>4242</v>
      </c>
      <c r="G72" s="5">
        <v>207</v>
      </c>
    </row>
    <row r="73" spans="3:7">
      <c r="C73" t="s">
        <v>26</v>
      </c>
      <c r="D73" t="s">
        <v>22</v>
      </c>
      <c r="E73" t="s">
        <v>15</v>
      </c>
      <c r="F73" s="4">
        <v>6118</v>
      </c>
      <c r="G73" s="5">
        <v>9</v>
      </c>
    </row>
    <row r="74" spans="3:7">
      <c r="C74" t="s">
        <v>55</v>
      </c>
      <c r="D74" t="s">
        <v>22</v>
      </c>
      <c r="E74" t="s">
        <v>48</v>
      </c>
      <c r="F74" s="4">
        <v>2317</v>
      </c>
      <c r="G74" s="5">
        <v>261</v>
      </c>
    </row>
    <row r="75" spans="3:7">
      <c r="C75" t="s">
        <v>26</v>
      </c>
      <c r="D75" t="s">
        <v>34</v>
      </c>
      <c r="E75" t="s">
        <v>30</v>
      </c>
      <c r="F75" s="4">
        <v>938</v>
      </c>
      <c r="G75" s="5">
        <v>6</v>
      </c>
    </row>
    <row r="76" spans="3:7">
      <c r="C76" t="s">
        <v>13</v>
      </c>
      <c r="D76" t="s">
        <v>9</v>
      </c>
      <c r="E76" t="s">
        <v>25</v>
      </c>
      <c r="F76" s="4">
        <v>9709</v>
      </c>
      <c r="G76" s="5">
        <v>30</v>
      </c>
    </row>
    <row r="77" spans="3:7">
      <c r="C77" t="s">
        <v>40</v>
      </c>
      <c r="D77" t="s">
        <v>50</v>
      </c>
      <c r="E77" t="s">
        <v>42</v>
      </c>
      <c r="F77" s="4">
        <v>2205</v>
      </c>
      <c r="G77" s="5">
        <v>138</v>
      </c>
    </row>
    <row r="78" spans="3:7">
      <c r="C78" t="s">
        <v>40</v>
      </c>
      <c r="D78" t="s">
        <v>9</v>
      </c>
      <c r="E78" t="s">
        <v>33</v>
      </c>
      <c r="F78" s="4">
        <v>4487</v>
      </c>
      <c r="G78" s="5">
        <v>111</v>
      </c>
    </row>
    <row r="79" spans="3:7">
      <c r="C79" t="s">
        <v>43</v>
      </c>
      <c r="D79" t="s">
        <v>14</v>
      </c>
      <c r="E79" t="s">
        <v>23</v>
      </c>
      <c r="F79" s="4">
        <v>2415</v>
      </c>
      <c r="G79" s="5">
        <v>15</v>
      </c>
    </row>
    <row r="80" spans="3:7">
      <c r="C80" t="s">
        <v>8</v>
      </c>
      <c r="D80" t="s">
        <v>50</v>
      </c>
      <c r="E80" t="s">
        <v>39</v>
      </c>
      <c r="F80" s="4">
        <v>4018</v>
      </c>
      <c r="G80" s="5">
        <v>162</v>
      </c>
    </row>
    <row r="81" spans="3:7">
      <c r="C81" t="s">
        <v>43</v>
      </c>
      <c r="D81" t="s">
        <v>50</v>
      </c>
      <c r="E81" t="s">
        <v>39</v>
      </c>
      <c r="F81" s="4">
        <v>861</v>
      </c>
      <c r="G81" s="5">
        <v>195</v>
      </c>
    </row>
    <row r="82" spans="3:7">
      <c r="C82" t="s">
        <v>55</v>
      </c>
      <c r="D82" t="s">
        <v>34</v>
      </c>
      <c r="E82" t="s">
        <v>17</v>
      </c>
      <c r="F82" s="4">
        <v>5586</v>
      </c>
      <c r="G82" s="5">
        <v>525</v>
      </c>
    </row>
    <row r="83" spans="3:7">
      <c r="C83" t="s">
        <v>40</v>
      </c>
      <c r="D83" t="s">
        <v>50</v>
      </c>
      <c r="E83" t="s">
        <v>31</v>
      </c>
      <c r="F83" s="4">
        <v>2226</v>
      </c>
      <c r="G83" s="5">
        <v>48</v>
      </c>
    </row>
    <row r="84" spans="3:7">
      <c r="C84" t="s">
        <v>18</v>
      </c>
      <c r="D84" t="s">
        <v>50</v>
      </c>
      <c r="E84" t="s">
        <v>54</v>
      </c>
      <c r="F84" s="4">
        <v>14329</v>
      </c>
      <c r="G84" s="5">
        <v>150</v>
      </c>
    </row>
    <row r="85" spans="3:7">
      <c r="C85" t="s">
        <v>18</v>
      </c>
      <c r="D85" t="s">
        <v>50</v>
      </c>
      <c r="E85" t="s">
        <v>42</v>
      </c>
      <c r="F85" s="4">
        <v>8463</v>
      </c>
      <c r="G85" s="5">
        <v>492</v>
      </c>
    </row>
    <row r="86" spans="3:7">
      <c r="C86" t="s">
        <v>43</v>
      </c>
      <c r="D86" t="s">
        <v>50</v>
      </c>
      <c r="E86" t="s">
        <v>52</v>
      </c>
      <c r="F86" s="4">
        <v>2891</v>
      </c>
      <c r="G86" s="5">
        <v>102</v>
      </c>
    </row>
    <row r="87" spans="3:7">
      <c r="C87" t="s">
        <v>47</v>
      </c>
      <c r="D87" t="s">
        <v>22</v>
      </c>
      <c r="E87" t="s">
        <v>48</v>
      </c>
      <c r="F87" s="4">
        <v>3773</v>
      </c>
      <c r="G87" s="5">
        <v>165</v>
      </c>
    </row>
    <row r="88" spans="3:7">
      <c r="C88" t="s">
        <v>21</v>
      </c>
      <c r="D88" t="s">
        <v>22</v>
      </c>
      <c r="E88" t="s">
        <v>54</v>
      </c>
      <c r="F88" s="4">
        <v>854</v>
      </c>
      <c r="G88" s="5">
        <v>309</v>
      </c>
    </row>
    <row r="89" spans="3:7">
      <c r="C89" t="s">
        <v>26</v>
      </c>
      <c r="D89" t="s">
        <v>22</v>
      </c>
      <c r="E89" t="s">
        <v>33</v>
      </c>
      <c r="F89" s="4">
        <v>4970</v>
      </c>
      <c r="G89" s="5">
        <v>156</v>
      </c>
    </row>
    <row r="90" spans="3:7">
      <c r="C90" t="s">
        <v>18</v>
      </c>
      <c r="D90" t="s">
        <v>14</v>
      </c>
      <c r="E90" t="s">
        <v>51</v>
      </c>
      <c r="F90" s="4">
        <v>98</v>
      </c>
      <c r="G90" s="5">
        <v>159</v>
      </c>
    </row>
    <row r="91" spans="3:7">
      <c r="C91" t="s">
        <v>43</v>
      </c>
      <c r="D91" t="s">
        <v>14</v>
      </c>
      <c r="E91" t="s">
        <v>25</v>
      </c>
      <c r="F91" s="4">
        <v>13391</v>
      </c>
      <c r="G91" s="5">
        <v>201</v>
      </c>
    </row>
    <row r="92" spans="3:7">
      <c r="C92" t="s">
        <v>13</v>
      </c>
      <c r="D92" t="s">
        <v>27</v>
      </c>
      <c r="E92" t="s">
        <v>35</v>
      </c>
      <c r="F92" s="4">
        <v>8890</v>
      </c>
      <c r="G92" s="5">
        <v>210</v>
      </c>
    </row>
    <row r="93" spans="3:7">
      <c r="C93" t="s">
        <v>46</v>
      </c>
      <c r="D93" t="s">
        <v>34</v>
      </c>
      <c r="E93" t="s">
        <v>12</v>
      </c>
      <c r="F93" s="4">
        <v>56</v>
      </c>
      <c r="G93" s="5">
        <v>51</v>
      </c>
    </row>
    <row r="94" spans="3:7">
      <c r="C94" t="s">
        <v>47</v>
      </c>
      <c r="D94" t="s">
        <v>22</v>
      </c>
      <c r="E94" t="s">
        <v>28</v>
      </c>
      <c r="F94" s="4">
        <v>3339</v>
      </c>
      <c r="G94" s="5">
        <v>39</v>
      </c>
    </row>
    <row r="95" spans="3:7">
      <c r="C95" t="s">
        <v>55</v>
      </c>
      <c r="D95" t="s">
        <v>14</v>
      </c>
      <c r="E95" t="s">
        <v>23</v>
      </c>
      <c r="F95" s="4">
        <v>3808</v>
      </c>
      <c r="G95" s="5">
        <v>279</v>
      </c>
    </row>
    <row r="96" spans="3:7">
      <c r="C96" t="s">
        <v>55</v>
      </c>
      <c r="D96" t="s">
        <v>34</v>
      </c>
      <c r="E96" t="s">
        <v>12</v>
      </c>
      <c r="F96" s="4">
        <v>63</v>
      </c>
      <c r="G96" s="5">
        <v>123</v>
      </c>
    </row>
    <row r="97" spans="3:7">
      <c r="C97" t="s">
        <v>46</v>
      </c>
      <c r="D97" t="s">
        <v>27</v>
      </c>
      <c r="E97" t="s">
        <v>53</v>
      </c>
      <c r="F97" s="4">
        <v>7812</v>
      </c>
      <c r="G97" s="5">
        <v>81</v>
      </c>
    </row>
    <row r="98" spans="3:7">
      <c r="C98" t="s">
        <v>8</v>
      </c>
      <c r="D98" t="s">
        <v>9</v>
      </c>
      <c r="E98" t="s">
        <v>39</v>
      </c>
      <c r="F98" s="4">
        <v>7693</v>
      </c>
      <c r="G98" s="5">
        <v>21</v>
      </c>
    </row>
    <row r="99" spans="3:7">
      <c r="C99" t="s">
        <v>47</v>
      </c>
      <c r="D99" t="s">
        <v>22</v>
      </c>
      <c r="E99" t="s">
        <v>54</v>
      </c>
      <c r="F99" s="4">
        <v>973</v>
      </c>
      <c r="G99" s="5">
        <v>162</v>
      </c>
    </row>
    <row r="100" spans="3:7">
      <c r="C100" t="s">
        <v>55</v>
      </c>
      <c r="D100" t="s">
        <v>14</v>
      </c>
      <c r="E100" t="s">
        <v>45</v>
      </c>
      <c r="F100" s="4">
        <v>567</v>
      </c>
      <c r="G100" s="5">
        <v>228</v>
      </c>
    </row>
    <row r="101" spans="3:7">
      <c r="C101" t="s">
        <v>55</v>
      </c>
      <c r="D101" t="s">
        <v>22</v>
      </c>
      <c r="E101" t="s">
        <v>52</v>
      </c>
      <c r="F101" s="4">
        <v>2471</v>
      </c>
      <c r="G101" s="5">
        <v>342</v>
      </c>
    </row>
    <row r="102" spans="3:7">
      <c r="C102" t="s">
        <v>43</v>
      </c>
      <c r="D102" t="s">
        <v>34</v>
      </c>
      <c r="E102" t="s">
        <v>12</v>
      </c>
      <c r="F102" s="4">
        <v>7189</v>
      </c>
      <c r="G102" s="5">
        <v>54</v>
      </c>
    </row>
    <row r="103" spans="3:7">
      <c r="C103" t="s">
        <v>21</v>
      </c>
      <c r="D103" t="s">
        <v>14</v>
      </c>
      <c r="E103" t="s">
        <v>54</v>
      </c>
      <c r="F103" s="4">
        <v>7455</v>
      </c>
      <c r="G103" s="5">
        <v>216</v>
      </c>
    </row>
    <row r="104" spans="3:7">
      <c r="C104" t="s">
        <v>47</v>
      </c>
      <c r="D104" t="s">
        <v>50</v>
      </c>
      <c r="E104" t="s">
        <v>51</v>
      </c>
      <c r="F104" s="4">
        <v>3108</v>
      </c>
      <c r="G104" s="5">
        <v>54</v>
      </c>
    </row>
    <row r="105" spans="3:7">
      <c r="C105" t="s">
        <v>26</v>
      </c>
      <c r="D105" t="s">
        <v>34</v>
      </c>
      <c r="E105" t="s">
        <v>28</v>
      </c>
      <c r="F105" s="4">
        <v>469</v>
      </c>
      <c r="G105" s="5">
        <v>75</v>
      </c>
    </row>
    <row r="106" spans="3:7">
      <c r="C106" t="s">
        <v>18</v>
      </c>
      <c r="D106" t="s">
        <v>9</v>
      </c>
      <c r="E106" t="s">
        <v>48</v>
      </c>
      <c r="F106" s="4">
        <v>2737</v>
      </c>
      <c r="G106" s="5">
        <v>93</v>
      </c>
    </row>
    <row r="107" spans="3:7">
      <c r="C107" t="s">
        <v>18</v>
      </c>
      <c r="D107" t="s">
        <v>9</v>
      </c>
      <c r="E107" t="s">
        <v>28</v>
      </c>
      <c r="F107" s="4">
        <v>4305</v>
      </c>
      <c r="G107" s="5">
        <v>156</v>
      </c>
    </row>
    <row r="108" spans="3:7">
      <c r="C108" t="s">
        <v>18</v>
      </c>
      <c r="D108" t="s">
        <v>34</v>
      </c>
      <c r="E108" t="s">
        <v>33</v>
      </c>
      <c r="F108" s="4">
        <v>2408</v>
      </c>
      <c r="G108" s="5">
        <v>9</v>
      </c>
    </row>
    <row r="109" spans="3:7">
      <c r="C109" t="s">
        <v>47</v>
      </c>
      <c r="D109" t="s">
        <v>22</v>
      </c>
      <c r="E109" t="s">
        <v>39</v>
      </c>
      <c r="F109" s="4">
        <v>1281</v>
      </c>
      <c r="G109" s="5">
        <v>18</v>
      </c>
    </row>
    <row r="110" spans="3:7">
      <c r="C110" t="s">
        <v>8</v>
      </c>
      <c r="D110" t="s">
        <v>14</v>
      </c>
      <c r="E110" t="s">
        <v>15</v>
      </c>
      <c r="F110" s="4">
        <v>12348</v>
      </c>
      <c r="G110" s="5">
        <v>234</v>
      </c>
    </row>
    <row r="111" spans="3:7">
      <c r="C111" t="s">
        <v>47</v>
      </c>
      <c r="D111" t="s">
        <v>50</v>
      </c>
      <c r="E111" t="s">
        <v>54</v>
      </c>
      <c r="F111" s="4">
        <v>3689</v>
      </c>
      <c r="G111" s="5">
        <v>312</v>
      </c>
    </row>
    <row r="112" spans="3:7">
      <c r="C112" t="s">
        <v>40</v>
      </c>
      <c r="D112" t="s">
        <v>22</v>
      </c>
      <c r="E112" t="s">
        <v>39</v>
      </c>
      <c r="F112" s="4">
        <v>2870</v>
      </c>
      <c r="G112" s="5">
        <v>300</v>
      </c>
    </row>
    <row r="113" spans="3:7">
      <c r="C113" t="s">
        <v>46</v>
      </c>
      <c r="D113" t="s">
        <v>22</v>
      </c>
      <c r="E113" t="s">
        <v>53</v>
      </c>
      <c r="F113" s="4">
        <v>798</v>
      </c>
      <c r="G113" s="5">
        <v>519</v>
      </c>
    </row>
    <row r="114" spans="3:7">
      <c r="C114" t="s">
        <v>21</v>
      </c>
      <c r="D114" t="s">
        <v>9</v>
      </c>
      <c r="E114" t="s">
        <v>45</v>
      </c>
      <c r="F114" s="4">
        <v>2933</v>
      </c>
      <c r="G114" s="5">
        <v>9</v>
      </c>
    </row>
    <row r="115" spans="3:7">
      <c r="C115" t="s">
        <v>43</v>
      </c>
      <c r="D115" t="s">
        <v>14</v>
      </c>
      <c r="E115" t="s">
        <v>19</v>
      </c>
      <c r="F115" s="4">
        <v>2744</v>
      </c>
      <c r="G115" s="5">
        <v>9</v>
      </c>
    </row>
    <row r="116" spans="3:7">
      <c r="C116" t="s">
        <v>8</v>
      </c>
      <c r="D116" t="s">
        <v>22</v>
      </c>
      <c r="E116" t="s">
        <v>31</v>
      </c>
      <c r="F116" s="4">
        <v>9772</v>
      </c>
      <c r="G116" s="5">
        <v>90</v>
      </c>
    </row>
    <row r="117" spans="3:7">
      <c r="C117" t="s">
        <v>40</v>
      </c>
      <c r="D117" t="s">
        <v>50</v>
      </c>
      <c r="E117" t="s">
        <v>28</v>
      </c>
      <c r="F117" s="4">
        <v>1568</v>
      </c>
      <c r="G117" s="5">
        <v>96</v>
      </c>
    </row>
    <row r="118" spans="3:7">
      <c r="C118" t="s">
        <v>46</v>
      </c>
      <c r="D118" t="s">
        <v>22</v>
      </c>
      <c r="E118" t="s">
        <v>30</v>
      </c>
      <c r="F118" s="4">
        <v>11417</v>
      </c>
      <c r="G118" s="5">
        <v>21</v>
      </c>
    </row>
    <row r="119" spans="3:7">
      <c r="C119" t="s">
        <v>8</v>
      </c>
      <c r="D119" t="s">
        <v>50</v>
      </c>
      <c r="E119" t="s">
        <v>51</v>
      </c>
      <c r="F119" s="4">
        <v>6748</v>
      </c>
      <c r="G119" s="5">
        <v>48</v>
      </c>
    </row>
    <row r="120" spans="3:7">
      <c r="C120" t="s">
        <v>55</v>
      </c>
      <c r="D120" t="s">
        <v>22</v>
      </c>
      <c r="E120" t="s">
        <v>53</v>
      </c>
      <c r="F120" s="4">
        <v>1407</v>
      </c>
      <c r="G120" s="5">
        <v>72</v>
      </c>
    </row>
    <row r="121" spans="3:7">
      <c r="C121" t="s">
        <v>13</v>
      </c>
      <c r="D121" t="s">
        <v>14</v>
      </c>
      <c r="E121" t="s">
        <v>52</v>
      </c>
      <c r="F121" s="4">
        <v>2023</v>
      </c>
      <c r="G121" s="5">
        <v>168</v>
      </c>
    </row>
    <row r="122" spans="3:7">
      <c r="C122" t="s">
        <v>43</v>
      </c>
      <c r="D122" t="s">
        <v>27</v>
      </c>
      <c r="E122" t="s">
        <v>51</v>
      </c>
      <c r="F122" s="4">
        <v>5236</v>
      </c>
      <c r="G122" s="5">
        <v>51</v>
      </c>
    </row>
    <row r="123" spans="3:7">
      <c r="C123" t="s">
        <v>21</v>
      </c>
      <c r="D123" t="s">
        <v>22</v>
      </c>
      <c r="E123" t="s">
        <v>39</v>
      </c>
      <c r="F123" s="4">
        <v>1925</v>
      </c>
      <c r="G123" s="5">
        <v>192</v>
      </c>
    </row>
    <row r="124" spans="3:7">
      <c r="C124" t="s">
        <v>40</v>
      </c>
      <c r="D124" t="s">
        <v>9</v>
      </c>
      <c r="E124" t="s">
        <v>17</v>
      </c>
      <c r="F124" s="4">
        <v>6608</v>
      </c>
      <c r="G124" s="5">
        <v>225</v>
      </c>
    </row>
    <row r="125" spans="3:7">
      <c r="C125" t="s">
        <v>26</v>
      </c>
      <c r="D125" t="s">
        <v>50</v>
      </c>
      <c r="E125" t="s">
        <v>51</v>
      </c>
      <c r="F125" s="4">
        <v>8008</v>
      </c>
      <c r="G125" s="5">
        <v>456</v>
      </c>
    </row>
    <row r="126" spans="3:7">
      <c r="C126" t="s">
        <v>55</v>
      </c>
      <c r="D126" t="s">
        <v>50</v>
      </c>
      <c r="E126" t="s">
        <v>28</v>
      </c>
      <c r="F126" s="4">
        <v>1428</v>
      </c>
      <c r="G126" s="5">
        <v>93</v>
      </c>
    </row>
    <row r="127" spans="3:7">
      <c r="C127" t="s">
        <v>26</v>
      </c>
      <c r="D127" t="s">
        <v>50</v>
      </c>
      <c r="E127" t="s">
        <v>19</v>
      </c>
      <c r="F127" s="4">
        <v>525</v>
      </c>
      <c r="G127" s="5">
        <v>48</v>
      </c>
    </row>
    <row r="128" spans="3:7">
      <c r="C128" t="s">
        <v>26</v>
      </c>
      <c r="D128" t="s">
        <v>9</v>
      </c>
      <c r="E128" t="s">
        <v>23</v>
      </c>
      <c r="F128" s="4">
        <v>1505</v>
      </c>
      <c r="G128" s="5">
        <v>102</v>
      </c>
    </row>
    <row r="129" spans="3:7">
      <c r="C129" t="s">
        <v>40</v>
      </c>
      <c r="D129" t="s">
        <v>14</v>
      </c>
      <c r="E129" t="s">
        <v>10</v>
      </c>
      <c r="F129" s="4">
        <v>6755</v>
      </c>
      <c r="G129" s="5">
        <v>252</v>
      </c>
    </row>
    <row r="130" spans="3:7">
      <c r="C130" t="s">
        <v>46</v>
      </c>
      <c r="D130" t="s">
        <v>9</v>
      </c>
      <c r="E130" t="s">
        <v>23</v>
      </c>
      <c r="F130" s="4">
        <v>11571</v>
      </c>
      <c r="G130" s="5">
        <v>138</v>
      </c>
    </row>
    <row r="131" spans="3:7">
      <c r="C131" t="s">
        <v>8</v>
      </c>
      <c r="D131" t="s">
        <v>34</v>
      </c>
      <c r="E131" t="s">
        <v>28</v>
      </c>
      <c r="F131" s="4">
        <v>2541</v>
      </c>
      <c r="G131" s="5">
        <v>90</v>
      </c>
    </row>
    <row r="132" spans="3:7">
      <c r="C132" t="s">
        <v>21</v>
      </c>
      <c r="D132" t="s">
        <v>9</v>
      </c>
      <c r="E132" t="s">
        <v>10</v>
      </c>
      <c r="F132" s="4">
        <v>1526</v>
      </c>
      <c r="G132" s="5">
        <v>240</v>
      </c>
    </row>
    <row r="133" spans="3:7">
      <c r="C133" t="s">
        <v>8</v>
      </c>
      <c r="D133" t="s">
        <v>34</v>
      </c>
      <c r="E133" t="s">
        <v>19</v>
      </c>
      <c r="F133" s="4">
        <v>6125</v>
      </c>
      <c r="G133" s="5">
        <v>102</v>
      </c>
    </row>
    <row r="134" spans="3:7">
      <c r="C134" t="s">
        <v>21</v>
      </c>
      <c r="D134" t="s">
        <v>14</v>
      </c>
      <c r="E134" t="s">
        <v>53</v>
      </c>
      <c r="F134" s="4">
        <v>847</v>
      </c>
      <c r="G134" s="5">
        <v>129</v>
      </c>
    </row>
    <row r="135" spans="3:7">
      <c r="C135" t="s">
        <v>13</v>
      </c>
      <c r="D135" t="s">
        <v>14</v>
      </c>
      <c r="E135" t="s">
        <v>53</v>
      </c>
      <c r="F135" s="4">
        <v>4753</v>
      </c>
      <c r="G135" s="5">
        <v>300</v>
      </c>
    </row>
    <row r="136" spans="3:7">
      <c r="C136" t="s">
        <v>26</v>
      </c>
      <c r="D136" t="s">
        <v>34</v>
      </c>
      <c r="E136" t="s">
        <v>31</v>
      </c>
      <c r="F136" s="4">
        <v>959</v>
      </c>
      <c r="G136" s="5">
        <v>135</v>
      </c>
    </row>
    <row r="137" spans="3:7">
      <c r="C137" t="s">
        <v>40</v>
      </c>
      <c r="D137" t="s">
        <v>14</v>
      </c>
      <c r="E137" t="s">
        <v>49</v>
      </c>
      <c r="F137" s="4">
        <v>2793</v>
      </c>
      <c r="G137" s="5">
        <v>114</v>
      </c>
    </row>
    <row r="138" spans="3:7">
      <c r="C138" t="s">
        <v>40</v>
      </c>
      <c r="D138" t="s">
        <v>14</v>
      </c>
      <c r="E138" t="s">
        <v>17</v>
      </c>
      <c r="F138" s="4">
        <v>4606</v>
      </c>
      <c r="G138" s="5">
        <v>63</v>
      </c>
    </row>
    <row r="139" spans="3:7">
      <c r="C139" t="s">
        <v>40</v>
      </c>
      <c r="D139" t="s">
        <v>22</v>
      </c>
      <c r="E139" t="s">
        <v>52</v>
      </c>
      <c r="F139" s="4">
        <v>5551</v>
      </c>
      <c r="G139" s="5">
        <v>252</v>
      </c>
    </row>
    <row r="140" spans="3:7">
      <c r="C140" t="s">
        <v>55</v>
      </c>
      <c r="D140" t="s">
        <v>22</v>
      </c>
      <c r="E140" t="s">
        <v>15</v>
      </c>
      <c r="F140" s="4">
        <v>6657</v>
      </c>
      <c r="G140" s="5">
        <v>303</v>
      </c>
    </row>
    <row r="141" spans="3:7">
      <c r="C141" t="s">
        <v>40</v>
      </c>
      <c r="D141" t="s">
        <v>27</v>
      </c>
      <c r="E141" t="s">
        <v>33</v>
      </c>
      <c r="F141" s="4">
        <v>4438</v>
      </c>
      <c r="G141" s="5">
        <v>246</v>
      </c>
    </row>
    <row r="142" spans="3:7">
      <c r="C142" t="s">
        <v>13</v>
      </c>
      <c r="D142" t="s">
        <v>34</v>
      </c>
      <c r="E142" t="s">
        <v>37</v>
      </c>
      <c r="F142" s="4">
        <v>168</v>
      </c>
      <c r="G142" s="5">
        <v>84</v>
      </c>
    </row>
    <row r="143" spans="3:7">
      <c r="C143" t="s">
        <v>40</v>
      </c>
      <c r="D143" t="s">
        <v>50</v>
      </c>
      <c r="E143" t="s">
        <v>33</v>
      </c>
      <c r="F143" s="4">
        <v>7777</v>
      </c>
      <c r="G143" s="5">
        <v>39</v>
      </c>
    </row>
    <row r="144" spans="3:7">
      <c r="C144" t="s">
        <v>43</v>
      </c>
      <c r="D144" t="s">
        <v>22</v>
      </c>
      <c r="E144" t="s">
        <v>33</v>
      </c>
      <c r="F144" s="4">
        <v>3339</v>
      </c>
      <c r="G144" s="5">
        <v>348</v>
      </c>
    </row>
    <row r="145" spans="3:7">
      <c r="C145" t="s">
        <v>40</v>
      </c>
      <c r="D145" t="s">
        <v>9</v>
      </c>
      <c r="E145" t="s">
        <v>31</v>
      </c>
      <c r="F145" s="4">
        <v>6391</v>
      </c>
      <c r="G145" s="5">
        <v>48</v>
      </c>
    </row>
    <row r="146" spans="3:7">
      <c r="C146" t="s">
        <v>43</v>
      </c>
      <c r="D146" t="s">
        <v>9</v>
      </c>
      <c r="E146" t="s">
        <v>37</v>
      </c>
      <c r="F146" s="4">
        <v>518</v>
      </c>
      <c r="G146" s="5">
        <v>75</v>
      </c>
    </row>
    <row r="147" spans="3:7">
      <c r="C147" t="s">
        <v>40</v>
      </c>
      <c r="D147" t="s">
        <v>34</v>
      </c>
      <c r="E147" t="s">
        <v>54</v>
      </c>
      <c r="F147" s="4">
        <v>5677</v>
      </c>
      <c r="G147" s="5">
        <v>258</v>
      </c>
    </row>
    <row r="148" spans="3:7">
      <c r="C148" t="s">
        <v>26</v>
      </c>
      <c r="D148" t="s">
        <v>27</v>
      </c>
      <c r="E148" t="s">
        <v>33</v>
      </c>
      <c r="F148" s="4">
        <v>6048</v>
      </c>
      <c r="G148" s="5">
        <v>27</v>
      </c>
    </row>
    <row r="149" spans="3:7">
      <c r="C149" t="s">
        <v>13</v>
      </c>
      <c r="D149" t="s">
        <v>34</v>
      </c>
      <c r="E149" t="s">
        <v>15</v>
      </c>
      <c r="F149" s="4">
        <v>3752</v>
      </c>
      <c r="G149" s="5">
        <v>213</v>
      </c>
    </row>
    <row r="150" spans="3:7">
      <c r="C150" t="s">
        <v>43</v>
      </c>
      <c r="D150" t="s">
        <v>14</v>
      </c>
      <c r="E150" t="s">
        <v>52</v>
      </c>
      <c r="F150" s="4">
        <v>4480</v>
      </c>
      <c r="G150" s="5">
        <v>357</v>
      </c>
    </row>
    <row r="151" spans="3:7">
      <c r="C151" t="s">
        <v>18</v>
      </c>
      <c r="D151" t="s">
        <v>9</v>
      </c>
      <c r="E151" t="s">
        <v>19</v>
      </c>
      <c r="F151" s="4">
        <v>259</v>
      </c>
      <c r="G151" s="5">
        <v>207</v>
      </c>
    </row>
    <row r="152" spans="3:7">
      <c r="C152" t="s">
        <v>13</v>
      </c>
      <c r="D152" t="s">
        <v>9</v>
      </c>
      <c r="E152" t="s">
        <v>10</v>
      </c>
      <c r="F152" s="4">
        <v>42</v>
      </c>
      <c r="G152" s="5">
        <v>150</v>
      </c>
    </row>
    <row r="153" spans="3:7">
      <c r="C153" t="s">
        <v>21</v>
      </c>
      <c r="D153" t="s">
        <v>22</v>
      </c>
      <c r="E153" t="s">
        <v>51</v>
      </c>
      <c r="F153" s="4">
        <v>98</v>
      </c>
      <c r="G153" s="5">
        <v>204</v>
      </c>
    </row>
    <row r="154" spans="3:7">
      <c r="C154" t="s">
        <v>40</v>
      </c>
      <c r="D154" t="s">
        <v>14</v>
      </c>
      <c r="E154" t="s">
        <v>53</v>
      </c>
      <c r="F154" s="4">
        <v>2478</v>
      </c>
      <c r="G154" s="5">
        <v>21</v>
      </c>
    </row>
    <row r="155" spans="3:7">
      <c r="C155" t="s">
        <v>21</v>
      </c>
      <c r="D155" t="s">
        <v>50</v>
      </c>
      <c r="E155" t="s">
        <v>31</v>
      </c>
      <c r="F155" s="4">
        <v>7847</v>
      </c>
      <c r="G155" s="5">
        <v>174</v>
      </c>
    </row>
    <row r="156" spans="3:7">
      <c r="C156" t="s">
        <v>46</v>
      </c>
      <c r="D156" t="s">
        <v>9</v>
      </c>
      <c r="E156" t="s">
        <v>33</v>
      </c>
      <c r="F156" s="4">
        <v>9926</v>
      </c>
      <c r="G156" s="5">
        <v>201</v>
      </c>
    </row>
    <row r="157" spans="3:7">
      <c r="C157" t="s">
        <v>13</v>
      </c>
      <c r="D157" t="s">
        <v>34</v>
      </c>
      <c r="E157" t="s">
        <v>12</v>
      </c>
      <c r="F157" s="4">
        <v>819</v>
      </c>
      <c r="G157" s="5">
        <v>510</v>
      </c>
    </row>
    <row r="158" spans="3:7">
      <c r="C158" t="s">
        <v>26</v>
      </c>
      <c r="D158" t="s">
        <v>27</v>
      </c>
      <c r="E158" t="s">
        <v>52</v>
      </c>
      <c r="F158" s="4">
        <v>3052</v>
      </c>
      <c r="G158" s="5">
        <v>378</v>
      </c>
    </row>
    <row r="159" spans="3:7">
      <c r="C159" t="s">
        <v>18</v>
      </c>
      <c r="D159" t="s">
        <v>50</v>
      </c>
      <c r="E159" t="s">
        <v>45</v>
      </c>
      <c r="F159" s="4">
        <v>6832</v>
      </c>
      <c r="G159" s="5">
        <v>27</v>
      </c>
    </row>
    <row r="160" spans="3:7">
      <c r="C160" t="s">
        <v>46</v>
      </c>
      <c r="D160" t="s">
        <v>27</v>
      </c>
      <c r="E160" t="s">
        <v>30</v>
      </c>
      <c r="F160" s="4">
        <v>2016</v>
      </c>
      <c r="G160" s="5">
        <v>117</v>
      </c>
    </row>
    <row r="161" spans="3:7">
      <c r="C161" t="s">
        <v>26</v>
      </c>
      <c r="D161" t="s">
        <v>34</v>
      </c>
      <c r="E161" t="s">
        <v>45</v>
      </c>
      <c r="F161" s="4">
        <v>7322</v>
      </c>
      <c r="G161" s="5">
        <v>36</v>
      </c>
    </row>
    <row r="162" spans="3:7">
      <c r="C162" t="s">
        <v>13</v>
      </c>
      <c r="D162" t="s">
        <v>14</v>
      </c>
      <c r="E162" t="s">
        <v>31</v>
      </c>
      <c r="F162" s="4">
        <v>357</v>
      </c>
      <c r="G162" s="5">
        <v>126</v>
      </c>
    </row>
    <row r="163" spans="3:7">
      <c r="C163" t="s">
        <v>18</v>
      </c>
      <c r="D163" t="s">
        <v>27</v>
      </c>
      <c r="E163" t="s">
        <v>28</v>
      </c>
      <c r="F163" s="4">
        <v>3192</v>
      </c>
      <c r="G163" s="5">
        <v>72</v>
      </c>
    </row>
    <row r="164" spans="3:7">
      <c r="C164" t="s">
        <v>40</v>
      </c>
      <c r="D164" t="s">
        <v>22</v>
      </c>
      <c r="E164" t="s">
        <v>37</v>
      </c>
      <c r="F164" s="4">
        <v>8435</v>
      </c>
      <c r="G164" s="5">
        <v>42</v>
      </c>
    </row>
    <row r="165" spans="3:7">
      <c r="C165" t="s">
        <v>8</v>
      </c>
      <c r="D165" t="s">
        <v>27</v>
      </c>
      <c r="E165" t="s">
        <v>52</v>
      </c>
      <c r="F165" s="4">
        <v>0</v>
      </c>
      <c r="G165" s="5">
        <v>135</v>
      </c>
    </row>
    <row r="166" spans="3:7">
      <c r="C166" t="s">
        <v>40</v>
      </c>
      <c r="D166" t="s">
        <v>50</v>
      </c>
      <c r="E166" t="s">
        <v>49</v>
      </c>
      <c r="F166" s="4">
        <v>8862</v>
      </c>
      <c r="G166" s="5">
        <v>189</v>
      </c>
    </row>
    <row r="167" spans="3:7">
      <c r="C167" t="s">
        <v>26</v>
      </c>
      <c r="D167" t="s">
        <v>9</v>
      </c>
      <c r="E167" t="s">
        <v>54</v>
      </c>
      <c r="F167" s="4">
        <v>3556</v>
      </c>
      <c r="G167" s="5">
        <v>459</v>
      </c>
    </row>
    <row r="168" spans="3:7">
      <c r="C168" t="s">
        <v>43</v>
      </c>
      <c r="D168" t="s">
        <v>50</v>
      </c>
      <c r="E168" t="s">
        <v>25</v>
      </c>
      <c r="F168" s="4">
        <v>7280</v>
      </c>
      <c r="G168" s="5">
        <v>201</v>
      </c>
    </row>
    <row r="169" spans="3:7">
      <c r="C169" t="s">
        <v>26</v>
      </c>
      <c r="D169" t="s">
        <v>50</v>
      </c>
      <c r="E169" t="s">
        <v>10</v>
      </c>
      <c r="F169" s="4">
        <v>3402</v>
      </c>
      <c r="G169" s="5">
        <v>366</v>
      </c>
    </row>
    <row r="170" spans="3:7">
      <c r="C170" t="s">
        <v>47</v>
      </c>
      <c r="D170" t="s">
        <v>9</v>
      </c>
      <c r="E170" t="s">
        <v>52</v>
      </c>
      <c r="F170" s="4">
        <v>4592</v>
      </c>
      <c r="G170" s="5">
        <v>324</v>
      </c>
    </row>
    <row r="171" spans="3:7">
      <c r="C171" t="s">
        <v>18</v>
      </c>
      <c r="D171" t="s">
        <v>14</v>
      </c>
      <c r="E171" t="s">
        <v>25</v>
      </c>
      <c r="F171" s="4">
        <v>7833</v>
      </c>
      <c r="G171" s="5">
        <v>243</v>
      </c>
    </row>
    <row r="172" spans="3:7">
      <c r="C172" t="s">
        <v>46</v>
      </c>
      <c r="D172" t="s">
        <v>27</v>
      </c>
      <c r="E172" t="s">
        <v>45</v>
      </c>
      <c r="F172" s="4">
        <v>7651</v>
      </c>
      <c r="G172" s="5">
        <v>213</v>
      </c>
    </row>
    <row r="173" spans="3:7">
      <c r="C173" t="s">
        <v>8</v>
      </c>
      <c r="D173" t="s">
        <v>14</v>
      </c>
      <c r="E173" t="s">
        <v>10</v>
      </c>
      <c r="F173" s="4">
        <v>2275</v>
      </c>
      <c r="G173" s="5">
        <v>447</v>
      </c>
    </row>
    <row r="174" spans="3:7">
      <c r="C174" t="s">
        <v>8</v>
      </c>
      <c r="D174" t="s">
        <v>34</v>
      </c>
      <c r="E174" t="s">
        <v>12</v>
      </c>
      <c r="F174" s="4">
        <v>5670</v>
      </c>
      <c r="G174" s="5">
        <v>297</v>
      </c>
    </row>
    <row r="175" spans="3:7">
      <c r="C175" t="s">
        <v>40</v>
      </c>
      <c r="D175" t="s">
        <v>14</v>
      </c>
      <c r="E175" t="s">
        <v>30</v>
      </c>
      <c r="F175" s="4">
        <v>2135</v>
      </c>
      <c r="G175" s="5">
        <v>27</v>
      </c>
    </row>
    <row r="176" spans="3:7">
      <c r="C176" t="s">
        <v>8</v>
      </c>
      <c r="D176" t="s">
        <v>50</v>
      </c>
      <c r="E176" t="s">
        <v>48</v>
      </c>
      <c r="F176" s="4">
        <v>2779</v>
      </c>
      <c r="G176" s="5">
        <v>75</v>
      </c>
    </row>
    <row r="177" spans="3:7">
      <c r="C177" t="s">
        <v>55</v>
      </c>
      <c r="D177" t="s">
        <v>27</v>
      </c>
      <c r="E177" t="s">
        <v>31</v>
      </c>
      <c r="F177" s="4">
        <v>12950</v>
      </c>
      <c r="G177" s="5">
        <v>30</v>
      </c>
    </row>
    <row r="178" spans="3:7">
      <c r="C178" t="s">
        <v>40</v>
      </c>
      <c r="D178" t="s">
        <v>22</v>
      </c>
      <c r="E178" t="s">
        <v>23</v>
      </c>
      <c r="F178" s="4">
        <v>2646</v>
      </c>
      <c r="G178" s="5">
        <v>177</v>
      </c>
    </row>
    <row r="179" spans="3:7">
      <c r="C179" t="s">
        <v>8</v>
      </c>
      <c r="D179" t="s">
        <v>50</v>
      </c>
      <c r="E179" t="s">
        <v>31</v>
      </c>
      <c r="F179" s="4">
        <v>3794</v>
      </c>
      <c r="G179" s="5">
        <v>159</v>
      </c>
    </row>
    <row r="180" spans="3:7">
      <c r="C180" t="s">
        <v>47</v>
      </c>
      <c r="D180" t="s">
        <v>14</v>
      </c>
      <c r="E180" t="s">
        <v>31</v>
      </c>
      <c r="F180" s="4">
        <v>819</v>
      </c>
      <c r="G180" s="5">
        <v>306</v>
      </c>
    </row>
    <row r="181" spans="3:7">
      <c r="C181" t="s">
        <v>47</v>
      </c>
      <c r="D181" t="s">
        <v>50</v>
      </c>
      <c r="E181" t="s">
        <v>42</v>
      </c>
      <c r="F181" s="4">
        <v>2583</v>
      </c>
      <c r="G181" s="5">
        <v>18</v>
      </c>
    </row>
    <row r="182" spans="3:7">
      <c r="C182" t="s">
        <v>40</v>
      </c>
      <c r="D182" t="s">
        <v>14</v>
      </c>
      <c r="E182" t="s">
        <v>39</v>
      </c>
      <c r="F182" s="4">
        <v>4585</v>
      </c>
      <c r="G182" s="5">
        <v>240</v>
      </c>
    </row>
    <row r="183" spans="3:7">
      <c r="C183" t="s">
        <v>43</v>
      </c>
      <c r="D183" t="s">
        <v>50</v>
      </c>
      <c r="E183" t="s">
        <v>31</v>
      </c>
      <c r="F183" s="4">
        <v>1652</v>
      </c>
      <c r="G183" s="5">
        <v>93</v>
      </c>
    </row>
    <row r="184" spans="3:7">
      <c r="C184" t="s">
        <v>55</v>
      </c>
      <c r="D184" t="s">
        <v>50</v>
      </c>
      <c r="E184" t="s">
        <v>51</v>
      </c>
      <c r="F184" s="4">
        <v>4991</v>
      </c>
      <c r="G184" s="5">
        <v>9</v>
      </c>
    </row>
    <row r="185" spans="3:7">
      <c r="C185" t="s">
        <v>13</v>
      </c>
      <c r="D185" t="s">
        <v>50</v>
      </c>
      <c r="E185" t="s">
        <v>30</v>
      </c>
      <c r="F185" s="4">
        <v>2009</v>
      </c>
      <c r="G185" s="5">
        <v>219</v>
      </c>
    </row>
    <row r="186" spans="3:7">
      <c r="C186" t="s">
        <v>46</v>
      </c>
      <c r="D186" t="s">
        <v>27</v>
      </c>
      <c r="E186" t="s">
        <v>37</v>
      </c>
      <c r="F186" s="4">
        <v>1568</v>
      </c>
      <c r="G186" s="5">
        <v>141</v>
      </c>
    </row>
    <row r="187" spans="3:7">
      <c r="C187" t="s">
        <v>21</v>
      </c>
      <c r="D187" t="s">
        <v>9</v>
      </c>
      <c r="E187" t="s">
        <v>42</v>
      </c>
      <c r="F187" s="4">
        <v>3388</v>
      </c>
      <c r="G187" s="5">
        <v>123</v>
      </c>
    </row>
    <row r="188" spans="3:7">
      <c r="C188" t="s">
        <v>8</v>
      </c>
      <c r="D188" t="s">
        <v>34</v>
      </c>
      <c r="E188" t="s">
        <v>49</v>
      </c>
      <c r="F188" s="4">
        <v>623</v>
      </c>
      <c r="G188" s="5">
        <v>51</v>
      </c>
    </row>
    <row r="189" spans="3:7">
      <c r="C189" t="s">
        <v>26</v>
      </c>
      <c r="D189" t="s">
        <v>22</v>
      </c>
      <c r="E189" t="s">
        <v>19</v>
      </c>
      <c r="F189" s="4">
        <v>10073</v>
      </c>
      <c r="G189" s="5">
        <v>120</v>
      </c>
    </row>
    <row r="190" spans="3:7">
      <c r="C190" t="s">
        <v>13</v>
      </c>
      <c r="D190" t="s">
        <v>27</v>
      </c>
      <c r="E190" t="s">
        <v>51</v>
      </c>
      <c r="F190" s="4">
        <v>1561</v>
      </c>
      <c r="G190" s="5">
        <v>27</v>
      </c>
    </row>
    <row r="191" spans="3:7">
      <c r="C191" t="s">
        <v>18</v>
      </c>
      <c r="D191" t="s">
        <v>22</v>
      </c>
      <c r="E191" t="s">
        <v>53</v>
      </c>
      <c r="F191" s="4">
        <v>11522</v>
      </c>
      <c r="G191" s="5">
        <v>204</v>
      </c>
    </row>
    <row r="192" spans="3:7">
      <c r="C192" t="s">
        <v>26</v>
      </c>
      <c r="D192" t="s">
        <v>34</v>
      </c>
      <c r="E192" t="s">
        <v>12</v>
      </c>
      <c r="F192" s="4">
        <v>2317</v>
      </c>
      <c r="G192" s="5">
        <v>123</v>
      </c>
    </row>
    <row r="193" spans="3:7">
      <c r="C193" t="s">
        <v>55</v>
      </c>
      <c r="D193" t="s">
        <v>9</v>
      </c>
      <c r="E193" t="s">
        <v>54</v>
      </c>
      <c r="F193" s="4">
        <v>3059</v>
      </c>
      <c r="G193" s="5">
        <v>27</v>
      </c>
    </row>
    <row r="194" spans="3:7">
      <c r="C194" t="s">
        <v>21</v>
      </c>
      <c r="D194" t="s">
        <v>9</v>
      </c>
      <c r="E194" t="s">
        <v>51</v>
      </c>
      <c r="F194" s="4">
        <v>2324</v>
      </c>
      <c r="G194" s="5">
        <v>177</v>
      </c>
    </row>
    <row r="195" spans="3:7">
      <c r="C195" t="s">
        <v>47</v>
      </c>
      <c r="D195" t="s">
        <v>27</v>
      </c>
      <c r="E195" t="s">
        <v>51</v>
      </c>
      <c r="F195" s="4">
        <v>4956</v>
      </c>
      <c r="G195" s="5">
        <v>171</v>
      </c>
    </row>
    <row r="196" spans="3:7">
      <c r="C196" t="s">
        <v>55</v>
      </c>
      <c r="D196" t="s">
        <v>50</v>
      </c>
      <c r="E196" t="s">
        <v>39</v>
      </c>
      <c r="F196" s="4">
        <v>5355</v>
      </c>
      <c r="G196" s="5">
        <v>204</v>
      </c>
    </row>
    <row r="197" spans="3:7">
      <c r="C197" t="s">
        <v>47</v>
      </c>
      <c r="D197" t="s">
        <v>50</v>
      </c>
      <c r="E197" t="s">
        <v>17</v>
      </c>
      <c r="F197" s="4">
        <v>7259</v>
      </c>
      <c r="G197" s="5">
        <v>276</v>
      </c>
    </row>
    <row r="198" spans="3:7">
      <c r="C198" t="s">
        <v>13</v>
      </c>
      <c r="D198" t="s">
        <v>9</v>
      </c>
      <c r="E198" t="s">
        <v>51</v>
      </c>
      <c r="F198" s="4">
        <v>6279</v>
      </c>
      <c r="G198" s="5">
        <v>45</v>
      </c>
    </row>
    <row r="199" spans="3:7">
      <c r="C199" t="s">
        <v>8</v>
      </c>
      <c r="D199" t="s">
        <v>34</v>
      </c>
      <c r="E199" t="s">
        <v>52</v>
      </c>
      <c r="F199" s="4">
        <v>2541</v>
      </c>
      <c r="G199" s="5">
        <v>45</v>
      </c>
    </row>
    <row r="200" spans="3:7">
      <c r="C200" t="s">
        <v>26</v>
      </c>
      <c r="D200" t="s">
        <v>14</v>
      </c>
      <c r="E200" t="s">
        <v>53</v>
      </c>
      <c r="F200" s="4">
        <v>3864</v>
      </c>
      <c r="G200" s="5">
        <v>177</v>
      </c>
    </row>
    <row r="201" spans="3:7">
      <c r="C201" t="s">
        <v>43</v>
      </c>
      <c r="D201" t="s">
        <v>22</v>
      </c>
      <c r="E201" t="s">
        <v>12</v>
      </c>
      <c r="F201" s="4">
        <v>6146</v>
      </c>
      <c r="G201" s="5">
        <v>63</v>
      </c>
    </row>
    <row r="202" spans="3:7">
      <c r="C202" t="s">
        <v>18</v>
      </c>
      <c r="D202" t="s">
        <v>27</v>
      </c>
      <c r="E202" t="s">
        <v>23</v>
      </c>
      <c r="F202" s="4">
        <v>2639</v>
      </c>
      <c r="G202" s="5">
        <v>204</v>
      </c>
    </row>
    <row r="203" spans="3:7">
      <c r="C203" t="s">
        <v>13</v>
      </c>
      <c r="D203" t="s">
        <v>9</v>
      </c>
      <c r="E203" t="s">
        <v>37</v>
      </c>
      <c r="F203" s="4">
        <v>1890</v>
      </c>
      <c r="G203" s="5">
        <v>195</v>
      </c>
    </row>
    <row r="204" spans="3:7">
      <c r="C204" t="s">
        <v>40</v>
      </c>
      <c r="D204" t="s">
        <v>50</v>
      </c>
      <c r="E204" t="s">
        <v>17</v>
      </c>
      <c r="F204" s="4">
        <v>1932</v>
      </c>
      <c r="G204" s="5">
        <v>369</v>
      </c>
    </row>
    <row r="205" spans="3:7">
      <c r="C205" t="s">
        <v>47</v>
      </c>
      <c r="D205" t="s">
        <v>50</v>
      </c>
      <c r="E205" t="s">
        <v>28</v>
      </c>
      <c r="F205" s="4">
        <v>6300</v>
      </c>
      <c r="G205" s="5">
        <v>42</v>
      </c>
    </row>
    <row r="206" spans="3:7">
      <c r="C206" t="s">
        <v>26</v>
      </c>
      <c r="D206" t="s">
        <v>9</v>
      </c>
      <c r="E206" t="s">
        <v>10</v>
      </c>
      <c r="F206" s="4">
        <v>560</v>
      </c>
      <c r="G206" s="5">
        <v>81</v>
      </c>
    </row>
    <row r="207" spans="3:7">
      <c r="C207" t="s">
        <v>18</v>
      </c>
      <c r="D207" t="s">
        <v>9</v>
      </c>
      <c r="E207" t="s">
        <v>51</v>
      </c>
      <c r="F207" s="4">
        <v>2856</v>
      </c>
      <c r="G207" s="5">
        <v>246</v>
      </c>
    </row>
    <row r="208" spans="3:7">
      <c r="C208" t="s">
        <v>18</v>
      </c>
      <c r="D208" t="s">
        <v>50</v>
      </c>
      <c r="E208" t="s">
        <v>33</v>
      </c>
      <c r="F208" s="4">
        <v>707</v>
      </c>
      <c r="G208" s="5">
        <v>174</v>
      </c>
    </row>
    <row r="209" spans="3:7">
      <c r="C209" t="s">
        <v>13</v>
      </c>
      <c r="D209" t="s">
        <v>14</v>
      </c>
      <c r="E209" t="s">
        <v>10</v>
      </c>
      <c r="F209" s="4">
        <v>3598</v>
      </c>
      <c r="G209" s="5">
        <v>81</v>
      </c>
    </row>
    <row r="210" spans="3:7">
      <c r="C210" t="s">
        <v>8</v>
      </c>
      <c r="D210" t="s">
        <v>14</v>
      </c>
      <c r="E210" t="s">
        <v>37</v>
      </c>
      <c r="F210" s="4">
        <v>6853</v>
      </c>
      <c r="G210" s="5">
        <v>372</v>
      </c>
    </row>
    <row r="211" spans="3:7">
      <c r="C211" t="s">
        <v>8</v>
      </c>
      <c r="D211" t="s">
        <v>14</v>
      </c>
      <c r="E211" t="s">
        <v>30</v>
      </c>
      <c r="F211" s="4">
        <v>4725</v>
      </c>
      <c r="G211" s="5">
        <v>174</v>
      </c>
    </row>
    <row r="212" spans="3:7">
      <c r="C212" t="s">
        <v>21</v>
      </c>
      <c r="D212" t="s">
        <v>22</v>
      </c>
      <c r="E212" t="s">
        <v>15</v>
      </c>
      <c r="F212" s="4">
        <v>10304</v>
      </c>
      <c r="G212" s="5">
        <v>84</v>
      </c>
    </row>
    <row r="213" spans="3:7">
      <c r="C213" t="s">
        <v>21</v>
      </c>
      <c r="D213" t="s">
        <v>50</v>
      </c>
      <c r="E213" t="s">
        <v>30</v>
      </c>
      <c r="F213" s="4">
        <v>1274</v>
      </c>
      <c r="G213" s="5">
        <v>225</v>
      </c>
    </row>
    <row r="214" spans="3:7">
      <c r="C214" t="s">
        <v>43</v>
      </c>
      <c r="D214" t="s">
        <v>22</v>
      </c>
      <c r="E214" t="s">
        <v>10</v>
      </c>
      <c r="F214" s="4">
        <v>1526</v>
      </c>
      <c r="G214" s="5">
        <v>105</v>
      </c>
    </row>
    <row r="215" spans="3:7">
      <c r="C215" t="s">
        <v>8</v>
      </c>
      <c r="D215" t="s">
        <v>27</v>
      </c>
      <c r="E215" t="s">
        <v>54</v>
      </c>
      <c r="F215" s="4">
        <v>3101</v>
      </c>
      <c r="G215" s="5">
        <v>225</v>
      </c>
    </row>
    <row r="216" spans="3:7">
      <c r="C216" t="s">
        <v>46</v>
      </c>
      <c r="D216" t="s">
        <v>9</v>
      </c>
      <c r="E216" t="s">
        <v>17</v>
      </c>
      <c r="F216" s="4">
        <v>1057</v>
      </c>
      <c r="G216" s="5">
        <v>54</v>
      </c>
    </row>
    <row r="217" spans="3:7">
      <c r="C217" t="s">
        <v>40</v>
      </c>
      <c r="D217" t="s">
        <v>9</v>
      </c>
      <c r="E217" t="s">
        <v>51</v>
      </c>
      <c r="F217" s="4">
        <v>5306</v>
      </c>
      <c r="G217" s="5">
        <v>0</v>
      </c>
    </row>
    <row r="218" spans="3:7">
      <c r="C218" t="s">
        <v>43</v>
      </c>
      <c r="D218" t="s">
        <v>27</v>
      </c>
      <c r="E218" t="s">
        <v>49</v>
      </c>
      <c r="F218" s="4">
        <v>4018</v>
      </c>
      <c r="G218" s="5">
        <v>171</v>
      </c>
    </row>
    <row r="219" spans="3:7">
      <c r="C219" t="s">
        <v>18</v>
      </c>
      <c r="D219" t="s">
        <v>50</v>
      </c>
      <c r="E219" t="s">
        <v>30</v>
      </c>
      <c r="F219" s="4">
        <v>938</v>
      </c>
      <c r="G219" s="5">
        <v>189</v>
      </c>
    </row>
    <row r="220" spans="3:7">
      <c r="C220" t="s">
        <v>40</v>
      </c>
      <c r="D220" t="s">
        <v>34</v>
      </c>
      <c r="E220" t="s">
        <v>23</v>
      </c>
      <c r="F220" s="4">
        <v>1778</v>
      </c>
      <c r="G220" s="5">
        <v>270</v>
      </c>
    </row>
    <row r="221" spans="3:7">
      <c r="C221" t="s">
        <v>26</v>
      </c>
      <c r="D221" t="s">
        <v>27</v>
      </c>
      <c r="E221" t="s">
        <v>10</v>
      </c>
      <c r="F221" s="4">
        <v>1638</v>
      </c>
      <c r="G221" s="5">
        <v>63</v>
      </c>
    </row>
    <row r="222" spans="3:7">
      <c r="C222" t="s">
        <v>21</v>
      </c>
      <c r="D222" t="s">
        <v>34</v>
      </c>
      <c r="E222" t="s">
        <v>28</v>
      </c>
      <c r="F222" s="4">
        <v>154</v>
      </c>
      <c r="G222" s="5">
        <v>21</v>
      </c>
    </row>
    <row r="223" spans="3:7">
      <c r="C223" t="s">
        <v>40</v>
      </c>
      <c r="D223" t="s">
        <v>9</v>
      </c>
      <c r="E223" t="s">
        <v>37</v>
      </c>
      <c r="F223" s="4">
        <v>9835</v>
      </c>
      <c r="G223" s="5">
        <v>207</v>
      </c>
    </row>
    <row r="224" spans="3:7">
      <c r="C224" t="s">
        <v>18</v>
      </c>
      <c r="D224" t="s">
        <v>9</v>
      </c>
      <c r="E224" t="s">
        <v>42</v>
      </c>
      <c r="F224" s="4">
        <v>7273</v>
      </c>
      <c r="G224" s="5">
        <v>96</v>
      </c>
    </row>
    <row r="225" spans="3:7">
      <c r="C225" t="s">
        <v>43</v>
      </c>
      <c r="D225" t="s">
        <v>27</v>
      </c>
      <c r="E225" t="s">
        <v>37</v>
      </c>
      <c r="F225" s="4">
        <v>6909</v>
      </c>
      <c r="G225" s="5">
        <v>81</v>
      </c>
    </row>
    <row r="226" spans="3:7">
      <c r="C226" t="s">
        <v>18</v>
      </c>
      <c r="D226" t="s">
        <v>27</v>
      </c>
      <c r="E226" t="s">
        <v>49</v>
      </c>
      <c r="F226" s="4">
        <v>3920</v>
      </c>
      <c r="G226" s="5">
        <v>306</v>
      </c>
    </row>
    <row r="227" spans="3:7">
      <c r="C227" t="s">
        <v>55</v>
      </c>
      <c r="D227" t="s">
        <v>27</v>
      </c>
      <c r="E227" t="s">
        <v>45</v>
      </c>
      <c r="F227" s="4">
        <v>4858</v>
      </c>
      <c r="G227" s="5">
        <v>279</v>
      </c>
    </row>
    <row r="228" spans="3:7">
      <c r="C228" t="s">
        <v>46</v>
      </c>
      <c r="D228" t="s">
        <v>34</v>
      </c>
      <c r="E228" t="s">
        <v>19</v>
      </c>
      <c r="F228" s="4">
        <v>3549</v>
      </c>
      <c r="G228" s="5">
        <v>3</v>
      </c>
    </row>
    <row r="229" spans="3:7">
      <c r="C229" t="s">
        <v>40</v>
      </c>
      <c r="D229" t="s">
        <v>27</v>
      </c>
      <c r="E229" t="s">
        <v>53</v>
      </c>
      <c r="F229" s="4">
        <v>966</v>
      </c>
      <c r="G229" s="5">
        <v>198</v>
      </c>
    </row>
    <row r="230" spans="3:7">
      <c r="C230" t="s">
        <v>43</v>
      </c>
      <c r="D230" t="s">
        <v>27</v>
      </c>
      <c r="E230" t="s">
        <v>23</v>
      </c>
      <c r="F230" s="4">
        <v>385</v>
      </c>
      <c r="G230" s="5">
        <v>249</v>
      </c>
    </row>
    <row r="231" spans="3:7">
      <c r="C231" t="s">
        <v>26</v>
      </c>
      <c r="D231" t="s">
        <v>50</v>
      </c>
      <c r="E231" t="s">
        <v>30</v>
      </c>
      <c r="F231" s="4">
        <v>2219</v>
      </c>
      <c r="G231" s="5">
        <v>75</v>
      </c>
    </row>
    <row r="232" spans="3:7">
      <c r="C232" t="s">
        <v>18</v>
      </c>
      <c r="D232" t="s">
        <v>22</v>
      </c>
      <c r="E232" t="s">
        <v>15</v>
      </c>
      <c r="F232" s="4">
        <v>2954</v>
      </c>
      <c r="G232" s="5">
        <v>189</v>
      </c>
    </row>
    <row r="233" spans="3:7">
      <c r="C233" t="s">
        <v>40</v>
      </c>
      <c r="D233" t="s">
        <v>22</v>
      </c>
      <c r="E233" t="s">
        <v>15</v>
      </c>
      <c r="F233" s="4">
        <v>280</v>
      </c>
      <c r="G233" s="5">
        <v>87</v>
      </c>
    </row>
    <row r="234" spans="3:7">
      <c r="C234" t="s">
        <v>21</v>
      </c>
      <c r="D234" t="s">
        <v>22</v>
      </c>
      <c r="E234" t="s">
        <v>10</v>
      </c>
      <c r="F234" s="4">
        <v>6118</v>
      </c>
      <c r="G234" s="5">
        <v>174</v>
      </c>
    </row>
    <row r="235" spans="3:7">
      <c r="C235" t="s">
        <v>46</v>
      </c>
      <c r="D235" t="s">
        <v>27</v>
      </c>
      <c r="E235" t="s">
        <v>25</v>
      </c>
      <c r="F235" s="4">
        <v>4802</v>
      </c>
      <c r="G235" s="5">
        <v>36</v>
      </c>
    </row>
    <row r="236" spans="3:7">
      <c r="C236" t="s">
        <v>18</v>
      </c>
      <c r="D236" t="s">
        <v>34</v>
      </c>
      <c r="E236" t="s">
        <v>49</v>
      </c>
      <c r="F236" s="4">
        <v>4137</v>
      </c>
      <c r="G236" s="5">
        <v>60</v>
      </c>
    </row>
    <row r="237" spans="3:7">
      <c r="C237" t="s">
        <v>47</v>
      </c>
      <c r="D237" t="s">
        <v>14</v>
      </c>
      <c r="E237" t="s">
        <v>48</v>
      </c>
      <c r="F237" s="4">
        <v>2023</v>
      </c>
      <c r="G237" s="5">
        <v>78</v>
      </c>
    </row>
    <row r="238" spans="3:7">
      <c r="C238" t="s">
        <v>18</v>
      </c>
      <c r="D238" t="s">
        <v>22</v>
      </c>
      <c r="E238" t="s">
        <v>10</v>
      </c>
      <c r="F238" s="4">
        <v>9051</v>
      </c>
      <c r="G238" s="5">
        <v>57</v>
      </c>
    </row>
    <row r="239" spans="3:7">
      <c r="C239" t="s">
        <v>18</v>
      </c>
      <c r="D239" t="s">
        <v>9</v>
      </c>
      <c r="E239" t="s">
        <v>54</v>
      </c>
      <c r="F239" s="4">
        <v>2919</v>
      </c>
      <c r="G239" s="5">
        <v>45</v>
      </c>
    </row>
    <row r="240" spans="3:7">
      <c r="C240" t="s">
        <v>21</v>
      </c>
      <c r="D240" t="s">
        <v>34</v>
      </c>
      <c r="E240" t="s">
        <v>37</v>
      </c>
      <c r="F240" s="4">
        <v>5915</v>
      </c>
      <c r="G240" s="5">
        <v>3</v>
      </c>
    </row>
    <row r="241" spans="3:7">
      <c r="C241" t="s">
        <v>55</v>
      </c>
      <c r="D241" t="s">
        <v>14</v>
      </c>
      <c r="E241" t="s">
        <v>25</v>
      </c>
      <c r="F241" s="4">
        <v>2562</v>
      </c>
      <c r="G241" s="5">
        <v>6</v>
      </c>
    </row>
    <row r="242" spans="3:7">
      <c r="C242" t="s">
        <v>43</v>
      </c>
      <c r="D242" t="s">
        <v>9</v>
      </c>
      <c r="E242" t="s">
        <v>28</v>
      </c>
      <c r="F242" s="4">
        <v>8813</v>
      </c>
      <c r="G242" s="5">
        <v>21</v>
      </c>
    </row>
    <row r="243" spans="3:7">
      <c r="C243" t="s">
        <v>43</v>
      </c>
      <c r="D243" t="s">
        <v>22</v>
      </c>
      <c r="E243" t="s">
        <v>23</v>
      </c>
      <c r="F243" s="4">
        <v>6111</v>
      </c>
      <c r="G243" s="5">
        <v>3</v>
      </c>
    </row>
    <row r="244" spans="3:7">
      <c r="C244" t="s">
        <v>13</v>
      </c>
      <c r="D244" t="s">
        <v>50</v>
      </c>
      <c r="E244" t="s">
        <v>35</v>
      </c>
      <c r="F244" s="4">
        <v>3507</v>
      </c>
      <c r="G244" s="5">
        <v>288</v>
      </c>
    </row>
    <row r="245" spans="3:7">
      <c r="C245" t="s">
        <v>26</v>
      </c>
      <c r="D245" t="s">
        <v>22</v>
      </c>
      <c r="E245" t="s">
        <v>12</v>
      </c>
      <c r="F245" s="4">
        <v>4319</v>
      </c>
      <c r="G245" s="5">
        <v>30</v>
      </c>
    </row>
    <row r="246" spans="3:7">
      <c r="C246" t="s">
        <v>8</v>
      </c>
      <c r="D246" t="s">
        <v>34</v>
      </c>
      <c r="E246" t="s">
        <v>51</v>
      </c>
      <c r="F246" s="4">
        <v>609</v>
      </c>
      <c r="G246" s="5">
        <v>87</v>
      </c>
    </row>
    <row r="247" spans="3:7">
      <c r="C247" t="s">
        <v>8</v>
      </c>
      <c r="D247" t="s">
        <v>27</v>
      </c>
      <c r="E247" t="s">
        <v>53</v>
      </c>
      <c r="F247" s="4">
        <v>6370</v>
      </c>
      <c r="G247" s="5">
        <v>30</v>
      </c>
    </row>
    <row r="248" spans="3:7">
      <c r="C248" t="s">
        <v>43</v>
      </c>
      <c r="D248" t="s">
        <v>34</v>
      </c>
      <c r="E248" t="s">
        <v>39</v>
      </c>
      <c r="F248" s="4">
        <v>5474</v>
      </c>
      <c r="G248" s="5">
        <v>168</v>
      </c>
    </row>
    <row r="249" spans="3:7">
      <c r="C249" t="s">
        <v>8</v>
      </c>
      <c r="D249" t="s">
        <v>22</v>
      </c>
      <c r="E249" t="s">
        <v>53</v>
      </c>
      <c r="F249" s="4">
        <v>3164</v>
      </c>
      <c r="G249" s="5">
        <v>306</v>
      </c>
    </row>
    <row r="250" spans="3:7">
      <c r="C250" t="s">
        <v>26</v>
      </c>
      <c r="D250" t="s">
        <v>14</v>
      </c>
      <c r="E250" t="s">
        <v>19</v>
      </c>
      <c r="F250" s="4">
        <v>1302</v>
      </c>
      <c r="G250" s="5">
        <v>402</v>
      </c>
    </row>
    <row r="251" spans="3:7">
      <c r="C251" t="s">
        <v>47</v>
      </c>
      <c r="D251" t="s">
        <v>9</v>
      </c>
      <c r="E251" t="s">
        <v>54</v>
      </c>
      <c r="F251" s="4">
        <v>7308</v>
      </c>
      <c r="G251" s="5">
        <v>327</v>
      </c>
    </row>
    <row r="252" spans="3:7">
      <c r="C252" t="s">
        <v>8</v>
      </c>
      <c r="D252" t="s">
        <v>9</v>
      </c>
      <c r="E252" t="s">
        <v>53</v>
      </c>
      <c r="F252" s="4">
        <v>6132</v>
      </c>
      <c r="G252" s="5">
        <v>93</v>
      </c>
    </row>
    <row r="253" spans="3:7">
      <c r="C253" t="s">
        <v>55</v>
      </c>
      <c r="D253" t="s">
        <v>14</v>
      </c>
      <c r="E253" t="s">
        <v>17</v>
      </c>
      <c r="F253" s="4">
        <v>3472</v>
      </c>
      <c r="G253" s="5">
        <v>96</v>
      </c>
    </row>
    <row r="254" spans="3:7">
      <c r="C254" t="s">
        <v>13</v>
      </c>
      <c r="D254" t="s">
        <v>27</v>
      </c>
      <c r="E254" t="s">
        <v>23</v>
      </c>
      <c r="F254" s="4">
        <v>9660</v>
      </c>
      <c r="G254" s="5">
        <v>27</v>
      </c>
    </row>
    <row r="255" spans="3:7">
      <c r="C255" t="s">
        <v>18</v>
      </c>
      <c r="D255" t="s">
        <v>34</v>
      </c>
      <c r="E255" t="s">
        <v>51</v>
      </c>
      <c r="F255" s="4">
        <v>2436</v>
      </c>
      <c r="G255" s="5">
        <v>99</v>
      </c>
    </row>
    <row r="256" spans="3:7">
      <c r="C256" t="s">
        <v>18</v>
      </c>
      <c r="D256" t="s">
        <v>34</v>
      </c>
      <c r="E256" t="s">
        <v>31</v>
      </c>
      <c r="F256" s="4">
        <v>9506</v>
      </c>
      <c r="G256" s="5">
        <v>87</v>
      </c>
    </row>
    <row r="257" spans="3:7">
      <c r="C257" t="s">
        <v>55</v>
      </c>
      <c r="D257" t="s">
        <v>9</v>
      </c>
      <c r="E257" t="s">
        <v>45</v>
      </c>
      <c r="F257" s="4">
        <v>245</v>
      </c>
      <c r="G257" s="5">
        <v>288</v>
      </c>
    </row>
    <row r="258" spans="3:7">
      <c r="C258" t="s">
        <v>13</v>
      </c>
      <c r="D258" t="s">
        <v>14</v>
      </c>
      <c r="E258" t="s">
        <v>42</v>
      </c>
      <c r="F258" s="4">
        <v>2702</v>
      </c>
      <c r="G258" s="5">
        <v>363</v>
      </c>
    </row>
    <row r="259" spans="3:7">
      <c r="C259" t="s">
        <v>55</v>
      </c>
      <c r="D259" t="s">
        <v>50</v>
      </c>
      <c r="E259" t="s">
        <v>33</v>
      </c>
      <c r="F259" s="4">
        <v>700</v>
      </c>
      <c r="G259" s="5">
        <v>87</v>
      </c>
    </row>
    <row r="260" spans="3:7">
      <c r="C260" t="s">
        <v>26</v>
      </c>
      <c r="D260" t="s">
        <v>50</v>
      </c>
      <c r="E260" t="s">
        <v>33</v>
      </c>
      <c r="F260" s="4">
        <v>3759</v>
      </c>
      <c r="G260" s="5">
        <v>150</v>
      </c>
    </row>
    <row r="261" spans="3:7">
      <c r="C261" t="s">
        <v>46</v>
      </c>
      <c r="D261" t="s">
        <v>14</v>
      </c>
      <c r="E261" t="s">
        <v>33</v>
      </c>
      <c r="F261" s="4">
        <v>1589</v>
      </c>
      <c r="G261" s="5">
        <v>303</v>
      </c>
    </row>
    <row r="262" spans="3:7">
      <c r="C262" t="s">
        <v>40</v>
      </c>
      <c r="D262" t="s">
        <v>14</v>
      </c>
      <c r="E262" t="s">
        <v>54</v>
      </c>
      <c r="F262" s="4">
        <v>5194</v>
      </c>
      <c r="G262" s="5">
        <v>288</v>
      </c>
    </row>
    <row r="263" spans="3:7">
      <c r="C263" t="s">
        <v>55</v>
      </c>
      <c r="D263" t="s">
        <v>22</v>
      </c>
      <c r="E263" t="s">
        <v>12</v>
      </c>
      <c r="F263" s="4">
        <v>945</v>
      </c>
      <c r="G263" s="5">
        <v>75</v>
      </c>
    </row>
    <row r="264" spans="3:7">
      <c r="C264" t="s">
        <v>8</v>
      </c>
      <c r="D264" t="s">
        <v>34</v>
      </c>
      <c r="E264" t="s">
        <v>35</v>
      </c>
      <c r="F264" s="4">
        <v>1988</v>
      </c>
      <c r="G264" s="5">
        <v>39</v>
      </c>
    </row>
    <row r="265" spans="3:7">
      <c r="C265" t="s">
        <v>26</v>
      </c>
      <c r="D265" t="s">
        <v>50</v>
      </c>
      <c r="E265" t="s">
        <v>15</v>
      </c>
      <c r="F265" s="4">
        <v>6734</v>
      </c>
      <c r="G265" s="5">
        <v>123</v>
      </c>
    </row>
    <row r="266" spans="3:7">
      <c r="C266" t="s">
        <v>8</v>
      </c>
      <c r="D266" t="s">
        <v>22</v>
      </c>
      <c r="E266" t="s">
        <v>19</v>
      </c>
      <c r="F266" s="4">
        <v>217</v>
      </c>
      <c r="G266" s="5">
        <v>36</v>
      </c>
    </row>
    <row r="267" spans="3:7">
      <c r="C267" t="s">
        <v>43</v>
      </c>
      <c r="D267" t="s">
        <v>50</v>
      </c>
      <c r="E267" t="s">
        <v>37</v>
      </c>
      <c r="F267" s="4">
        <v>6279</v>
      </c>
      <c r="G267" s="5">
        <v>237</v>
      </c>
    </row>
    <row r="268" spans="3:7">
      <c r="C268" t="s">
        <v>8</v>
      </c>
      <c r="D268" t="s">
        <v>22</v>
      </c>
      <c r="E268" t="s">
        <v>12</v>
      </c>
      <c r="F268" s="4">
        <v>4424</v>
      </c>
      <c r="G268" s="5">
        <v>201</v>
      </c>
    </row>
    <row r="269" spans="3:7">
      <c r="C269" t="s">
        <v>46</v>
      </c>
      <c r="D269" t="s">
        <v>22</v>
      </c>
      <c r="E269" t="s">
        <v>33</v>
      </c>
      <c r="F269" s="4">
        <v>189</v>
      </c>
      <c r="G269" s="5">
        <v>48</v>
      </c>
    </row>
    <row r="270" spans="3:7">
      <c r="C270" t="s">
        <v>43</v>
      </c>
      <c r="D270" t="s">
        <v>14</v>
      </c>
      <c r="E270" t="s">
        <v>37</v>
      </c>
      <c r="F270" s="4">
        <v>490</v>
      </c>
      <c r="G270" s="5">
        <v>84</v>
      </c>
    </row>
    <row r="271" spans="3:7">
      <c r="C271" t="s">
        <v>13</v>
      </c>
      <c r="D271" t="s">
        <v>9</v>
      </c>
      <c r="E271" t="s">
        <v>45</v>
      </c>
      <c r="F271" s="4">
        <v>434</v>
      </c>
      <c r="G271" s="5">
        <v>87</v>
      </c>
    </row>
    <row r="272" spans="3:7">
      <c r="C272" t="s">
        <v>40</v>
      </c>
      <c r="D272" t="s">
        <v>34</v>
      </c>
      <c r="E272" t="s">
        <v>10</v>
      </c>
      <c r="F272" s="4">
        <v>10129</v>
      </c>
      <c r="G272" s="5">
        <v>312</v>
      </c>
    </row>
    <row r="273" spans="3:7">
      <c r="C273" t="s">
        <v>47</v>
      </c>
      <c r="D273" t="s">
        <v>27</v>
      </c>
      <c r="E273" t="s">
        <v>54</v>
      </c>
      <c r="F273" s="4">
        <v>1652</v>
      </c>
      <c r="G273" s="5">
        <v>102</v>
      </c>
    </row>
    <row r="274" spans="3:7">
      <c r="C274" t="s">
        <v>13</v>
      </c>
      <c r="D274" t="s">
        <v>34</v>
      </c>
      <c r="E274" t="s">
        <v>45</v>
      </c>
      <c r="F274" s="4">
        <v>6433</v>
      </c>
      <c r="G274" s="5">
        <v>78</v>
      </c>
    </row>
    <row r="275" spans="3:7">
      <c r="C275" t="s">
        <v>47</v>
      </c>
      <c r="D275" t="s">
        <v>50</v>
      </c>
      <c r="E275" t="s">
        <v>48</v>
      </c>
      <c r="F275" s="4">
        <v>2212</v>
      </c>
      <c r="G275" s="5">
        <v>117</v>
      </c>
    </row>
    <row r="276" spans="3:7">
      <c r="C276" t="s">
        <v>21</v>
      </c>
      <c r="D276" t="s">
        <v>14</v>
      </c>
      <c r="E276" t="s">
        <v>39</v>
      </c>
      <c r="F276" s="4">
        <v>609</v>
      </c>
      <c r="G276" s="5">
        <v>99</v>
      </c>
    </row>
    <row r="277" spans="3:7">
      <c r="C277" t="s">
        <v>8</v>
      </c>
      <c r="D277" t="s">
        <v>14</v>
      </c>
      <c r="E277" t="s">
        <v>49</v>
      </c>
      <c r="F277" s="4">
        <v>1638</v>
      </c>
      <c r="G277" s="5">
        <v>48</v>
      </c>
    </row>
    <row r="278" spans="3:7">
      <c r="C278" t="s">
        <v>40</v>
      </c>
      <c r="D278" t="s">
        <v>50</v>
      </c>
      <c r="E278" t="s">
        <v>25</v>
      </c>
      <c r="F278" s="4">
        <v>3829</v>
      </c>
      <c r="G278" s="5">
        <v>24</v>
      </c>
    </row>
    <row r="279" spans="3:7">
      <c r="C279" t="s">
        <v>8</v>
      </c>
      <c r="D279" t="s">
        <v>27</v>
      </c>
      <c r="E279" t="s">
        <v>25</v>
      </c>
      <c r="F279" s="4">
        <v>5775</v>
      </c>
      <c r="G279" s="5">
        <v>42</v>
      </c>
    </row>
    <row r="280" spans="3:7">
      <c r="C280" t="s">
        <v>26</v>
      </c>
      <c r="D280" t="s">
        <v>14</v>
      </c>
      <c r="E280" t="s">
        <v>42</v>
      </c>
      <c r="F280" s="4">
        <v>1071</v>
      </c>
      <c r="G280" s="5">
        <v>270</v>
      </c>
    </row>
    <row r="281" spans="3:7">
      <c r="C281" t="s">
        <v>13</v>
      </c>
      <c r="D281" t="s">
        <v>22</v>
      </c>
      <c r="E281" t="s">
        <v>48</v>
      </c>
      <c r="F281" s="4">
        <v>5019</v>
      </c>
      <c r="G281" s="5">
        <v>150</v>
      </c>
    </row>
    <row r="282" spans="3:7">
      <c r="C282" t="s">
        <v>46</v>
      </c>
      <c r="D282" t="s">
        <v>9</v>
      </c>
      <c r="E282" t="s">
        <v>25</v>
      </c>
      <c r="F282" s="4">
        <v>2863</v>
      </c>
      <c r="G282" s="5">
        <v>42</v>
      </c>
    </row>
    <row r="283" spans="3:7">
      <c r="C283" t="s">
        <v>8</v>
      </c>
      <c r="D283" t="s">
        <v>14</v>
      </c>
      <c r="E283" t="s">
        <v>52</v>
      </c>
      <c r="F283" s="4">
        <v>1617</v>
      </c>
      <c r="G283" s="5">
        <v>126</v>
      </c>
    </row>
    <row r="284" spans="3:7">
      <c r="C284" t="s">
        <v>26</v>
      </c>
      <c r="D284" t="s">
        <v>9</v>
      </c>
      <c r="E284" t="s">
        <v>51</v>
      </c>
      <c r="F284" s="4">
        <v>6818</v>
      </c>
      <c r="G284" s="5">
        <v>6</v>
      </c>
    </row>
    <row r="285" spans="3:7">
      <c r="C285" t="s">
        <v>47</v>
      </c>
      <c r="D285" t="s">
        <v>14</v>
      </c>
      <c r="E285" t="s">
        <v>25</v>
      </c>
      <c r="F285" s="4">
        <v>6657</v>
      </c>
      <c r="G285" s="5">
        <v>276</v>
      </c>
    </row>
    <row r="286" spans="3:7">
      <c r="C286" t="s">
        <v>47</v>
      </c>
      <c r="D286" t="s">
        <v>50</v>
      </c>
      <c r="E286" t="s">
        <v>33</v>
      </c>
      <c r="F286" s="4">
        <v>2919</v>
      </c>
      <c r="G286" s="5">
        <v>93</v>
      </c>
    </row>
    <row r="287" spans="3:7">
      <c r="C287" t="s">
        <v>46</v>
      </c>
      <c r="D287" t="s">
        <v>22</v>
      </c>
      <c r="E287" t="s">
        <v>35</v>
      </c>
      <c r="F287" s="4">
        <v>3094</v>
      </c>
      <c r="G287" s="5">
        <v>246</v>
      </c>
    </row>
    <row r="288" spans="3:7">
      <c r="C288" t="s">
        <v>26</v>
      </c>
      <c r="D288" t="s">
        <v>27</v>
      </c>
      <c r="E288" t="s">
        <v>49</v>
      </c>
      <c r="F288" s="4">
        <v>2989</v>
      </c>
      <c r="G288" s="5">
        <v>3</v>
      </c>
    </row>
    <row r="289" spans="3:7">
      <c r="C289" t="s">
        <v>13</v>
      </c>
      <c r="D289" t="s">
        <v>34</v>
      </c>
      <c r="E289" t="s">
        <v>53</v>
      </c>
      <c r="F289" s="4">
        <v>2268</v>
      </c>
      <c r="G289" s="5">
        <v>63</v>
      </c>
    </row>
    <row r="290" spans="3:7">
      <c r="C290" t="s">
        <v>43</v>
      </c>
      <c r="D290" t="s">
        <v>14</v>
      </c>
      <c r="E290" t="s">
        <v>35</v>
      </c>
      <c r="F290" s="4">
        <v>4753</v>
      </c>
      <c r="G290" s="5">
        <v>246</v>
      </c>
    </row>
    <row r="291" spans="3:7">
      <c r="C291" t="s">
        <v>46</v>
      </c>
      <c r="D291" t="s">
        <v>50</v>
      </c>
      <c r="E291" t="s">
        <v>39</v>
      </c>
      <c r="F291" s="4">
        <v>7511</v>
      </c>
      <c r="G291" s="5">
        <v>120</v>
      </c>
    </row>
    <row r="292" spans="3:7">
      <c r="C292" t="s">
        <v>46</v>
      </c>
      <c r="D292" t="s">
        <v>34</v>
      </c>
      <c r="E292" t="s">
        <v>35</v>
      </c>
      <c r="F292" s="4">
        <v>4326</v>
      </c>
      <c r="G292" s="5">
        <v>348</v>
      </c>
    </row>
    <row r="293" spans="3:7">
      <c r="C293" t="s">
        <v>21</v>
      </c>
      <c r="D293" t="s">
        <v>50</v>
      </c>
      <c r="E293" t="s">
        <v>48</v>
      </c>
      <c r="F293" s="4">
        <v>4935</v>
      </c>
      <c r="G293" s="5">
        <v>126</v>
      </c>
    </row>
    <row r="294" spans="3:7">
      <c r="C294" t="s">
        <v>26</v>
      </c>
      <c r="D294" t="s">
        <v>14</v>
      </c>
      <c r="E294" t="s">
        <v>10</v>
      </c>
      <c r="F294" s="4">
        <v>4781</v>
      </c>
      <c r="G294" s="5">
        <v>123</v>
      </c>
    </row>
    <row r="295" spans="3:7">
      <c r="C295" t="s">
        <v>43</v>
      </c>
      <c r="D295" t="s">
        <v>34</v>
      </c>
      <c r="E295" t="s">
        <v>28</v>
      </c>
      <c r="F295" s="4">
        <v>7483</v>
      </c>
      <c r="G295" s="5">
        <v>45</v>
      </c>
    </row>
    <row r="296" spans="3:7">
      <c r="C296" t="s">
        <v>55</v>
      </c>
      <c r="D296" t="s">
        <v>34</v>
      </c>
      <c r="E296" t="s">
        <v>19</v>
      </c>
      <c r="F296" s="4">
        <v>6860</v>
      </c>
      <c r="G296" s="5">
        <v>126</v>
      </c>
    </row>
    <row r="297" spans="3:7">
      <c r="C297" t="s">
        <v>8</v>
      </c>
      <c r="D297" t="s">
        <v>9</v>
      </c>
      <c r="E297" t="s">
        <v>52</v>
      </c>
      <c r="F297" s="4">
        <v>9002</v>
      </c>
      <c r="G297" s="5">
        <v>72</v>
      </c>
    </row>
    <row r="298" spans="3:7">
      <c r="C298" t="s">
        <v>26</v>
      </c>
      <c r="D298" t="s">
        <v>22</v>
      </c>
      <c r="E298" t="s">
        <v>52</v>
      </c>
      <c r="F298" s="4">
        <v>1400</v>
      </c>
      <c r="G298" s="5">
        <v>135</v>
      </c>
    </row>
    <row r="299" spans="3:7">
      <c r="C299" t="s">
        <v>55</v>
      </c>
      <c r="D299" t="s">
        <v>50</v>
      </c>
      <c r="E299" t="s">
        <v>37</v>
      </c>
      <c r="F299" s="4">
        <v>4053</v>
      </c>
      <c r="G299" s="5">
        <v>24</v>
      </c>
    </row>
    <row r="300" spans="3:7">
      <c r="C300" t="s">
        <v>40</v>
      </c>
      <c r="D300" t="s">
        <v>22</v>
      </c>
      <c r="E300" t="s">
        <v>35</v>
      </c>
      <c r="F300" s="4">
        <v>2149</v>
      </c>
      <c r="G300" s="5">
        <v>117</v>
      </c>
    </row>
    <row r="301" spans="3:7">
      <c r="C301" t="s">
        <v>47</v>
      </c>
      <c r="D301" t="s">
        <v>27</v>
      </c>
      <c r="E301" t="s">
        <v>52</v>
      </c>
      <c r="F301" s="4">
        <v>3640</v>
      </c>
      <c r="G301" s="5">
        <v>51</v>
      </c>
    </row>
    <row r="302" spans="3:7">
      <c r="C302" t="s">
        <v>46</v>
      </c>
      <c r="D302" t="s">
        <v>27</v>
      </c>
      <c r="E302" t="s">
        <v>48</v>
      </c>
      <c r="F302" s="4">
        <v>630</v>
      </c>
      <c r="G302" s="5">
        <v>36</v>
      </c>
    </row>
    <row r="303" spans="3:7">
      <c r="C303" t="s">
        <v>18</v>
      </c>
      <c r="D303" t="s">
        <v>14</v>
      </c>
      <c r="E303" t="s">
        <v>53</v>
      </c>
      <c r="F303" s="4">
        <v>2429</v>
      </c>
      <c r="G303" s="5">
        <v>144</v>
      </c>
    </row>
    <row r="304" spans="3:7">
      <c r="C304" t="s">
        <v>18</v>
      </c>
      <c r="D304" t="s">
        <v>22</v>
      </c>
      <c r="E304" t="s">
        <v>28</v>
      </c>
      <c r="F304" s="4">
        <v>2142</v>
      </c>
      <c r="G304" s="5">
        <v>114</v>
      </c>
    </row>
    <row r="305" spans="3:7">
      <c r="C305" t="s">
        <v>40</v>
      </c>
      <c r="D305" t="s">
        <v>9</v>
      </c>
      <c r="E305" t="s">
        <v>10</v>
      </c>
      <c r="F305" s="4">
        <v>6454</v>
      </c>
      <c r="G305" s="5">
        <v>54</v>
      </c>
    </row>
    <row r="306" spans="3:7">
      <c r="C306" t="s">
        <v>40</v>
      </c>
      <c r="D306" t="s">
        <v>9</v>
      </c>
      <c r="E306" t="s">
        <v>30</v>
      </c>
      <c r="F306" s="4">
        <v>4487</v>
      </c>
      <c r="G306" s="5">
        <v>333</v>
      </c>
    </row>
    <row r="307" spans="3:7">
      <c r="C307" t="s">
        <v>47</v>
      </c>
      <c r="D307" t="s">
        <v>9</v>
      </c>
      <c r="E307" t="s">
        <v>19</v>
      </c>
      <c r="F307" s="4">
        <v>938</v>
      </c>
      <c r="G307" s="5">
        <v>366</v>
      </c>
    </row>
    <row r="308" spans="3:7">
      <c r="C308" t="s">
        <v>47</v>
      </c>
      <c r="D308" t="s">
        <v>34</v>
      </c>
      <c r="E308" t="s">
        <v>51</v>
      </c>
      <c r="F308" s="4">
        <v>8841</v>
      </c>
      <c r="G308" s="5">
        <v>303</v>
      </c>
    </row>
    <row r="309" spans="3:7">
      <c r="C309" t="s">
        <v>46</v>
      </c>
      <c r="D309" t="s">
        <v>27</v>
      </c>
      <c r="E309" t="s">
        <v>31</v>
      </c>
      <c r="F309" s="4">
        <v>4018</v>
      </c>
      <c r="G309" s="5">
        <v>126</v>
      </c>
    </row>
    <row r="310" spans="3:7">
      <c r="C310" t="s">
        <v>21</v>
      </c>
      <c r="D310" t="s">
        <v>9</v>
      </c>
      <c r="E310" t="s">
        <v>25</v>
      </c>
      <c r="F310" s="4">
        <v>714</v>
      </c>
      <c r="G310" s="5">
        <v>231</v>
      </c>
    </row>
    <row r="311" spans="3:7">
      <c r="C311" t="s">
        <v>18</v>
      </c>
      <c r="D311" t="s">
        <v>34</v>
      </c>
      <c r="E311" t="s">
        <v>28</v>
      </c>
      <c r="F311" s="4">
        <v>3850</v>
      </c>
      <c r="G311" s="5">
        <v>102</v>
      </c>
    </row>
    <row r="312" spans="3:7">
      <c r="F312" s="4"/>
      <c r="G312" s="5"/>
    </row>
    <row r="313" spans="3:7">
      <c r="F313" s="4"/>
      <c r="G313" s="5"/>
    </row>
    <row r="314" spans="3:7">
      <c r="F314" s="4"/>
      <c r="G314" s="5"/>
    </row>
    <row r="315" spans="3:7">
      <c r="F315" s="4"/>
      <c r="G315" s="5"/>
    </row>
    <row r="316" spans="3:7">
      <c r="F316" s="4"/>
      <c r="G316" s="5"/>
    </row>
    <row r="317" spans="3:7">
      <c r="F317" s="4"/>
      <c r="G317" s="5"/>
    </row>
    <row r="318" spans="3:7">
      <c r="F318" s="4"/>
      <c r="G318" s="5"/>
    </row>
    <row r="319" spans="3:7">
      <c r="F319" s="4"/>
      <c r="G319" s="5"/>
    </row>
    <row r="320" spans="3:7">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tabSelected="1" workbookViewId="0">
      <selection activeCell="C5" sqref="C5"/>
    </sheetView>
  </sheetViews>
  <sheetFormatPr defaultRowHeight="14.4"/>
  <cols>
    <col min="2" max="2" width="22.5546875" customWidth="1"/>
    <col min="3" max="3" width="13.21875" customWidth="1"/>
    <col min="4" max="4" width="12.109375" customWidth="1"/>
    <col min="7" max="7" width="22" customWidth="1"/>
    <col min="8" max="8" width="21.88671875" customWidth="1"/>
    <col min="9" max="9" width="13.33203125" customWidth="1"/>
    <col min="11" max="11" width="12.6640625" customWidth="1"/>
    <col min="12" max="12" width="22.77734375" customWidth="1"/>
    <col min="19" max="19" width="15.109375" bestFit="1" customWidth="1"/>
  </cols>
  <sheetData>
    <row r="1" spans="1:21">
      <c r="S1" s="55" t="s">
        <v>114</v>
      </c>
      <c r="T1" s="55" t="s">
        <v>113</v>
      </c>
      <c r="U1" s="68" t="s">
        <v>119</v>
      </c>
    </row>
    <row r="2" spans="1:21">
      <c r="S2" s="55"/>
      <c r="T2" s="55"/>
    </row>
    <row r="3" spans="1:21" ht="25.8">
      <c r="B3" s="53" t="s">
        <v>107</v>
      </c>
      <c r="S3" t="s">
        <v>8</v>
      </c>
      <c r="T3" s="46" t="s">
        <v>50</v>
      </c>
      <c r="U3" t="s">
        <v>17</v>
      </c>
    </row>
    <row r="4" spans="1:21" ht="25.8">
      <c r="B4" s="53"/>
      <c r="S4" t="s">
        <v>18</v>
      </c>
      <c r="T4" s="46" t="s">
        <v>14</v>
      </c>
      <c r="U4" t="s">
        <v>15</v>
      </c>
    </row>
    <row r="5" spans="1:21" ht="21">
      <c r="B5" s="52" t="s">
        <v>104</v>
      </c>
      <c r="C5" s="54" t="s">
        <v>22</v>
      </c>
      <c r="R5" s="46"/>
      <c r="S5" t="s">
        <v>26</v>
      </c>
      <c r="T5" s="46" t="s">
        <v>22</v>
      </c>
      <c r="U5" t="s">
        <v>42</v>
      </c>
    </row>
    <row r="6" spans="1:21" ht="21">
      <c r="A6" s="67"/>
      <c r="B6" s="61"/>
      <c r="C6" s="61"/>
      <c r="D6" s="67"/>
      <c r="E6" s="67"/>
      <c r="F6" s="67"/>
      <c r="G6" s="61"/>
      <c r="H6" s="67"/>
      <c r="I6" s="63"/>
      <c r="R6" s="46"/>
      <c r="S6" t="s">
        <v>40</v>
      </c>
      <c r="T6" s="46" t="s">
        <v>9</v>
      </c>
      <c r="U6" t="s">
        <v>51</v>
      </c>
    </row>
    <row r="7" spans="1:21" ht="21">
      <c r="A7" s="67"/>
      <c r="B7" s="61"/>
      <c r="C7" s="61"/>
      <c r="D7" s="67"/>
      <c r="E7" s="67"/>
      <c r="F7" s="67"/>
      <c r="G7" s="75" t="s">
        <v>118</v>
      </c>
      <c r="H7" s="24"/>
      <c r="I7" s="63"/>
      <c r="R7" s="46"/>
      <c r="S7" t="s">
        <v>43</v>
      </c>
      <c r="T7" s="68" t="s">
        <v>34</v>
      </c>
      <c r="U7" t="s">
        <v>31</v>
      </c>
    </row>
    <row r="8" spans="1:21" ht="21">
      <c r="A8" s="67"/>
      <c r="B8" s="66" t="s">
        <v>115</v>
      </c>
      <c r="C8" s="65"/>
      <c r="D8" s="64">
        <f>COUNTIFS(data[Geography],C5)</f>
        <v>50</v>
      </c>
      <c r="E8" s="67"/>
      <c r="F8" s="67"/>
      <c r="G8" s="76">
        <v>-1</v>
      </c>
      <c r="H8" s="77" t="s">
        <v>117</v>
      </c>
      <c r="I8" s="63"/>
      <c r="R8" s="46"/>
      <c r="S8" t="s">
        <v>46</v>
      </c>
      <c r="T8" s="68" t="s">
        <v>27</v>
      </c>
      <c r="U8" t="s">
        <v>37</v>
      </c>
    </row>
    <row r="9" spans="1:21" ht="21">
      <c r="A9" s="67"/>
      <c r="B9" s="61"/>
      <c r="C9" s="67"/>
      <c r="D9" s="63"/>
      <c r="E9" s="67"/>
      <c r="F9" s="67"/>
      <c r="G9" s="76">
        <v>1</v>
      </c>
      <c r="H9" s="77" t="s">
        <v>116</v>
      </c>
      <c r="I9" s="63"/>
      <c r="R9" s="46"/>
      <c r="S9" t="s">
        <v>47</v>
      </c>
      <c r="T9" s="46"/>
      <c r="U9" t="s">
        <v>52</v>
      </c>
    </row>
    <row r="10" spans="1:21" ht="21">
      <c r="A10" s="67"/>
      <c r="B10" s="61"/>
      <c r="C10" s="67"/>
      <c r="D10" s="63"/>
      <c r="E10" s="67"/>
      <c r="F10" s="67"/>
      <c r="G10" s="61"/>
      <c r="H10" s="67"/>
      <c r="I10" s="63"/>
      <c r="M10" s="24"/>
      <c r="N10" s="24"/>
      <c r="R10" s="46"/>
      <c r="S10" t="s">
        <v>55</v>
      </c>
      <c r="T10" s="46"/>
      <c r="U10" t="s">
        <v>35</v>
      </c>
    </row>
    <row r="11" spans="1:21" ht="21">
      <c r="B11" s="58" t="s">
        <v>105</v>
      </c>
      <c r="G11" s="58" t="s">
        <v>112</v>
      </c>
      <c r="H11" s="60"/>
      <c r="I11" s="60"/>
      <c r="M11" s="24"/>
      <c r="N11" s="24"/>
      <c r="R11" s="46"/>
      <c r="U11" t="s">
        <v>30</v>
      </c>
    </row>
    <row r="12" spans="1:21" ht="18">
      <c r="B12" s="57"/>
      <c r="C12" s="56" t="s">
        <v>111</v>
      </c>
      <c r="D12" s="56" t="s">
        <v>56</v>
      </c>
      <c r="M12" s="24"/>
      <c r="N12" s="24"/>
      <c r="R12" s="46"/>
      <c r="U12" t="s">
        <v>54</v>
      </c>
    </row>
    <row r="13" spans="1:21" ht="18">
      <c r="B13" s="57" t="s">
        <v>106</v>
      </c>
      <c r="C13" s="57">
        <f>SUMIFS(data[Units],data[Geography],C5)</f>
        <v>7302</v>
      </c>
      <c r="D13" s="72">
        <f>AVERAGEIFS(data[Units],data[Geography],C5)</f>
        <v>146.04</v>
      </c>
      <c r="H13" s="59" t="s">
        <v>4</v>
      </c>
      <c r="I13" s="59" t="s">
        <v>5</v>
      </c>
      <c r="J13" s="46"/>
      <c r="R13" s="46"/>
      <c r="U13" t="s">
        <v>10</v>
      </c>
    </row>
    <row r="14" spans="1:21" ht="21">
      <c r="B14" s="57" t="s">
        <v>108</v>
      </c>
      <c r="C14" s="73">
        <f>SUMIFS(data[Amount],data[Geography],C5)</f>
        <v>237944</v>
      </c>
      <c r="D14" s="72">
        <f>AVERAGEIFS(data[Amount],data[Geography],C5)</f>
        <v>4758.88</v>
      </c>
      <c r="G14" s="62" t="s">
        <v>46</v>
      </c>
      <c r="H14" s="73">
        <f>SUMIFS(data[Amount],data[Sales Person],G14,data[Geography],$C$5)</f>
        <v>23709</v>
      </c>
      <c r="I14" s="71">
        <f>SUMIFS(data[Units],data[Sales Person],G14,data[Geography],$C$5)</f>
        <v>909</v>
      </c>
      <c r="J14" s="74">
        <f>IF(H14&gt;15000,1,-1)</f>
        <v>1</v>
      </c>
      <c r="R14" s="46"/>
      <c r="U14" t="s">
        <v>53</v>
      </c>
    </row>
    <row r="15" spans="1:21" ht="21">
      <c r="B15" s="57" t="s">
        <v>109</v>
      </c>
      <c r="C15" s="73">
        <f>SUMIFS(data6[Total Cost],data[Geography],C5)</f>
        <v>68259.839999999997</v>
      </c>
      <c r="D15" s="72">
        <f>AVERAGEIFS(data6[Total Cost],data[Geography],C5)</f>
        <v>1365.1967999999999</v>
      </c>
      <c r="G15" s="62" t="s">
        <v>13</v>
      </c>
      <c r="H15" s="73">
        <f>SUMIFS(data[Amount],data[Sales Person],G15,data[Geography],$C$5)</f>
        <v>5019</v>
      </c>
      <c r="I15" s="71">
        <f>SUMIFS(data[Units],data[Sales Person],G15,data[Geography],$C$5)</f>
        <v>150</v>
      </c>
      <c r="J15" s="74">
        <f t="shared" ref="J15:J22" si="0">IF(H15&gt;15000,1,-1)</f>
        <v>-1</v>
      </c>
      <c r="U15" t="s">
        <v>12</v>
      </c>
    </row>
    <row r="16" spans="1:21" ht="21">
      <c r="B16" s="57" t="s">
        <v>110</v>
      </c>
      <c r="C16" s="73">
        <f>C14-C15</f>
        <v>169684.16</v>
      </c>
      <c r="D16" s="72">
        <f>AVERAGEIFS(data6[Profits],data[Geography],C5)</f>
        <v>3393.6831999999999</v>
      </c>
      <c r="G16" s="62" t="s">
        <v>40</v>
      </c>
      <c r="H16" s="73">
        <f>SUMIFS(data[Amount],data[Sales Person],G16,data[Geography],$C$5)</f>
        <v>21931</v>
      </c>
      <c r="I16" s="71">
        <f>SUMIFS(data[Units],data[Sales Person],G16,data[Geography],$C$5)</f>
        <v>975</v>
      </c>
      <c r="J16" s="74">
        <f t="shared" si="0"/>
        <v>1</v>
      </c>
      <c r="U16" t="s">
        <v>23</v>
      </c>
    </row>
    <row r="17" spans="2:21" ht="21">
      <c r="G17" s="62" t="s">
        <v>26</v>
      </c>
      <c r="H17" s="73">
        <f>SUMIFS(data[Amount],data[Sales Person],G17,data[Geography],$C$5)</f>
        <v>27377</v>
      </c>
      <c r="I17" s="71">
        <f>SUMIFS(data[Units],data[Sales Person],G17,data[Geography],$C$5)</f>
        <v>513</v>
      </c>
      <c r="J17" s="74">
        <f t="shared" si="0"/>
        <v>1</v>
      </c>
      <c r="U17" t="s">
        <v>45</v>
      </c>
    </row>
    <row r="18" spans="2:21" ht="21">
      <c r="B18" s="58" t="s">
        <v>125</v>
      </c>
      <c r="C18" s="65"/>
      <c r="G18" s="62" t="s">
        <v>43</v>
      </c>
      <c r="H18" s="73">
        <f>SUMIFS(data[Amount],data[Sales Person],G18,data[Geography],$C$5)</f>
        <v>39620</v>
      </c>
      <c r="I18" s="71">
        <f>SUMIFS(data[Units],data[Sales Person],G18,data[Geography],$C$5)</f>
        <v>573</v>
      </c>
      <c r="J18" s="74">
        <f t="shared" si="0"/>
        <v>1</v>
      </c>
      <c r="U18" t="s">
        <v>17</v>
      </c>
    </row>
    <row r="19" spans="2:21" ht="21">
      <c r="G19" s="62" t="s">
        <v>47</v>
      </c>
      <c r="H19" s="73">
        <f>SUMIFS(data[Amount],data[Sales Person],G19,data[Geography],$C$5)</f>
        <v>18564</v>
      </c>
      <c r="I19" s="71">
        <f>SUMIFS(data[Units],data[Sales Person],G19,data[Geography],$C$5)</f>
        <v>420</v>
      </c>
      <c r="J19" s="74">
        <f t="shared" si="0"/>
        <v>1</v>
      </c>
      <c r="U19" t="s">
        <v>25</v>
      </c>
    </row>
    <row r="20" spans="2:21" ht="21">
      <c r="G20" s="62" t="s">
        <v>18</v>
      </c>
      <c r="H20" s="73">
        <f>SUMIFS(data[Amount],data[Sales Person],G20,data[Geography],$C$5)</f>
        <v>25669</v>
      </c>
      <c r="I20" s="71">
        <f>SUMIFS(data[Units],data[Sales Person],G20,data[Geography],$C$5)</f>
        <v>564</v>
      </c>
      <c r="J20" s="74">
        <f t="shared" si="0"/>
        <v>1</v>
      </c>
      <c r="U20" t="s">
        <v>33</v>
      </c>
    </row>
    <row r="21" spans="2:21" ht="21">
      <c r="G21" s="62" t="s">
        <v>55</v>
      </c>
      <c r="H21" s="73">
        <f>SUMIFS(data[Amount],data[Sales Person],G21,data[Geography],$C$5)</f>
        <v>13797</v>
      </c>
      <c r="I21" s="71">
        <f>SUMIFS(data[Units],data[Sales Person],G21,data[Geography],$C$5)</f>
        <v>1053</v>
      </c>
      <c r="J21" s="74">
        <f t="shared" si="0"/>
        <v>-1</v>
      </c>
      <c r="U21" t="s">
        <v>39</v>
      </c>
    </row>
    <row r="22" spans="2:21" ht="21">
      <c r="G22" s="62" t="s">
        <v>8</v>
      </c>
      <c r="H22" s="73">
        <f>SUMIFS(data[Amount],data[Sales Person],G22,data[Geography],$C$5)</f>
        <v>23016</v>
      </c>
      <c r="I22" s="71">
        <f>SUMIFS(data[Units],data[Sales Person],G22,data[Geography],$C$5)</f>
        <v>663</v>
      </c>
      <c r="J22" s="74">
        <f t="shared" si="0"/>
        <v>1</v>
      </c>
      <c r="U22" t="s">
        <v>49</v>
      </c>
    </row>
    <row r="23" spans="2:21">
      <c r="U23" t="s">
        <v>48</v>
      </c>
    </row>
    <row r="24" spans="2:21" ht="18">
      <c r="H24" s="39"/>
      <c r="I24" s="71"/>
      <c r="U24" t="s">
        <v>28</v>
      </c>
    </row>
    <row r="25" spans="2:21">
      <c r="U25" t="s">
        <v>19</v>
      </c>
    </row>
    <row r="29" spans="2:21" ht="18" customHeight="1">
      <c r="B29" s="21" t="s">
        <v>84</v>
      </c>
      <c r="C29" t="s">
        <v>124</v>
      </c>
    </row>
    <row r="30" spans="2:21" ht="18" customHeight="1">
      <c r="B30" s="3" t="s">
        <v>10</v>
      </c>
      <c r="C30" s="22">
        <v>4</v>
      </c>
    </row>
    <row r="31" spans="2:21">
      <c r="B31" s="3" t="s">
        <v>52</v>
      </c>
      <c r="C31" s="22">
        <v>4</v>
      </c>
    </row>
    <row r="32" spans="2:21">
      <c r="B32" s="3" t="s">
        <v>53</v>
      </c>
      <c r="C32" s="22">
        <v>5</v>
      </c>
    </row>
    <row r="33" spans="2:3" ht="18" customHeight="1">
      <c r="B33" s="3" t="s">
        <v>25</v>
      </c>
      <c r="C33" s="22">
        <v>5</v>
      </c>
    </row>
    <row r="37" spans="2:3" ht="18" customHeight="1"/>
  </sheetData>
  <sortState ref="G13:G21">
    <sortCondition ref="G14"/>
  </sortState>
  <conditionalFormatting sqref="J13">
    <cfRule type="iconSet" priority="8">
      <iconSet iconSet="3Symbols">
        <cfvo type="percent" val="0"/>
        <cfvo type="percent" val="33"/>
        <cfvo type="percent" val="67"/>
      </iconSet>
    </cfRule>
  </conditionalFormatting>
  <conditionalFormatting sqref="H14:H22">
    <cfRule type="dataBar" priority="4">
      <dataBar>
        <cfvo type="min"/>
        <cfvo type="max"/>
        <color theme="5" tint="0.39997558519241921"/>
      </dataBar>
      <extLst>
        <ext xmlns:x14="http://schemas.microsoft.com/office/spreadsheetml/2009/9/main" uri="{B025F937-C7B1-47D3-B67F-A62EFF666E3E}">
          <x14:id>{4D8758B2-0DE9-452B-8F68-DB792F2063F8}</x14:id>
        </ext>
      </extLst>
    </cfRule>
  </conditionalFormatting>
  <conditionalFormatting sqref="B29:C29 B40:B42">
    <cfRule type="top10" dxfId="1" priority="1" rank="5"/>
    <cfRule type="top10" dxfId="0" priority="2" rank="3"/>
  </conditionalFormatting>
  <dataValidations count="3">
    <dataValidation type="list" allowBlank="1" showInputMessage="1" showErrorMessage="1" sqref="R5:R14">
      <formula1>$R$5:$R$14</formula1>
    </dataValidation>
    <dataValidation type="list" allowBlank="1" showInputMessage="1" showErrorMessage="1" sqref="C6:C7">
      <formula1>$T$3:$T$10</formula1>
    </dataValidation>
    <dataValidation type="list" allowBlank="1" showInputMessage="1" showErrorMessage="1" sqref="C5">
      <formula1>$T$3:$T$8</formula1>
    </dataValidation>
  </dataValidations>
  <pageMargins left="0.7" right="0.7" top="0.75" bottom="0.75" header="0.3" footer="0.3"/>
  <pageSetup orientation="portrait" horizontalDpi="360" verticalDpi="360" r:id="rId2"/>
  <drawing r:id="rId3"/>
  <extLst>
    <ext xmlns:x14="http://schemas.microsoft.com/office/spreadsheetml/2009/9/main" uri="{78C0D931-6437-407d-A8EE-F0AAD7539E65}">
      <x14:conditionalFormattings>
        <x14:conditionalFormatting xmlns:xm="http://schemas.microsoft.com/office/excel/2006/main">
          <x14:cfRule type="dataBar" id="{4D8758B2-0DE9-452B-8F68-DB792F2063F8}">
            <x14:dataBar minLength="0" maxLength="100" border="1" negativeBarBorderColorSameAsPositive="0">
              <x14:cfvo type="autoMin"/>
              <x14:cfvo type="autoMax"/>
              <x14:borderColor theme="5" tint="0.59999389629810485"/>
              <x14:negativeFillColor rgb="FFFF0000"/>
              <x14:negativeBorderColor rgb="FFFF0000"/>
              <x14:axisColor rgb="FF000000"/>
            </x14:dataBar>
          </x14:cfRule>
          <xm:sqref>H14:H22</xm:sqref>
        </x14:conditionalFormatting>
        <x14:conditionalFormatting xmlns:xm="http://schemas.microsoft.com/office/excel/2006/main">
          <x14:cfRule type="iconSet" priority="7" id="{550811AE-3465-4613-8573-C2DE07B5E86F}">
            <x14:iconSet iconSet="3Symbols2" showValue="0" custom="1">
              <x14:cfvo type="percent">
                <xm:f>0</xm:f>
              </x14:cfvo>
              <x14:cfvo type="num">
                <xm:f>0</xm:f>
              </x14:cfvo>
              <x14:cfvo type="num">
                <xm:f>0</xm:f>
              </x14:cfvo>
              <x14:cfIcon iconSet="3Symbols2" iconId="0"/>
              <x14:cfIcon iconSet="NoIcons" iconId="0"/>
              <x14:cfIcon iconSet="3Symbols2" iconId="2"/>
            </x14:iconSet>
          </x14:cfRule>
          <xm:sqref>J14:J22</xm:sqref>
        </x14:conditionalFormatting>
        <x14:conditionalFormatting xmlns:xm="http://schemas.microsoft.com/office/excel/2006/main">
          <x14:cfRule type="iconSet" priority="6" id="{11D2905C-D139-4C40-94B9-C909A6F10084}">
            <x14:iconSet iconSet="3Symbols2" showValue="0" custom="1">
              <x14:cfvo type="percent">
                <xm:f>0</xm:f>
              </x14:cfvo>
              <x14:cfvo type="num">
                <xm:f>0</xm:f>
              </x14:cfvo>
              <x14:cfvo type="num">
                <xm:f>0</xm:f>
              </x14:cfvo>
              <x14:cfIcon iconSet="3Symbols2" iconId="0"/>
              <x14:cfIcon iconSet="NoIcons" iconId="0"/>
              <x14:cfIcon iconSet="3Symbols2" iconId="2"/>
            </x14:iconSet>
          </x14:cfRule>
          <xm:sqref>G8</xm:sqref>
        </x14:conditionalFormatting>
        <x14:conditionalFormatting xmlns:xm="http://schemas.microsoft.com/office/excel/2006/main">
          <x14:cfRule type="iconSet" priority="5" id="{F036FDF1-F337-4D13-8A1E-282EF7EE8B6D}">
            <x14:iconSet iconSet="3Symbols2" showValue="0" custom="1">
              <x14:cfvo type="percent">
                <xm:f>0</xm:f>
              </x14:cfvo>
              <x14:cfvo type="num">
                <xm:f>0</xm:f>
              </x14:cfvo>
              <x14:cfvo type="num">
                <xm:f>0</xm:f>
              </x14:cfvo>
              <x14:cfIcon iconSet="3Symbols2" iconId="0"/>
              <x14:cfIcon iconSet="NoIcons" iconId="0"/>
              <x14:cfIcon iconSet="3Symbols2" iconId="2"/>
            </x14:iconSet>
          </x14:cfRule>
          <xm:sqref>G9</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6"/>
  <sheetViews>
    <sheetView workbookViewId="0">
      <selection activeCell="G19" sqref="G19"/>
    </sheetView>
  </sheetViews>
  <sheetFormatPr defaultColWidth="8.88671875" defaultRowHeight="14.4"/>
  <cols>
    <col min="2" max="2" width="15.77734375" style="16" bestFit="1" customWidth="1"/>
    <col min="3" max="3" width="20.21875" bestFit="1" customWidth="1"/>
    <col min="7" max="7" width="56.44140625" style="13" bestFit="1" customWidth="1"/>
    <col min="9" max="9" width="20.21875" customWidth="1"/>
  </cols>
  <sheetData>
    <row r="3" spans="2:7">
      <c r="B3" s="15" t="s">
        <v>65</v>
      </c>
      <c r="C3" s="16" t="s">
        <v>4</v>
      </c>
      <c r="D3" s="16" t="s">
        <v>5</v>
      </c>
      <c r="E3" s="16"/>
      <c r="F3" s="16"/>
      <c r="G3" s="20" t="s">
        <v>73</v>
      </c>
    </row>
    <row r="5" spans="2:7">
      <c r="B5" s="16" t="s">
        <v>56</v>
      </c>
      <c r="C5">
        <f>AVERAGE(data[Amount])</f>
        <v>4136.2299999999996</v>
      </c>
      <c r="D5">
        <f>AVERAGE(data[Units])</f>
        <v>152.19999999999999</v>
      </c>
      <c r="G5" s="13" t="s">
        <v>68</v>
      </c>
    </row>
    <row r="6" spans="2:7">
      <c r="B6" s="16" t="s">
        <v>57</v>
      </c>
      <c r="C6">
        <f>MEDIAN(data[Amount])</f>
        <v>3437</v>
      </c>
      <c r="D6">
        <f>MEDIAN(data[Units])</f>
        <v>124.5</v>
      </c>
      <c r="G6" s="13" t="s">
        <v>69</v>
      </c>
    </row>
    <row r="7" spans="2:7">
      <c r="B7" s="16" t="s">
        <v>58</v>
      </c>
      <c r="C7">
        <f>MIN(data[Amount])</f>
        <v>0</v>
      </c>
      <c r="D7">
        <f>MIN(data[Units])</f>
        <v>0</v>
      </c>
      <c r="G7" s="13" t="s">
        <v>72</v>
      </c>
    </row>
    <row r="8" spans="2:7">
      <c r="B8" s="16" t="s">
        <v>59</v>
      </c>
      <c r="C8">
        <f>MAX(data[Amount])</f>
        <v>16184</v>
      </c>
      <c r="D8">
        <f>MAX(data[Units])</f>
        <v>525</v>
      </c>
    </row>
    <row r="9" spans="2:7">
      <c r="B9" s="16" t="s">
        <v>60</v>
      </c>
      <c r="C9">
        <f>C8-C7</f>
        <v>16184</v>
      </c>
      <c r="D9">
        <f>D8-D7</f>
        <v>525</v>
      </c>
    </row>
    <row r="10" spans="2:7">
      <c r="B10" s="16" t="s">
        <v>66</v>
      </c>
      <c r="C10">
        <f>_xlfn.QUARTILE.EXC(data[Amount],1)</f>
        <v>1652</v>
      </c>
      <c r="D10">
        <f>_xlfn.QUARTILE.EXC(data[Units],1)</f>
        <v>54</v>
      </c>
      <c r="G10" s="13" t="s">
        <v>70</v>
      </c>
    </row>
    <row r="11" spans="2:7">
      <c r="B11" s="16" t="s">
        <v>67</v>
      </c>
      <c r="C11">
        <f>_xlfn.QUARTILE.INC(data[Amount],3)</f>
        <v>6179.25</v>
      </c>
      <c r="D11">
        <f>_xlfn.QUARTILE.INC(data[Units],3)</f>
        <v>220.5</v>
      </c>
      <c r="G11" s="13" t="s">
        <v>71</v>
      </c>
    </row>
    <row r="14" spans="2:7">
      <c r="B14" s="16" t="s">
        <v>75</v>
      </c>
      <c r="C14" s="17" t="s">
        <v>3</v>
      </c>
      <c r="D14">
        <f>COUNTA(C15:C36)</f>
        <v>22</v>
      </c>
      <c r="G14" s="13" t="s">
        <v>77</v>
      </c>
    </row>
    <row r="15" spans="2:7">
      <c r="B15" s="16" t="s">
        <v>76</v>
      </c>
      <c r="C15" s="18" t="s">
        <v>10</v>
      </c>
      <c r="G15" s="13" t="s">
        <v>78</v>
      </c>
    </row>
    <row r="16" spans="2:7">
      <c r="C16" s="19" t="s">
        <v>15</v>
      </c>
      <c r="G16" s="13" t="s">
        <v>79</v>
      </c>
    </row>
    <row r="17" spans="3:3">
      <c r="C17" s="18" t="s">
        <v>19</v>
      </c>
    </row>
    <row r="18" spans="3:3">
      <c r="C18" s="19" t="s">
        <v>23</v>
      </c>
    </row>
    <row r="19" spans="3:3">
      <c r="C19" s="18" t="s">
        <v>28</v>
      </c>
    </row>
    <row r="20" spans="3:3">
      <c r="C20" s="19" t="s">
        <v>31</v>
      </c>
    </row>
    <row r="21" spans="3:3">
      <c r="C21" s="18" t="s">
        <v>35</v>
      </c>
    </row>
    <row r="22" spans="3:3">
      <c r="C22" s="19" t="s">
        <v>37</v>
      </c>
    </row>
    <row r="23" spans="3:3">
      <c r="C23" s="18" t="s">
        <v>17</v>
      </c>
    </row>
    <row r="24" spans="3:3">
      <c r="C24" s="19" t="s">
        <v>33</v>
      </c>
    </row>
    <row r="25" spans="3:3">
      <c r="C25" s="18" t="s">
        <v>30</v>
      </c>
    </row>
    <row r="26" spans="3:3">
      <c r="C26" s="19" t="s">
        <v>12</v>
      </c>
    </row>
    <row r="27" spans="3:3">
      <c r="C27" s="19" t="s">
        <v>52</v>
      </c>
    </row>
    <row r="28" spans="3:3">
      <c r="C28" s="19" t="s">
        <v>42</v>
      </c>
    </row>
    <row r="29" spans="3:3">
      <c r="C29" s="18" t="s">
        <v>48</v>
      </c>
    </row>
    <row r="30" spans="3:3">
      <c r="C30" s="19" t="s">
        <v>39</v>
      </c>
    </row>
    <row r="31" spans="3:3">
      <c r="C31" s="18" t="s">
        <v>25</v>
      </c>
    </row>
    <row r="32" spans="3:3">
      <c r="C32" s="18" t="s">
        <v>49</v>
      </c>
    </row>
    <row r="33" spans="3:3">
      <c r="C33" s="19" t="s">
        <v>53</v>
      </c>
    </row>
    <row r="34" spans="3:3">
      <c r="C34" s="18" t="s">
        <v>54</v>
      </c>
    </row>
    <row r="35" spans="3:3">
      <c r="C35" s="19" t="s">
        <v>45</v>
      </c>
    </row>
    <row r="36" spans="3:3">
      <c r="C36" s="18" t="s">
        <v>51</v>
      </c>
    </row>
  </sheetData>
  <pageMargins left="0.75" right="0.75" top="1" bottom="1" header="0.5" footer="0.5"/>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P309"/>
  <sheetViews>
    <sheetView zoomScaleNormal="100" workbookViewId="0">
      <selection activeCell="J21" sqref="J21:J148"/>
    </sheetView>
  </sheetViews>
  <sheetFormatPr defaultColWidth="8.88671875" defaultRowHeight="14.4"/>
  <cols>
    <col min="2" max="2" width="15.109375" bestFit="1" customWidth="1"/>
    <col min="3" max="3" width="11.5546875" bestFit="1" customWidth="1"/>
    <col min="4" max="4" width="20.21875" bestFit="1" customWidth="1"/>
    <col min="5" max="5" width="10.33203125" customWidth="1"/>
    <col min="6" max="6" width="11.21875" customWidth="1"/>
    <col min="9" max="9" width="2.109375" customWidth="1"/>
    <col min="10" max="10" width="67" style="13" bestFit="1" customWidth="1"/>
    <col min="11" max="11" width="12.5546875" customWidth="1"/>
    <col min="12" max="12" width="15.77734375" bestFit="1" customWidth="1"/>
    <col min="14" max="14" width="12.5546875" bestFit="1" customWidth="1"/>
    <col min="15" max="15" width="15.77734375" bestFit="1" customWidth="1"/>
    <col min="16" max="16" width="15.5546875" bestFit="1" customWidth="1"/>
  </cols>
  <sheetData>
    <row r="6" spans="2:16">
      <c r="B6" s="15" t="s">
        <v>74</v>
      </c>
      <c r="J6" s="20" t="s">
        <v>73</v>
      </c>
    </row>
    <row r="9" spans="2:16">
      <c r="B9" s="2" t="s">
        <v>1</v>
      </c>
      <c r="C9" s="2" t="s">
        <v>2</v>
      </c>
      <c r="D9" s="16" t="s">
        <v>3</v>
      </c>
      <c r="E9" s="1" t="s">
        <v>4</v>
      </c>
      <c r="F9" s="1" t="s">
        <v>5</v>
      </c>
      <c r="J9" s="13" t="s">
        <v>81</v>
      </c>
    </row>
    <row r="10" spans="2:16">
      <c r="B10" t="s">
        <v>55</v>
      </c>
      <c r="C10" t="s">
        <v>34</v>
      </c>
      <c r="D10" t="s">
        <v>17</v>
      </c>
      <c r="E10" s="4">
        <v>5586</v>
      </c>
      <c r="F10" s="5">
        <v>525</v>
      </c>
      <c r="J10" s="13" t="s">
        <v>80</v>
      </c>
    </row>
    <row r="11" spans="2:16">
      <c r="B11" t="s">
        <v>47</v>
      </c>
      <c r="C11" t="s">
        <v>50</v>
      </c>
      <c r="D11" t="s">
        <v>15</v>
      </c>
      <c r="E11" s="4">
        <v>7777</v>
      </c>
      <c r="F11" s="5">
        <v>504</v>
      </c>
    </row>
    <row r="12" spans="2:16">
      <c r="B12" t="s">
        <v>18</v>
      </c>
      <c r="C12" t="s">
        <v>50</v>
      </c>
      <c r="D12" t="s">
        <v>42</v>
      </c>
      <c r="E12" s="4">
        <v>8463</v>
      </c>
      <c r="F12" s="5">
        <v>492</v>
      </c>
      <c r="J12" s="20" t="s">
        <v>82</v>
      </c>
    </row>
    <row r="13" spans="2:16">
      <c r="B13" t="s">
        <v>13</v>
      </c>
      <c r="C13" t="s">
        <v>14</v>
      </c>
      <c r="D13" t="s">
        <v>15</v>
      </c>
      <c r="E13" s="4">
        <v>6706</v>
      </c>
      <c r="F13" s="5">
        <v>459</v>
      </c>
      <c r="J13" s="13" t="s">
        <v>83</v>
      </c>
    </row>
    <row r="14" spans="2:16">
      <c r="B14" t="s">
        <v>26</v>
      </c>
      <c r="C14" t="s">
        <v>50</v>
      </c>
      <c r="D14" t="s">
        <v>51</v>
      </c>
      <c r="E14" s="4">
        <v>8008</v>
      </c>
      <c r="F14" s="5">
        <v>456</v>
      </c>
      <c r="J14" s="13" t="s">
        <v>86</v>
      </c>
    </row>
    <row r="15" spans="2:16">
      <c r="B15" t="s">
        <v>8</v>
      </c>
      <c r="C15" t="s">
        <v>14</v>
      </c>
      <c r="D15" t="s">
        <v>31</v>
      </c>
      <c r="E15" s="4">
        <v>8869</v>
      </c>
      <c r="F15" s="5">
        <v>432</v>
      </c>
      <c r="J15" s="13" t="s">
        <v>87</v>
      </c>
    </row>
    <row r="16" spans="2:16">
      <c r="B16" t="s">
        <v>8</v>
      </c>
      <c r="C16" t="s">
        <v>14</v>
      </c>
      <c r="D16" t="s">
        <v>37</v>
      </c>
      <c r="E16" s="4">
        <v>6853</v>
      </c>
      <c r="F16" s="5">
        <v>372</v>
      </c>
      <c r="K16" s="21" t="s">
        <v>84</v>
      </c>
      <c r="L16" t="s">
        <v>85</v>
      </c>
      <c r="P16" s="22"/>
    </row>
    <row r="17" spans="2:16">
      <c r="B17" t="s">
        <v>43</v>
      </c>
      <c r="C17" t="s">
        <v>14</v>
      </c>
      <c r="D17" t="s">
        <v>52</v>
      </c>
      <c r="E17" s="4">
        <v>4480</v>
      </c>
      <c r="F17" s="5">
        <v>357</v>
      </c>
      <c r="J17" s="78"/>
      <c r="K17" s="3" t="s">
        <v>50</v>
      </c>
      <c r="L17" s="22">
        <v>58</v>
      </c>
      <c r="P17" s="22"/>
    </row>
    <row r="18" spans="2:16">
      <c r="B18" t="s">
        <v>46</v>
      </c>
      <c r="C18" t="s">
        <v>34</v>
      </c>
      <c r="D18" t="s">
        <v>35</v>
      </c>
      <c r="E18" s="4">
        <v>4326</v>
      </c>
      <c r="F18" s="5">
        <v>348</v>
      </c>
      <c r="J18" s="78"/>
      <c r="K18" s="3" t="s">
        <v>14</v>
      </c>
      <c r="L18" s="22">
        <v>53</v>
      </c>
      <c r="P18" s="22"/>
    </row>
    <row r="19" spans="2:16">
      <c r="B19" t="s">
        <v>43</v>
      </c>
      <c r="C19" t="s">
        <v>50</v>
      </c>
      <c r="D19" t="s">
        <v>42</v>
      </c>
      <c r="E19" s="4">
        <v>15610</v>
      </c>
      <c r="F19" s="5">
        <v>339</v>
      </c>
      <c r="J19" s="78"/>
      <c r="K19" s="3" t="s">
        <v>9</v>
      </c>
      <c r="L19" s="22">
        <v>53</v>
      </c>
      <c r="P19" s="22"/>
    </row>
    <row r="20" spans="2:16">
      <c r="B20" t="s">
        <v>40</v>
      </c>
      <c r="C20" t="s">
        <v>9</v>
      </c>
      <c r="D20" t="s">
        <v>30</v>
      </c>
      <c r="E20" s="4">
        <v>4487</v>
      </c>
      <c r="F20" s="5">
        <v>333</v>
      </c>
      <c r="J20" s="78"/>
      <c r="K20" s="3" t="s">
        <v>22</v>
      </c>
      <c r="L20" s="22">
        <v>50</v>
      </c>
      <c r="P20" s="22"/>
    </row>
    <row r="21" spans="2:16">
      <c r="B21" t="s">
        <v>47</v>
      </c>
      <c r="C21" t="s">
        <v>9</v>
      </c>
      <c r="D21" t="s">
        <v>54</v>
      </c>
      <c r="E21" s="4">
        <v>7308</v>
      </c>
      <c r="F21" s="5">
        <v>327</v>
      </c>
      <c r="J21" s="69" t="s">
        <v>17</v>
      </c>
      <c r="K21" s="3" t="s">
        <v>34</v>
      </c>
      <c r="L21" s="22">
        <v>46</v>
      </c>
      <c r="P21" s="22"/>
    </row>
    <row r="22" spans="2:16">
      <c r="B22" t="s">
        <v>47</v>
      </c>
      <c r="C22" t="s">
        <v>9</v>
      </c>
      <c r="D22" t="s">
        <v>52</v>
      </c>
      <c r="E22" s="4">
        <v>4592</v>
      </c>
      <c r="F22" s="5">
        <v>324</v>
      </c>
      <c r="J22" s="70" t="s">
        <v>15</v>
      </c>
      <c r="K22" s="3" t="s">
        <v>27</v>
      </c>
      <c r="L22" s="22">
        <v>40</v>
      </c>
      <c r="P22" s="22"/>
    </row>
    <row r="23" spans="2:16">
      <c r="B23" t="s">
        <v>40</v>
      </c>
      <c r="C23" t="s">
        <v>34</v>
      </c>
      <c r="D23" t="s">
        <v>10</v>
      </c>
      <c r="E23" s="4">
        <v>10129</v>
      </c>
      <c r="F23" s="5">
        <v>312</v>
      </c>
      <c r="J23" s="69" t="s">
        <v>42</v>
      </c>
      <c r="K23" s="3" t="s">
        <v>64</v>
      </c>
      <c r="L23" s="22">
        <v>300</v>
      </c>
    </row>
    <row r="24" spans="2:16">
      <c r="B24" t="s">
        <v>47</v>
      </c>
      <c r="C24" t="s">
        <v>34</v>
      </c>
      <c r="D24" t="s">
        <v>51</v>
      </c>
      <c r="E24" s="4">
        <v>8841</v>
      </c>
      <c r="F24" s="5">
        <v>303</v>
      </c>
      <c r="J24" s="70" t="s">
        <v>15</v>
      </c>
    </row>
    <row r="25" spans="2:16">
      <c r="B25" t="s">
        <v>55</v>
      </c>
      <c r="C25" t="s">
        <v>22</v>
      </c>
      <c r="D25" t="s">
        <v>15</v>
      </c>
      <c r="E25" s="4">
        <v>6657</v>
      </c>
      <c r="F25" s="5">
        <v>303</v>
      </c>
      <c r="J25" s="69" t="s">
        <v>51</v>
      </c>
    </row>
    <row r="26" spans="2:16">
      <c r="B26" t="s">
        <v>13</v>
      </c>
      <c r="C26" t="s">
        <v>14</v>
      </c>
      <c r="D26" t="s">
        <v>53</v>
      </c>
      <c r="E26" s="4">
        <v>4753</v>
      </c>
      <c r="F26" s="5">
        <v>300</v>
      </c>
      <c r="J26" s="70" t="s">
        <v>31</v>
      </c>
    </row>
    <row r="27" spans="2:16">
      <c r="B27" t="s">
        <v>8</v>
      </c>
      <c r="C27" t="s">
        <v>34</v>
      </c>
      <c r="D27" t="s">
        <v>12</v>
      </c>
      <c r="E27" s="4">
        <v>5670</v>
      </c>
      <c r="F27" s="5">
        <v>297</v>
      </c>
      <c r="J27" s="69" t="s">
        <v>37</v>
      </c>
    </row>
    <row r="28" spans="2:16">
      <c r="B28" t="s">
        <v>21</v>
      </c>
      <c r="C28" t="s">
        <v>22</v>
      </c>
      <c r="D28" t="s">
        <v>23</v>
      </c>
      <c r="E28" s="4">
        <v>9632</v>
      </c>
      <c r="F28" s="5">
        <v>288</v>
      </c>
      <c r="J28" s="70" t="s">
        <v>52</v>
      </c>
    </row>
    <row r="29" spans="2:16">
      <c r="B29" t="s">
        <v>40</v>
      </c>
      <c r="C29" t="s">
        <v>14</v>
      </c>
      <c r="D29" t="s">
        <v>54</v>
      </c>
      <c r="E29" s="4">
        <v>5194</v>
      </c>
      <c r="F29" s="5">
        <v>288</v>
      </c>
      <c r="J29" s="69" t="s">
        <v>35</v>
      </c>
    </row>
    <row r="30" spans="2:16">
      <c r="B30" t="s">
        <v>55</v>
      </c>
      <c r="C30" t="s">
        <v>27</v>
      </c>
      <c r="D30" t="s">
        <v>45</v>
      </c>
      <c r="E30" s="4">
        <v>4858</v>
      </c>
      <c r="F30" s="5">
        <v>279</v>
      </c>
      <c r="J30" s="70" t="s">
        <v>42</v>
      </c>
    </row>
    <row r="31" spans="2:16">
      <c r="B31" t="s">
        <v>47</v>
      </c>
      <c r="C31" t="s">
        <v>50</v>
      </c>
      <c r="D31" t="s">
        <v>17</v>
      </c>
      <c r="E31" s="4">
        <v>7259</v>
      </c>
      <c r="F31" s="5">
        <v>276</v>
      </c>
      <c r="J31" s="69" t="s">
        <v>30</v>
      </c>
    </row>
    <row r="32" spans="2:16">
      <c r="B32" t="s">
        <v>47</v>
      </c>
      <c r="C32" t="s">
        <v>14</v>
      </c>
      <c r="D32" t="s">
        <v>25</v>
      </c>
      <c r="E32" s="4">
        <v>6657</v>
      </c>
      <c r="F32" s="5">
        <v>276</v>
      </c>
      <c r="J32" s="70" t="s">
        <v>54</v>
      </c>
    </row>
    <row r="33" spans="2:10">
      <c r="B33" t="s">
        <v>40</v>
      </c>
      <c r="C33" t="s">
        <v>34</v>
      </c>
      <c r="D33" t="s">
        <v>54</v>
      </c>
      <c r="E33" s="4">
        <v>5677</v>
      </c>
      <c r="F33" s="5">
        <v>258</v>
      </c>
      <c r="J33" s="69" t="s">
        <v>52</v>
      </c>
    </row>
    <row r="34" spans="2:10">
      <c r="B34" t="s">
        <v>40</v>
      </c>
      <c r="C34" t="s">
        <v>22</v>
      </c>
      <c r="D34" t="s">
        <v>52</v>
      </c>
      <c r="E34" s="4">
        <v>5551</v>
      </c>
      <c r="F34" s="5">
        <v>252</v>
      </c>
      <c r="J34" s="70" t="s">
        <v>10</v>
      </c>
    </row>
    <row r="35" spans="2:10">
      <c r="B35" t="s">
        <v>40</v>
      </c>
      <c r="C35" t="s">
        <v>14</v>
      </c>
      <c r="D35" t="s">
        <v>10</v>
      </c>
      <c r="E35" s="4">
        <v>6755</v>
      </c>
      <c r="F35" s="5">
        <v>252</v>
      </c>
      <c r="J35" s="69" t="s">
        <v>51</v>
      </c>
    </row>
    <row r="36" spans="2:10">
      <c r="B36" t="s">
        <v>40</v>
      </c>
      <c r="C36" t="s">
        <v>27</v>
      </c>
      <c r="D36" t="s">
        <v>33</v>
      </c>
      <c r="E36" s="4">
        <v>4438</v>
      </c>
      <c r="F36" s="5">
        <v>246</v>
      </c>
      <c r="J36" s="70" t="s">
        <v>15</v>
      </c>
    </row>
    <row r="37" spans="2:10">
      <c r="B37" t="s">
        <v>43</v>
      </c>
      <c r="C37" t="s">
        <v>14</v>
      </c>
      <c r="D37" t="s">
        <v>35</v>
      </c>
      <c r="E37" s="4">
        <v>4753</v>
      </c>
      <c r="F37" s="5">
        <v>246</v>
      </c>
      <c r="J37" s="69" t="s">
        <v>53</v>
      </c>
    </row>
    <row r="38" spans="2:10">
      <c r="B38" t="s">
        <v>18</v>
      </c>
      <c r="C38" t="s">
        <v>14</v>
      </c>
      <c r="D38" t="s">
        <v>25</v>
      </c>
      <c r="E38" s="4">
        <v>7833</v>
      </c>
      <c r="F38" s="5">
        <v>243</v>
      </c>
      <c r="J38" s="70" t="s">
        <v>12</v>
      </c>
    </row>
    <row r="39" spans="2:10">
      <c r="B39" t="s">
        <v>40</v>
      </c>
      <c r="C39" t="s">
        <v>14</v>
      </c>
      <c r="D39" t="s">
        <v>39</v>
      </c>
      <c r="E39" s="4">
        <v>4585</v>
      </c>
      <c r="F39" s="5">
        <v>240</v>
      </c>
      <c r="J39" s="69" t="s">
        <v>23</v>
      </c>
    </row>
    <row r="40" spans="2:10">
      <c r="B40" t="s">
        <v>43</v>
      </c>
      <c r="C40" t="s">
        <v>50</v>
      </c>
      <c r="D40" t="s">
        <v>37</v>
      </c>
      <c r="E40" s="4">
        <v>6279</v>
      </c>
      <c r="F40" s="5">
        <v>237</v>
      </c>
      <c r="J40" s="70" t="s">
        <v>54</v>
      </c>
    </row>
    <row r="41" spans="2:10">
      <c r="B41" t="s">
        <v>8</v>
      </c>
      <c r="C41" t="s">
        <v>14</v>
      </c>
      <c r="D41" t="s">
        <v>15</v>
      </c>
      <c r="E41" s="4">
        <v>12348</v>
      </c>
      <c r="F41" s="5">
        <v>234</v>
      </c>
      <c r="J41" s="69" t="s">
        <v>45</v>
      </c>
    </row>
    <row r="42" spans="2:10">
      <c r="B42" t="s">
        <v>21</v>
      </c>
      <c r="C42" t="s">
        <v>22</v>
      </c>
      <c r="D42" t="s">
        <v>12</v>
      </c>
      <c r="E42" s="4">
        <v>10311</v>
      </c>
      <c r="F42" s="5">
        <v>231</v>
      </c>
      <c r="J42" s="70" t="s">
        <v>17</v>
      </c>
    </row>
    <row r="43" spans="2:10">
      <c r="B43" t="s">
        <v>40</v>
      </c>
      <c r="C43" t="s">
        <v>9</v>
      </c>
      <c r="D43" t="s">
        <v>17</v>
      </c>
      <c r="E43" s="4">
        <v>6608</v>
      </c>
      <c r="F43" s="5">
        <v>225</v>
      </c>
      <c r="J43" s="69" t="s">
        <v>25</v>
      </c>
    </row>
    <row r="44" spans="2:10">
      <c r="B44" t="s">
        <v>21</v>
      </c>
      <c r="C44" t="s">
        <v>14</v>
      </c>
      <c r="D44" t="s">
        <v>54</v>
      </c>
      <c r="E44" s="4">
        <v>7455</v>
      </c>
      <c r="F44" s="5">
        <v>216</v>
      </c>
      <c r="J44" s="70" t="s">
        <v>54</v>
      </c>
    </row>
    <row r="45" spans="2:10">
      <c r="B45" t="s">
        <v>46</v>
      </c>
      <c r="C45" t="s">
        <v>27</v>
      </c>
      <c r="D45" t="s">
        <v>45</v>
      </c>
      <c r="E45" s="4">
        <v>7651</v>
      </c>
      <c r="F45" s="5">
        <v>213</v>
      </c>
      <c r="J45" s="69" t="s">
        <v>52</v>
      </c>
    </row>
    <row r="46" spans="2:10">
      <c r="B46" t="s">
        <v>13</v>
      </c>
      <c r="C46" t="s">
        <v>27</v>
      </c>
      <c r="D46" t="s">
        <v>35</v>
      </c>
      <c r="E46" s="4">
        <v>8890</v>
      </c>
      <c r="F46" s="5">
        <v>210</v>
      </c>
      <c r="J46" s="70" t="s">
        <v>10</v>
      </c>
    </row>
    <row r="47" spans="2:10">
      <c r="B47" t="s">
        <v>13</v>
      </c>
      <c r="C47" t="s">
        <v>14</v>
      </c>
      <c r="D47" t="s">
        <v>37</v>
      </c>
      <c r="E47" s="4">
        <v>5012</v>
      </c>
      <c r="F47" s="5">
        <v>210</v>
      </c>
      <c r="J47" s="69" t="s">
        <v>33</v>
      </c>
    </row>
    <row r="48" spans="2:10">
      <c r="B48" t="s">
        <v>26</v>
      </c>
      <c r="C48" t="s">
        <v>50</v>
      </c>
      <c r="D48" t="s">
        <v>53</v>
      </c>
      <c r="E48" s="4">
        <v>4242</v>
      </c>
      <c r="F48" s="5">
        <v>207</v>
      </c>
      <c r="J48" s="70" t="s">
        <v>35</v>
      </c>
    </row>
    <row r="49" spans="2:10">
      <c r="B49" t="s">
        <v>40</v>
      </c>
      <c r="C49" t="s">
        <v>9</v>
      </c>
      <c r="D49" t="s">
        <v>37</v>
      </c>
      <c r="E49" s="4">
        <v>9835</v>
      </c>
      <c r="F49" s="5">
        <v>207</v>
      </c>
      <c r="J49" s="69" t="s">
        <v>25</v>
      </c>
    </row>
    <row r="50" spans="2:10">
      <c r="B50" t="s">
        <v>18</v>
      </c>
      <c r="C50" t="s">
        <v>22</v>
      </c>
      <c r="D50" t="s">
        <v>53</v>
      </c>
      <c r="E50" s="4">
        <v>11522</v>
      </c>
      <c r="F50" s="5">
        <v>204</v>
      </c>
      <c r="J50" s="70" t="s">
        <v>39</v>
      </c>
    </row>
    <row r="51" spans="2:10">
      <c r="B51" t="s">
        <v>55</v>
      </c>
      <c r="C51" t="s">
        <v>50</v>
      </c>
      <c r="D51" t="s">
        <v>39</v>
      </c>
      <c r="E51" s="4">
        <v>5355</v>
      </c>
      <c r="F51" s="5">
        <v>204</v>
      </c>
      <c r="J51" s="69" t="s">
        <v>37</v>
      </c>
    </row>
    <row r="52" spans="2:10">
      <c r="B52" t="s">
        <v>8</v>
      </c>
      <c r="C52" t="s">
        <v>22</v>
      </c>
      <c r="D52" t="s">
        <v>12</v>
      </c>
      <c r="E52" s="4">
        <v>4424</v>
      </c>
      <c r="F52" s="5">
        <v>201</v>
      </c>
      <c r="J52" s="70" t="s">
        <v>15</v>
      </c>
    </row>
    <row r="53" spans="2:10">
      <c r="B53" t="s">
        <v>43</v>
      </c>
      <c r="C53" t="s">
        <v>50</v>
      </c>
      <c r="D53" t="s">
        <v>25</v>
      </c>
      <c r="E53" s="4">
        <v>7280</v>
      </c>
      <c r="F53" s="5">
        <v>201</v>
      </c>
      <c r="J53" s="69" t="s">
        <v>12</v>
      </c>
    </row>
    <row r="54" spans="2:10">
      <c r="B54" t="s">
        <v>46</v>
      </c>
      <c r="C54" t="s">
        <v>9</v>
      </c>
      <c r="D54" t="s">
        <v>33</v>
      </c>
      <c r="E54" s="4">
        <v>9926</v>
      </c>
      <c r="F54" s="5">
        <v>201</v>
      </c>
      <c r="J54" s="70" t="s">
        <v>17</v>
      </c>
    </row>
    <row r="55" spans="2:10">
      <c r="B55" t="s">
        <v>43</v>
      </c>
      <c r="C55" t="s">
        <v>14</v>
      </c>
      <c r="D55" t="s">
        <v>25</v>
      </c>
      <c r="E55" s="4">
        <v>13391</v>
      </c>
      <c r="F55" s="5">
        <v>201</v>
      </c>
      <c r="J55" s="69" t="s">
        <v>54</v>
      </c>
    </row>
    <row r="56" spans="2:10">
      <c r="B56" t="s">
        <v>40</v>
      </c>
      <c r="C56" t="s">
        <v>50</v>
      </c>
      <c r="D56" t="s">
        <v>49</v>
      </c>
      <c r="E56" s="4">
        <v>8862</v>
      </c>
      <c r="F56" s="5">
        <v>189</v>
      </c>
      <c r="J56" s="70" t="s">
        <v>45</v>
      </c>
    </row>
    <row r="57" spans="2:10">
      <c r="B57" t="s">
        <v>26</v>
      </c>
      <c r="C57" t="s">
        <v>9</v>
      </c>
      <c r="D57" t="s">
        <v>48</v>
      </c>
      <c r="E57" s="4">
        <v>4949</v>
      </c>
      <c r="F57" s="5">
        <v>189</v>
      </c>
      <c r="J57" s="69" t="s">
        <v>35</v>
      </c>
    </row>
    <row r="58" spans="2:10">
      <c r="B58" t="s">
        <v>46</v>
      </c>
      <c r="C58" t="s">
        <v>34</v>
      </c>
      <c r="D58" t="s">
        <v>54</v>
      </c>
      <c r="E58" s="4">
        <v>6580</v>
      </c>
      <c r="F58" s="5">
        <v>183</v>
      </c>
      <c r="J58" s="70" t="s">
        <v>37</v>
      </c>
    </row>
    <row r="59" spans="2:10">
      <c r="B59" t="s">
        <v>13</v>
      </c>
      <c r="C59" t="s">
        <v>27</v>
      </c>
      <c r="D59" t="s">
        <v>10</v>
      </c>
      <c r="E59" s="4">
        <v>7021</v>
      </c>
      <c r="F59" s="5">
        <v>183</v>
      </c>
      <c r="J59" s="69" t="s">
        <v>53</v>
      </c>
    </row>
    <row r="60" spans="2:10">
      <c r="B60" t="s">
        <v>21</v>
      </c>
      <c r="C60" t="s">
        <v>22</v>
      </c>
      <c r="D60" t="s">
        <v>10</v>
      </c>
      <c r="E60" s="4">
        <v>6118</v>
      </c>
      <c r="F60" s="5">
        <v>174</v>
      </c>
      <c r="J60" s="70" t="s">
        <v>37</v>
      </c>
    </row>
    <row r="61" spans="2:10">
      <c r="B61" t="s">
        <v>21</v>
      </c>
      <c r="C61" t="s">
        <v>50</v>
      </c>
      <c r="D61" t="s">
        <v>31</v>
      </c>
      <c r="E61" s="4">
        <v>7847</v>
      </c>
      <c r="F61" s="5">
        <v>174</v>
      </c>
      <c r="J61" s="69" t="s">
        <v>53</v>
      </c>
    </row>
    <row r="62" spans="2:10">
      <c r="B62" t="s">
        <v>8</v>
      </c>
      <c r="C62" t="s">
        <v>14</v>
      </c>
      <c r="D62" t="s">
        <v>30</v>
      </c>
      <c r="E62" s="4">
        <v>4725</v>
      </c>
      <c r="F62" s="5">
        <v>174</v>
      </c>
      <c r="J62" s="70" t="s">
        <v>39</v>
      </c>
    </row>
    <row r="63" spans="2:10">
      <c r="B63" t="s">
        <v>47</v>
      </c>
      <c r="C63" t="s">
        <v>27</v>
      </c>
      <c r="D63" t="s">
        <v>51</v>
      </c>
      <c r="E63" s="4">
        <v>4956</v>
      </c>
      <c r="F63" s="5">
        <v>171</v>
      </c>
      <c r="J63" s="69" t="s">
        <v>12</v>
      </c>
    </row>
    <row r="64" spans="2:10">
      <c r="B64" t="s">
        <v>43</v>
      </c>
      <c r="C64" t="s">
        <v>34</v>
      </c>
      <c r="D64" t="s">
        <v>39</v>
      </c>
      <c r="E64" s="4">
        <v>5474</v>
      </c>
      <c r="F64" s="5">
        <v>168</v>
      </c>
      <c r="J64" s="70" t="s">
        <v>25</v>
      </c>
    </row>
    <row r="65" spans="2:10">
      <c r="B65" t="s">
        <v>46</v>
      </c>
      <c r="C65" t="s">
        <v>27</v>
      </c>
      <c r="D65" t="s">
        <v>42</v>
      </c>
      <c r="E65" s="4">
        <v>9443</v>
      </c>
      <c r="F65" s="5">
        <v>162</v>
      </c>
      <c r="J65" s="69" t="s">
        <v>33</v>
      </c>
    </row>
    <row r="66" spans="2:10">
      <c r="B66" t="s">
        <v>26</v>
      </c>
      <c r="C66" t="s">
        <v>22</v>
      </c>
      <c r="D66" t="s">
        <v>33</v>
      </c>
      <c r="E66" s="4">
        <v>4970</v>
      </c>
      <c r="F66" s="5">
        <v>156</v>
      </c>
      <c r="J66" s="70" t="s">
        <v>25</v>
      </c>
    </row>
    <row r="67" spans="2:10">
      <c r="B67" t="s">
        <v>8</v>
      </c>
      <c r="C67" t="s">
        <v>50</v>
      </c>
      <c r="D67" t="s">
        <v>33</v>
      </c>
      <c r="E67" s="4">
        <v>5019</v>
      </c>
      <c r="F67" s="5">
        <v>156</v>
      </c>
      <c r="J67" s="69" t="s">
        <v>49</v>
      </c>
    </row>
    <row r="68" spans="2:10">
      <c r="B68" t="s">
        <v>18</v>
      </c>
      <c r="C68" t="s">
        <v>9</v>
      </c>
      <c r="D68" t="s">
        <v>28</v>
      </c>
      <c r="E68" s="4">
        <v>4305</v>
      </c>
      <c r="F68" s="5">
        <v>156</v>
      </c>
      <c r="J68" s="70" t="s">
        <v>48</v>
      </c>
    </row>
    <row r="69" spans="2:10">
      <c r="B69" t="s">
        <v>46</v>
      </c>
      <c r="C69" t="s">
        <v>34</v>
      </c>
      <c r="D69" t="s">
        <v>48</v>
      </c>
      <c r="E69" s="4">
        <v>4417</v>
      </c>
      <c r="F69" s="5">
        <v>153</v>
      </c>
      <c r="J69" s="69" t="s">
        <v>54</v>
      </c>
    </row>
    <row r="70" spans="2:10">
      <c r="B70" t="s">
        <v>13</v>
      </c>
      <c r="C70" t="s">
        <v>22</v>
      </c>
      <c r="D70" t="s">
        <v>48</v>
      </c>
      <c r="E70" s="4">
        <v>5019</v>
      </c>
      <c r="F70" s="5">
        <v>150</v>
      </c>
      <c r="J70" s="70" t="s">
        <v>10</v>
      </c>
    </row>
    <row r="71" spans="2:10">
      <c r="B71" t="s">
        <v>18</v>
      </c>
      <c r="C71" t="s">
        <v>50</v>
      </c>
      <c r="D71" t="s">
        <v>54</v>
      </c>
      <c r="E71" s="4">
        <v>14329</v>
      </c>
      <c r="F71" s="5">
        <v>150</v>
      </c>
      <c r="J71" s="69" t="s">
        <v>10</v>
      </c>
    </row>
    <row r="72" spans="2:10">
      <c r="B72" t="s">
        <v>46</v>
      </c>
      <c r="C72" t="s">
        <v>27</v>
      </c>
      <c r="D72" t="s">
        <v>54</v>
      </c>
      <c r="E72" s="4">
        <v>6027</v>
      </c>
      <c r="F72" s="5">
        <v>144</v>
      </c>
      <c r="J72" s="70" t="s">
        <v>31</v>
      </c>
    </row>
    <row r="73" spans="2:10">
      <c r="B73" t="s">
        <v>46</v>
      </c>
      <c r="C73" t="s">
        <v>9</v>
      </c>
      <c r="D73" t="s">
        <v>23</v>
      </c>
      <c r="E73" s="4">
        <v>11571</v>
      </c>
      <c r="F73" s="5">
        <v>138</v>
      </c>
      <c r="J73" s="69" t="s">
        <v>30</v>
      </c>
    </row>
    <row r="74" spans="2:10">
      <c r="B74" t="s">
        <v>55</v>
      </c>
      <c r="C74" t="s">
        <v>34</v>
      </c>
      <c r="D74" t="s">
        <v>19</v>
      </c>
      <c r="E74" s="4">
        <v>6860</v>
      </c>
      <c r="F74" s="5">
        <v>126</v>
      </c>
      <c r="J74" s="70" t="s">
        <v>51</v>
      </c>
    </row>
    <row r="75" spans="2:10">
      <c r="B75" t="s">
        <v>21</v>
      </c>
      <c r="C75" t="s">
        <v>50</v>
      </c>
      <c r="D75" t="s">
        <v>48</v>
      </c>
      <c r="E75" s="4">
        <v>4935</v>
      </c>
      <c r="F75" s="5">
        <v>126</v>
      </c>
      <c r="J75" s="69" t="s">
        <v>39</v>
      </c>
    </row>
    <row r="76" spans="2:10">
      <c r="B76" t="s">
        <v>26</v>
      </c>
      <c r="C76" t="s">
        <v>50</v>
      </c>
      <c r="D76" t="s">
        <v>15</v>
      </c>
      <c r="E76" s="4">
        <v>6734</v>
      </c>
      <c r="F76" s="5">
        <v>123</v>
      </c>
      <c r="J76" s="70" t="s">
        <v>42</v>
      </c>
    </row>
    <row r="77" spans="2:10">
      <c r="B77" t="s">
        <v>26</v>
      </c>
      <c r="C77" t="s">
        <v>14</v>
      </c>
      <c r="D77" t="s">
        <v>10</v>
      </c>
      <c r="E77" s="4">
        <v>4781</v>
      </c>
      <c r="F77" s="5">
        <v>123</v>
      </c>
      <c r="J77" s="69" t="s">
        <v>33</v>
      </c>
    </row>
    <row r="78" spans="2:10">
      <c r="B78" t="s">
        <v>26</v>
      </c>
      <c r="C78" t="s">
        <v>22</v>
      </c>
      <c r="D78" t="s">
        <v>19</v>
      </c>
      <c r="E78" s="4">
        <v>10073</v>
      </c>
      <c r="F78" s="5">
        <v>120</v>
      </c>
      <c r="J78" s="70" t="s">
        <v>33</v>
      </c>
    </row>
    <row r="79" spans="2:10">
      <c r="B79" t="s">
        <v>46</v>
      </c>
      <c r="C79" t="s">
        <v>50</v>
      </c>
      <c r="D79" t="s">
        <v>39</v>
      </c>
      <c r="E79" s="4">
        <v>7511</v>
      </c>
      <c r="F79" s="5">
        <v>120</v>
      </c>
      <c r="J79" s="69" t="s">
        <v>28</v>
      </c>
    </row>
    <row r="80" spans="2:10">
      <c r="B80" t="s">
        <v>40</v>
      </c>
      <c r="C80" t="s">
        <v>9</v>
      </c>
      <c r="D80" t="s">
        <v>33</v>
      </c>
      <c r="E80" s="4">
        <v>4487</v>
      </c>
      <c r="F80" s="5">
        <v>111</v>
      </c>
      <c r="J80" s="70" t="s">
        <v>48</v>
      </c>
    </row>
    <row r="81" spans="2:10">
      <c r="B81" t="s">
        <v>8</v>
      </c>
      <c r="C81" t="s">
        <v>34</v>
      </c>
      <c r="D81" t="s">
        <v>19</v>
      </c>
      <c r="E81" s="4">
        <v>6125</v>
      </c>
      <c r="F81" s="5">
        <v>102</v>
      </c>
      <c r="J81" s="69" t="s">
        <v>48</v>
      </c>
    </row>
    <row r="82" spans="2:10">
      <c r="B82" t="s">
        <v>21</v>
      </c>
      <c r="C82" t="s">
        <v>9</v>
      </c>
      <c r="D82" t="s">
        <v>49</v>
      </c>
      <c r="E82" s="4">
        <v>6398</v>
      </c>
      <c r="F82" s="5">
        <v>102</v>
      </c>
      <c r="J82" s="70" t="s">
        <v>54</v>
      </c>
    </row>
    <row r="83" spans="2:10">
      <c r="B83" t="s">
        <v>18</v>
      </c>
      <c r="C83" t="s">
        <v>9</v>
      </c>
      <c r="D83" t="s">
        <v>42</v>
      </c>
      <c r="E83" s="4">
        <v>7273</v>
      </c>
      <c r="F83" s="5">
        <v>96</v>
      </c>
      <c r="J83" s="69" t="s">
        <v>54</v>
      </c>
    </row>
    <row r="84" spans="2:10">
      <c r="B84" t="s">
        <v>8</v>
      </c>
      <c r="C84" t="s">
        <v>9</v>
      </c>
      <c r="D84" t="s">
        <v>53</v>
      </c>
      <c r="E84" s="4">
        <v>6132</v>
      </c>
      <c r="F84" s="5">
        <v>93</v>
      </c>
      <c r="J84" s="70" t="s">
        <v>23</v>
      </c>
    </row>
    <row r="85" spans="2:10">
      <c r="B85" t="s">
        <v>8</v>
      </c>
      <c r="C85" t="s">
        <v>22</v>
      </c>
      <c r="D85" t="s">
        <v>31</v>
      </c>
      <c r="E85" s="4">
        <v>9772</v>
      </c>
      <c r="F85" s="5">
        <v>90</v>
      </c>
      <c r="J85" s="69" t="s">
        <v>19</v>
      </c>
    </row>
    <row r="86" spans="2:10">
      <c r="B86" t="s">
        <v>18</v>
      </c>
      <c r="C86" t="s">
        <v>50</v>
      </c>
      <c r="D86" t="s">
        <v>48</v>
      </c>
      <c r="E86" s="4">
        <v>8155</v>
      </c>
      <c r="F86" s="5">
        <v>90</v>
      </c>
      <c r="J86" s="70" t="s">
        <v>48</v>
      </c>
    </row>
    <row r="87" spans="2:10">
      <c r="B87" t="s">
        <v>18</v>
      </c>
      <c r="C87" t="s">
        <v>34</v>
      </c>
      <c r="D87" t="s">
        <v>31</v>
      </c>
      <c r="E87" s="4">
        <v>9506</v>
      </c>
      <c r="F87" s="5">
        <v>87</v>
      </c>
      <c r="J87" s="69" t="s">
        <v>15</v>
      </c>
    </row>
    <row r="88" spans="2:10">
      <c r="B88" t="s">
        <v>26</v>
      </c>
      <c r="C88" t="s">
        <v>9</v>
      </c>
      <c r="D88" t="s">
        <v>35</v>
      </c>
      <c r="E88" s="4">
        <v>7693</v>
      </c>
      <c r="F88" s="5">
        <v>87</v>
      </c>
      <c r="J88" s="70" t="s">
        <v>10</v>
      </c>
    </row>
    <row r="89" spans="2:10">
      <c r="B89" t="s">
        <v>21</v>
      </c>
      <c r="C89" t="s">
        <v>22</v>
      </c>
      <c r="D89" t="s">
        <v>15</v>
      </c>
      <c r="E89" s="4">
        <v>10304</v>
      </c>
      <c r="F89" s="5">
        <v>84</v>
      </c>
      <c r="J89" s="69" t="s">
        <v>19</v>
      </c>
    </row>
    <row r="90" spans="2:10">
      <c r="B90" t="s">
        <v>46</v>
      </c>
      <c r="C90" t="s">
        <v>27</v>
      </c>
      <c r="D90" t="s">
        <v>53</v>
      </c>
      <c r="E90" s="4">
        <v>7812</v>
      </c>
      <c r="F90" s="5">
        <v>81</v>
      </c>
      <c r="J90" s="70" t="s">
        <v>39</v>
      </c>
    </row>
    <row r="91" spans="2:10">
      <c r="B91" t="s">
        <v>43</v>
      </c>
      <c r="C91" t="s">
        <v>27</v>
      </c>
      <c r="D91" t="s">
        <v>37</v>
      </c>
      <c r="E91" s="4">
        <v>6909</v>
      </c>
      <c r="F91" s="5">
        <v>81</v>
      </c>
      <c r="J91" s="69" t="s">
        <v>33</v>
      </c>
    </row>
    <row r="92" spans="2:10">
      <c r="B92" t="s">
        <v>13</v>
      </c>
      <c r="C92" t="s">
        <v>34</v>
      </c>
      <c r="D92" t="s">
        <v>45</v>
      </c>
      <c r="E92" s="4">
        <v>6433</v>
      </c>
      <c r="F92" s="5">
        <v>78</v>
      </c>
      <c r="J92" s="70" t="s">
        <v>19</v>
      </c>
    </row>
    <row r="93" spans="2:10">
      <c r="B93" t="s">
        <v>46</v>
      </c>
      <c r="C93" t="s">
        <v>22</v>
      </c>
      <c r="D93" t="s">
        <v>52</v>
      </c>
      <c r="E93" s="4">
        <v>8211</v>
      </c>
      <c r="F93" s="5">
        <v>75</v>
      </c>
      <c r="J93" s="69" t="s">
        <v>49</v>
      </c>
    </row>
    <row r="94" spans="2:10">
      <c r="B94" t="s">
        <v>8</v>
      </c>
      <c r="C94" t="s">
        <v>9</v>
      </c>
      <c r="D94" t="s">
        <v>52</v>
      </c>
      <c r="E94" s="4">
        <v>9002</v>
      </c>
      <c r="F94" s="5">
        <v>72</v>
      </c>
      <c r="J94" s="70" t="s">
        <v>42</v>
      </c>
    </row>
    <row r="95" spans="2:10">
      <c r="B95" t="s">
        <v>21</v>
      </c>
      <c r="C95" t="s">
        <v>14</v>
      </c>
      <c r="D95" t="s">
        <v>12</v>
      </c>
      <c r="E95" s="4">
        <v>4760</v>
      </c>
      <c r="F95" s="5">
        <v>69</v>
      </c>
      <c r="J95" s="69" t="s">
        <v>53</v>
      </c>
    </row>
    <row r="96" spans="2:10">
      <c r="B96" t="s">
        <v>43</v>
      </c>
      <c r="C96" t="s">
        <v>22</v>
      </c>
      <c r="D96" t="s">
        <v>12</v>
      </c>
      <c r="E96" s="4">
        <v>6146</v>
      </c>
      <c r="F96" s="5">
        <v>63</v>
      </c>
      <c r="J96" s="70" t="s">
        <v>31</v>
      </c>
    </row>
    <row r="97" spans="2:10">
      <c r="B97" t="s">
        <v>40</v>
      </c>
      <c r="C97" t="s">
        <v>14</v>
      </c>
      <c r="D97" t="s">
        <v>17</v>
      </c>
      <c r="E97" s="4">
        <v>4606</v>
      </c>
      <c r="F97" s="5">
        <v>63</v>
      </c>
      <c r="J97" s="69" t="s">
        <v>48</v>
      </c>
    </row>
    <row r="98" spans="2:10">
      <c r="B98" t="s">
        <v>18</v>
      </c>
      <c r="C98" t="s">
        <v>34</v>
      </c>
      <c r="D98" t="s">
        <v>49</v>
      </c>
      <c r="E98" s="4">
        <v>4137</v>
      </c>
      <c r="F98" s="5">
        <v>60</v>
      </c>
      <c r="J98" s="70" t="s">
        <v>31</v>
      </c>
    </row>
    <row r="99" spans="2:10">
      <c r="B99" t="s">
        <v>18</v>
      </c>
      <c r="C99" t="s">
        <v>22</v>
      </c>
      <c r="D99" t="s">
        <v>10</v>
      </c>
      <c r="E99" s="4">
        <v>9051</v>
      </c>
      <c r="F99" s="5">
        <v>57</v>
      </c>
      <c r="J99" s="69" t="s">
        <v>35</v>
      </c>
    </row>
    <row r="100" spans="2:10">
      <c r="B100" t="s">
        <v>43</v>
      </c>
      <c r="C100" t="s">
        <v>34</v>
      </c>
      <c r="D100" t="s">
        <v>12</v>
      </c>
      <c r="E100" s="4">
        <v>7189</v>
      </c>
      <c r="F100" s="5">
        <v>54</v>
      </c>
      <c r="J100" s="70" t="s">
        <v>15</v>
      </c>
    </row>
    <row r="101" spans="2:10">
      <c r="B101" t="s">
        <v>40</v>
      </c>
      <c r="C101" t="s">
        <v>9</v>
      </c>
      <c r="D101" t="s">
        <v>10</v>
      </c>
      <c r="E101" s="4">
        <v>6454</v>
      </c>
      <c r="F101" s="5">
        <v>54</v>
      </c>
      <c r="J101" s="69" t="s">
        <v>53</v>
      </c>
    </row>
    <row r="102" spans="2:10">
      <c r="B102" t="s">
        <v>43</v>
      </c>
      <c r="C102" t="s">
        <v>27</v>
      </c>
      <c r="D102" t="s">
        <v>51</v>
      </c>
      <c r="E102" s="4">
        <v>5236</v>
      </c>
      <c r="F102" s="5">
        <v>51</v>
      </c>
      <c r="J102" s="70" t="s">
        <v>37</v>
      </c>
    </row>
    <row r="103" spans="2:10">
      <c r="B103" t="s">
        <v>8</v>
      </c>
      <c r="C103" t="s">
        <v>50</v>
      </c>
      <c r="D103" t="s">
        <v>51</v>
      </c>
      <c r="E103" s="4">
        <v>6748</v>
      </c>
      <c r="F103" s="5">
        <v>48</v>
      </c>
      <c r="J103" s="69" t="s">
        <v>45</v>
      </c>
    </row>
    <row r="104" spans="2:10">
      <c r="B104" t="s">
        <v>40</v>
      </c>
      <c r="C104" t="s">
        <v>9</v>
      </c>
      <c r="D104" t="s">
        <v>31</v>
      </c>
      <c r="E104" s="4">
        <v>6391</v>
      </c>
      <c r="F104" s="5">
        <v>48</v>
      </c>
      <c r="J104" s="70" t="s">
        <v>52</v>
      </c>
    </row>
    <row r="105" spans="2:10">
      <c r="B105" t="s">
        <v>43</v>
      </c>
      <c r="C105" t="s">
        <v>34</v>
      </c>
      <c r="D105" t="s">
        <v>28</v>
      </c>
      <c r="E105" s="4">
        <v>7483</v>
      </c>
      <c r="F105" s="5">
        <v>45</v>
      </c>
      <c r="J105" s="69" t="s">
        <v>52</v>
      </c>
    </row>
    <row r="106" spans="2:10">
      <c r="B106" t="s">
        <v>13</v>
      </c>
      <c r="C106" t="s">
        <v>9</v>
      </c>
      <c r="D106" t="s">
        <v>51</v>
      </c>
      <c r="E106" s="4">
        <v>6279</v>
      </c>
      <c r="F106" s="5">
        <v>45</v>
      </c>
      <c r="J106" s="70" t="s">
        <v>12</v>
      </c>
    </row>
    <row r="107" spans="2:10">
      <c r="B107" t="s">
        <v>40</v>
      </c>
      <c r="C107" t="s">
        <v>22</v>
      </c>
      <c r="D107" t="s">
        <v>37</v>
      </c>
      <c r="E107" s="4">
        <v>8435</v>
      </c>
      <c r="F107" s="5">
        <v>42</v>
      </c>
      <c r="J107" s="69" t="s">
        <v>12</v>
      </c>
    </row>
    <row r="108" spans="2:10">
      <c r="B108" t="s">
        <v>47</v>
      </c>
      <c r="C108" t="s">
        <v>50</v>
      </c>
      <c r="D108" t="s">
        <v>28</v>
      </c>
      <c r="E108" s="4">
        <v>6300</v>
      </c>
      <c r="F108" s="5">
        <v>42</v>
      </c>
      <c r="J108" s="70" t="s">
        <v>17</v>
      </c>
    </row>
    <row r="109" spans="2:10">
      <c r="B109" t="s">
        <v>8</v>
      </c>
      <c r="C109" t="s">
        <v>27</v>
      </c>
      <c r="D109" t="s">
        <v>25</v>
      </c>
      <c r="E109" s="4">
        <v>5775</v>
      </c>
      <c r="F109" s="5">
        <v>42</v>
      </c>
      <c r="J109" s="69" t="s">
        <v>49</v>
      </c>
    </row>
    <row r="110" spans="2:10">
      <c r="B110" t="s">
        <v>43</v>
      </c>
      <c r="C110" t="s">
        <v>22</v>
      </c>
      <c r="D110" t="s">
        <v>30</v>
      </c>
      <c r="E110" s="4">
        <v>16184</v>
      </c>
      <c r="F110" s="5">
        <v>39</v>
      </c>
      <c r="J110" s="70" t="s">
        <v>10</v>
      </c>
    </row>
    <row r="111" spans="2:10">
      <c r="B111" t="s">
        <v>40</v>
      </c>
      <c r="C111" t="s">
        <v>50</v>
      </c>
      <c r="D111" t="s">
        <v>33</v>
      </c>
      <c r="E111" s="4">
        <v>7777</v>
      </c>
      <c r="F111" s="5">
        <v>39</v>
      </c>
      <c r="J111" s="69" t="s">
        <v>12</v>
      </c>
    </row>
    <row r="112" spans="2:10">
      <c r="B112" t="s">
        <v>26</v>
      </c>
      <c r="C112" t="s">
        <v>34</v>
      </c>
      <c r="D112" t="s">
        <v>45</v>
      </c>
      <c r="E112" s="4">
        <v>7322</v>
      </c>
      <c r="F112" s="5">
        <v>36</v>
      </c>
      <c r="J112" s="70" t="s">
        <v>10</v>
      </c>
    </row>
    <row r="113" spans="2:10">
      <c r="B113" t="s">
        <v>47</v>
      </c>
      <c r="C113" t="s">
        <v>22</v>
      </c>
      <c r="D113" t="s">
        <v>30</v>
      </c>
      <c r="E113" s="4">
        <v>9198</v>
      </c>
      <c r="F113" s="5">
        <v>36</v>
      </c>
      <c r="J113" s="69" t="s">
        <v>51</v>
      </c>
    </row>
    <row r="114" spans="2:10">
      <c r="B114" t="s">
        <v>46</v>
      </c>
      <c r="C114" t="s">
        <v>27</v>
      </c>
      <c r="D114" t="s">
        <v>25</v>
      </c>
      <c r="E114" s="4">
        <v>4802</v>
      </c>
      <c r="F114" s="5">
        <v>36</v>
      </c>
      <c r="J114" s="70" t="s">
        <v>51</v>
      </c>
    </row>
    <row r="115" spans="2:10">
      <c r="B115" t="s">
        <v>8</v>
      </c>
      <c r="C115" t="s">
        <v>22</v>
      </c>
      <c r="D115" t="s">
        <v>28</v>
      </c>
      <c r="E115" s="4">
        <v>5439</v>
      </c>
      <c r="F115" s="5">
        <v>30</v>
      </c>
      <c r="J115" s="69" t="s">
        <v>31</v>
      </c>
    </row>
    <row r="116" spans="2:10">
      <c r="B116" t="s">
        <v>26</v>
      </c>
      <c r="C116" t="s">
        <v>22</v>
      </c>
      <c r="D116" t="s">
        <v>12</v>
      </c>
      <c r="E116" s="4">
        <v>4319</v>
      </c>
      <c r="F116" s="5">
        <v>30</v>
      </c>
      <c r="J116" s="70" t="s">
        <v>28</v>
      </c>
    </row>
    <row r="117" spans="2:10">
      <c r="B117" t="s">
        <v>13</v>
      </c>
      <c r="C117" t="s">
        <v>9</v>
      </c>
      <c r="D117" t="s">
        <v>25</v>
      </c>
      <c r="E117" s="4">
        <v>9709</v>
      </c>
      <c r="F117" s="5">
        <v>30</v>
      </c>
      <c r="J117" s="69" t="s">
        <v>51</v>
      </c>
    </row>
    <row r="118" spans="2:10">
      <c r="B118" t="s">
        <v>55</v>
      </c>
      <c r="C118" t="s">
        <v>9</v>
      </c>
      <c r="D118" t="s">
        <v>48</v>
      </c>
      <c r="E118" s="4">
        <v>4683</v>
      </c>
      <c r="F118" s="5">
        <v>30</v>
      </c>
      <c r="J118" s="70" t="s">
        <v>37</v>
      </c>
    </row>
    <row r="119" spans="2:10">
      <c r="B119" t="s">
        <v>55</v>
      </c>
      <c r="C119" t="s">
        <v>27</v>
      </c>
      <c r="D119" t="s">
        <v>31</v>
      </c>
      <c r="E119" s="4">
        <v>12950</v>
      </c>
      <c r="F119" s="5">
        <v>30</v>
      </c>
      <c r="J119" s="69" t="s">
        <v>28</v>
      </c>
    </row>
    <row r="120" spans="2:10">
      <c r="B120" t="s">
        <v>8</v>
      </c>
      <c r="C120" t="s">
        <v>27</v>
      </c>
      <c r="D120" t="s">
        <v>53</v>
      </c>
      <c r="E120" s="4">
        <v>6370</v>
      </c>
      <c r="F120" s="5">
        <v>30</v>
      </c>
      <c r="J120" s="70" t="s">
        <v>25</v>
      </c>
    </row>
    <row r="121" spans="2:10">
      <c r="B121" t="s">
        <v>18</v>
      </c>
      <c r="C121" t="s">
        <v>50</v>
      </c>
      <c r="D121" t="s">
        <v>45</v>
      </c>
      <c r="E121" s="4">
        <v>6832</v>
      </c>
      <c r="F121" s="5">
        <v>27</v>
      </c>
      <c r="J121" s="69" t="s">
        <v>30</v>
      </c>
    </row>
    <row r="122" spans="2:10">
      <c r="B122" t="s">
        <v>13</v>
      </c>
      <c r="C122" t="s">
        <v>27</v>
      </c>
      <c r="D122" t="s">
        <v>23</v>
      </c>
      <c r="E122" s="4">
        <v>9660</v>
      </c>
      <c r="F122" s="5">
        <v>27</v>
      </c>
      <c r="J122" s="70" t="s">
        <v>33</v>
      </c>
    </row>
    <row r="123" spans="2:10">
      <c r="B123" t="s">
        <v>26</v>
      </c>
      <c r="C123" t="s">
        <v>27</v>
      </c>
      <c r="D123" t="s">
        <v>33</v>
      </c>
      <c r="E123" s="4">
        <v>6048</v>
      </c>
      <c r="F123" s="5">
        <v>27</v>
      </c>
      <c r="J123" s="69" t="s">
        <v>45</v>
      </c>
    </row>
    <row r="124" spans="2:10">
      <c r="B124" t="s">
        <v>43</v>
      </c>
      <c r="C124" t="s">
        <v>34</v>
      </c>
      <c r="D124" t="s">
        <v>15</v>
      </c>
      <c r="E124" s="4">
        <v>5075</v>
      </c>
      <c r="F124" s="5">
        <v>21</v>
      </c>
      <c r="J124" s="70" t="s">
        <v>30</v>
      </c>
    </row>
    <row r="125" spans="2:10">
      <c r="B125" t="s">
        <v>46</v>
      </c>
      <c r="C125" t="s">
        <v>22</v>
      </c>
      <c r="D125" t="s">
        <v>30</v>
      </c>
      <c r="E125" s="4">
        <v>11417</v>
      </c>
      <c r="F125" s="5">
        <v>21</v>
      </c>
      <c r="J125" s="69" t="s">
        <v>25</v>
      </c>
    </row>
    <row r="126" spans="2:10">
      <c r="B126" t="s">
        <v>43</v>
      </c>
      <c r="C126" t="s">
        <v>50</v>
      </c>
      <c r="D126" t="s">
        <v>53</v>
      </c>
      <c r="E126" s="4">
        <v>6986</v>
      </c>
      <c r="F126" s="5">
        <v>21</v>
      </c>
      <c r="J126" s="70" t="s">
        <v>28</v>
      </c>
    </row>
    <row r="127" spans="2:10">
      <c r="B127" t="s">
        <v>43</v>
      </c>
      <c r="C127" t="s">
        <v>9</v>
      </c>
      <c r="D127" t="s">
        <v>28</v>
      </c>
      <c r="E127" s="4">
        <v>8813</v>
      </c>
      <c r="F127" s="5">
        <v>21</v>
      </c>
      <c r="J127" s="69" t="s">
        <v>12</v>
      </c>
    </row>
    <row r="128" spans="2:10">
      <c r="B128" t="s">
        <v>8</v>
      </c>
      <c r="C128" t="s">
        <v>9</v>
      </c>
      <c r="D128" t="s">
        <v>39</v>
      </c>
      <c r="E128" s="4">
        <v>7693</v>
      </c>
      <c r="F128" s="5">
        <v>21</v>
      </c>
      <c r="J128" s="70" t="s">
        <v>25</v>
      </c>
    </row>
    <row r="129" spans="2:10">
      <c r="B129" t="s">
        <v>43</v>
      </c>
      <c r="C129" t="s">
        <v>22</v>
      </c>
      <c r="D129" t="s">
        <v>48</v>
      </c>
      <c r="E129" s="4">
        <v>6314</v>
      </c>
      <c r="F129" s="5">
        <v>15</v>
      </c>
      <c r="J129" s="69" t="s">
        <v>48</v>
      </c>
    </row>
    <row r="130" spans="2:10">
      <c r="B130" t="s">
        <v>43</v>
      </c>
      <c r="C130" t="s">
        <v>9</v>
      </c>
      <c r="D130" t="s">
        <v>17</v>
      </c>
      <c r="E130" s="4">
        <v>4991</v>
      </c>
      <c r="F130" s="5">
        <v>12</v>
      </c>
      <c r="J130" s="70" t="s">
        <v>31</v>
      </c>
    </row>
    <row r="131" spans="2:10">
      <c r="B131" t="s">
        <v>8</v>
      </c>
      <c r="C131" t="s">
        <v>27</v>
      </c>
      <c r="D131" t="s">
        <v>37</v>
      </c>
      <c r="E131" s="4">
        <v>5817</v>
      </c>
      <c r="F131" s="5">
        <v>12</v>
      </c>
      <c r="J131" s="69" t="s">
        <v>53</v>
      </c>
    </row>
    <row r="132" spans="2:10">
      <c r="B132" t="s">
        <v>26</v>
      </c>
      <c r="C132" t="s">
        <v>22</v>
      </c>
      <c r="D132" t="s">
        <v>15</v>
      </c>
      <c r="E132" s="4">
        <v>6118</v>
      </c>
      <c r="F132" s="5">
        <v>9</v>
      </c>
      <c r="J132" s="70" t="s">
        <v>45</v>
      </c>
    </row>
    <row r="133" spans="2:10">
      <c r="B133" t="s">
        <v>55</v>
      </c>
      <c r="C133" t="s">
        <v>50</v>
      </c>
      <c r="D133" t="s">
        <v>51</v>
      </c>
      <c r="E133" s="4">
        <v>4991</v>
      </c>
      <c r="F133" s="5">
        <v>9</v>
      </c>
      <c r="J133" s="69" t="s">
        <v>23</v>
      </c>
    </row>
    <row r="134" spans="2:10">
      <c r="B134" t="s">
        <v>26</v>
      </c>
      <c r="C134" t="s">
        <v>9</v>
      </c>
      <c r="D134" t="s">
        <v>51</v>
      </c>
      <c r="E134" s="4">
        <v>6818</v>
      </c>
      <c r="F134" s="5">
        <v>6</v>
      </c>
      <c r="J134" s="70" t="s">
        <v>33</v>
      </c>
    </row>
    <row r="135" spans="2:10">
      <c r="B135" t="s">
        <v>21</v>
      </c>
      <c r="C135" t="s">
        <v>34</v>
      </c>
      <c r="D135" t="s">
        <v>37</v>
      </c>
      <c r="E135" s="4">
        <v>5915</v>
      </c>
      <c r="F135" s="5">
        <v>3</v>
      </c>
      <c r="J135" s="69" t="s">
        <v>15</v>
      </c>
    </row>
    <row r="136" spans="2:10">
      <c r="B136" t="s">
        <v>43</v>
      </c>
      <c r="C136" t="s">
        <v>22</v>
      </c>
      <c r="D136" t="s">
        <v>23</v>
      </c>
      <c r="E136" s="4">
        <v>6111</v>
      </c>
      <c r="F136" s="5">
        <v>3</v>
      </c>
      <c r="J136" s="70" t="s">
        <v>30</v>
      </c>
    </row>
    <row r="137" spans="2:10">
      <c r="B137" t="s">
        <v>40</v>
      </c>
      <c r="C137" t="s">
        <v>9</v>
      </c>
      <c r="D137" t="s">
        <v>51</v>
      </c>
      <c r="E137" s="4">
        <v>5306</v>
      </c>
      <c r="F137" s="5">
        <v>0</v>
      </c>
      <c r="J137" s="69" t="s">
        <v>53</v>
      </c>
    </row>
    <row r="138" spans="2:10" hidden="1">
      <c r="B138" t="s">
        <v>8</v>
      </c>
      <c r="C138" t="s">
        <v>27</v>
      </c>
      <c r="D138" t="s">
        <v>52</v>
      </c>
      <c r="E138" s="4">
        <v>0</v>
      </c>
      <c r="F138" s="5">
        <v>135</v>
      </c>
      <c r="J138" s="70" t="s">
        <v>28</v>
      </c>
    </row>
    <row r="139" spans="2:10" hidden="1">
      <c r="B139" t="s">
        <v>47</v>
      </c>
      <c r="C139" t="s">
        <v>27</v>
      </c>
      <c r="D139" t="s">
        <v>30</v>
      </c>
      <c r="E139" s="4">
        <v>21</v>
      </c>
      <c r="F139" s="5">
        <v>168</v>
      </c>
      <c r="J139" s="69" t="s">
        <v>39</v>
      </c>
    </row>
    <row r="140" spans="2:10" hidden="1">
      <c r="B140" t="s">
        <v>13</v>
      </c>
      <c r="C140" t="s">
        <v>9</v>
      </c>
      <c r="D140" t="s">
        <v>10</v>
      </c>
      <c r="E140" s="4">
        <v>42</v>
      </c>
      <c r="F140" s="5">
        <v>150</v>
      </c>
      <c r="J140" s="70" t="s">
        <v>48</v>
      </c>
    </row>
    <row r="141" spans="2:10" hidden="1">
      <c r="B141" t="s">
        <v>46</v>
      </c>
      <c r="C141" t="s">
        <v>34</v>
      </c>
      <c r="D141" t="s">
        <v>12</v>
      </c>
      <c r="E141" s="4">
        <v>56</v>
      </c>
      <c r="F141" s="5">
        <v>51</v>
      </c>
      <c r="J141" s="69" t="s">
        <v>17</v>
      </c>
    </row>
    <row r="142" spans="2:10" hidden="1">
      <c r="B142" t="s">
        <v>55</v>
      </c>
      <c r="C142" t="s">
        <v>34</v>
      </c>
      <c r="D142" t="s">
        <v>12</v>
      </c>
      <c r="E142" s="4">
        <v>63</v>
      </c>
      <c r="F142" s="5">
        <v>123</v>
      </c>
      <c r="J142" s="70" t="s">
        <v>37</v>
      </c>
    </row>
    <row r="143" spans="2:10" hidden="1">
      <c r="B143" t="s">
        <v>21</v>
      </c>
      <c r="C143" t="s">
        <v>22</v>
      </c>
      <c r="D143" t="s">
        <v>51</v>
      </c>
      <c r="E143" s="4">
        <v>98</v>
      </c>
      <c r="F143" s="5">
        <v>204</v>
      </c>
      <c r="J143" s="69" t="s">
        <v>15</v>
      </c>
    </row>
    <row r="144" spans="2:10" hidden="1">
      <c r="B144" t="s">
        <v>18</v>
      </c>
      <c r="C144" t="s">
        <v>14</v>
      </c>
      <c r="D144" t="s">
        <v>51</v>
      </c>
      <c r="E144" s="4">
        <v>98</v>
      </c>
      <c r="F144" s="5">
        <v>159</v>
      </c>
      <c r="J144" s="70" t="s">
        <v>51</v>
      </c>
    </row>
    <row r="145" spans="2:10" hidden="1">
      <c r="B145" t="s">
        <v>21</v>
      </c>
      <c r="C145" t="s">
        <v>34</v>
      </c>
      <c r="D145" t="s">
        <v>28</v>
      </c>
      <c r="E145" s="4">
        <v>154</v>
      </c>
      <c r="F145" s="5">
        <v>21</v>
      </c>
      <c r="J145" s="69" t="s">
        <v>51</v>
      </c>
    </row>
    <row r="146" spans="2:10" hidden="1">
      <c r="B146" t="s">
        <v>13</v>
      </c>
      <c r="C146" t="s">
        <v>34</v>
      </c>
      <c r="D146" t="s">
        <v>37</v>
      </c>
      <c r="E146" s="4">
        <v>168</v>
      </c>
      <c r="F146" s="5">
        <v>84</v>
      </c>
      <c r="J146" s="70" t="s">
        <v>37</v>
      </c>
    </row>
    <row r="147" spans="2:10" hidden="1">
      <c r="B147" t="s">
        <v>43</v>
      </c>
      <c r="C147" t="s">
        <v>9</v>
      </c>
      <c r="D147" t="s">
        <v>35</v>
      </c>
      <c r="E147" s="4">
        <v>182</v>
      </c>
      <c r="F147" s="5">
        <v>48</v>
      </c>
      <c r="J147" s="69" t="s">
        <v>23</v>
      </c>
    </row>
    <row r="148" spans="2:10" hidden="1">
      <c r="B148" t="s">
        <v>46</v>
      </c>
      <c r="C148" t="s">
        <v>22</v>
      </c>
      <c r="D148" t="s">
        <v>33</v>
      </c>
      <c r="E148" s="4">
        <v>189</v>
      </c>
      <c r="F148" s="5">
        <v>48</v>
      </c>
      <c r="J148" s="70" t="s">
        <v>51</v>
      </c>
    </row>
    <row r="149" spans="2:10" hidden="1">
      <c r="B149" t="s">
        <v>8</v>
      </c>
      <c r="C149" t="s">
        <v>22</v>
      </c>
      <c r="D149" t="s">
        <v>19</v>
      </c>
      <c r="E149" s="4">
        <v>217</v>
      </c>
      <c r="F149" s="5">
        <v>36</v>
      </c>
    </row>
    <row r="150" spans="2:10" hidden="1">
      <c r="B150" t="s">
        <v>46</v>
      </c>
      <c r="C150" t="s">
        <v>9</v>
      </c>
      <c r="D150" t="s">
        <v>39</v>
      </c>
      <c r="E150" s="4">
        <v>238</v>
      </c>
      <c r="F150" s="5">
        <v>18</v>
      </c>
    </row>
    <row r="151" spans="2:10" hidden="1">
      <c r="B151" t="s">
        <v>55</v>
      </c>
      <c r="C151" t="s">
        <v>9</v>
      </c>
      <c r="D151" t="s">
        <v>45</v>
      </c>
      <c r="E151" s="4">
        <v>245</v>
      </c>
      <c r="F151" s="5">
        <v>288</v>
      </c>
    </row>
    <row r="152" spans="2:10" hidden="1">
      <c r="B152" t="s">
        <v>46</v>
      </c>
      <c r="C152" t="s">
        <v>50</v>
      </c>
      <c r="D152" t="s">
        <v>12</v>
      </c>
      <c r="E152" s="4">
        <v>252</v>
      </c>
      <c r="F152" s="5">
        <v>54</v>
      </c>
    </row>
    <row r="153" spans="2:10" hidden="1">
      <c r="B153" t="s">
        <v>18</v>
      </c>
      <c r="C153" t="s">
        <v>9</v>
      </c>
      <c r="D153" t="s">
        <v>19</v>
      </c>
      <c r="E153" s="4">
        <v>259</v>
      </c>
      <c r="F153" s="5">
        <v>207</v>
      </c>
    </row>
    <row r="154" spans="2:10" hidden="1">
      <c r="B154" t="s">
        <v>40</v>
      </c>
      <c r="C154" t="s">
        <v>22</v>
      </c>
      <c r="D154" t="s">
        <v>15</v>
      </c>
      <c r="E154" s="4">
        <v>280</v>
      </c>
      <c r="F154" s="5">
        <v>87</v>
      </c>
    </row>
    <row r="155" spans="2:10" hidden="1">
      <c r="B155" t="s">
        <v>21</v>
      </c>
      <c r="C155" t="s">
        <v>50</v>
      </c>
      <c r="D155" t="s">
        <v>37</v>
      </c>
      <c r="E155" s="4">
        <v>336</v>
      </c>
      <c r="F155" s="5">
        <v>144</v>
      </c>
    </row>
    <row r="156" spans="2:10" hidden="1">
      <c r="B156" t="s">
        <v>13</v>
      </c>
      <c r="C156" t="s">
        <v>14</v>
      </c>
      <c r="D156" t="s">
        <v>31</v>
      </c>
      <c r="E156" s="4">
        <v>357</v>
      </c>
      <c r="F156" s="5">
        <v>126</v>
      </c>
    </row>
    <row r="157" spans="2:10" hidden="1">
      <c r="B157" t="s">
        <v>43</v>
      </c>
      <c r="C157" t="s">
        <v>27</v>
      </c>
      <c r="D157" t="s">
        <v>23</v>
      </c>
      <c r="E157" s="4">
        <v>385</v>
      </c>
      <c r="F157" s="5">
        <v>249</v>
      </c>
    </row>
    <row r="158" spans="2:10" hidden="1">
      <c r="B158" t="s">
        <v>13</v>
      </c>
      <c r="C158" t="s">
        <v>9</v>
      </c>
      <c r="D158" t="s">
        <v>45</v>
      </c>
      <c r="E158" s="4">
        <v>434</v>
      </c>
      <c r="F158" s="5">
        <v>87</v>
      </c>
    </row>
    <row r="159" spans="2:10" hidden="1">
      <c r="B159" t="s">
        <v>26</v>
      </c>
      <c r="C159" t="s">
        <v>34</v>
      </c>
      <c r="D159" t="s">
        <v>28</v>
      </c>
      <c r="E159" s="4">
        <v>469</v>
      </c>
      <c r="F159" s="5">
        <v>75</v>
      </c>
    </row>
    <row r="160" spans="2:10" hidden="1">
      <c r="B160" t="s">
        <v>43</v>
      </c>
      <c r="C160" t="s">
        <v>14</v>
      </c>
      <c r="D160" t="s">
        <v>37</v>
      </c>
      <c r="E160" s="4">
        <v>490</v>
      </c>
      <c r="F160" s="5">
        <v>84</v>
      </c>
    </row>
    <row r="161" spans="2:6" hidden="1">
      <c r="B161" t="s">
        <v>26</v>
      </c>
      <c r="C161" t="s">
        <v>22</v>
      </c>
      <c r="D161" t="s">
        <v>45</v>
      </c>
      <c r="E161" s="4">
        <v>497</v>
      </c>
      <c r="F161" s="5">
        <v>63</v>
      </c>
    </row>
    <row r="162" spans="2:6" hidden="1">
      <c r="B162" t="s">
        <v>43</v>
      </c>
      <c r="C162" t="s">
        <v>9</v>
      </c>
      <c r="D162" t="s">
        <v>37</v>
      </c>
      <c r="E162" s="4">
        <v>518</v>
      </c>
      <c r="F162" s="5">
        <v>75</v>
      </c>
    </row>
    <row r="163" spans="2:6" hidden="1">
      <c r="B163" t="s">
        <v>26</v>
      </c>
      <c r="C163" t="s">
        <v>50</v>
      </c>
      <c r="D163" t="s">
        <v>19</v>
      </c>
      <c r="E163" s="4">
        <v>525</v>
      </c>
      <c r="F163" s="5">
        <v>48</v>
      </c>
    </row>
    <row r="164" spans="2:6" hidden="1">
      <c r="B164" t="s">
        <v>46</v>
      </c>
      <c r="C164" t="s">
        <v>14</v>
      </c>
      <c r="D164" t="s">
        <v>39</v>
      </c>
      <c r="E164" s="4">
        <v>553</v>
      </c>
      <c r="F164" s="5">
        <v>15</v>
      </c>
    </row>
    <row r="165" spans="2:6" hidden="1">
      <c r="B165" t="s">
        <v>26</v>
      </c>
      <c r="C165" t="s">
        <v>9</v>
      </c>
      <c r="D165" t="s">
        <v>10</v>
      </c>
      <c r="E165" s="4">
        <v>560</v>
      </c>
      <c r="F165" s="5">
        <v>81</v>
      </c>
    </row>
    <row r="166" spans="2:6" hidden="1">
      <c r="B166" t="s">
        <v>55</v>
      </c>
      <c r="C166" t="s">
        <v>14</v>
      </c>
      <c r="D166" t="s">
        <v>45</v>
      </c>
      <c r="E166" s="4">
        <v>567</v>
      </c>
      <c r="F166" s="5">
        <v>228</v>
      </c>
    </row>
    <row r="167" spans="2:6" hidden="1">
      <c r="B167" t="s">
        <v>21</v>
      </c>
      <c r="C167" t="s">
        <v>14</v>
      </c>
      <c r="D167" t="s">
        <v>39</v>
      </c>
      <c r="E167" s="4">
        <v>609</v>
      </c>
      <c r="F167" s="5">
        <v>99</v>
      </c>
    </row>
    <row r="168" spans="2:6" hidden="1">
      <c r="B168" t="s">
        <v>8</v>
      </c>
      <c r="C168" t="s">
        <v>34</v>
      </c>
      <c r="D168" t="s">
        <v>51</v>
      </c>
      <c r="E168" s="4">
        <v>609</v>
      </c>
      <c r="F168" s="5">
        <v>87</v>
      </c>
    </row>
    <row r="169" spans="2:6" hidden="1">
      <c r="B169" t="s">
        <v>8</v>
      </c>
      <c r="C169" t="s">
        <v>34</v>
      </c>
      <c r="D169" t="s">
        <v>49</v>
      </c>
      <c r="E169" s="4">
        <v>623</v>
      </c>
      <c r="F169" s="5">
        <v>51</v>
      </c>
    </row>
    <row r="170" spans="2:6" hidden="1">
      <c r="B170" t="s">
        <v>46</v>
      </c>
      <c r="C170" t="s">
        <v>27</v>
      </c>
      <c r="D170" t="s">
        <v>48</v>
      </c>
      <c r="E170" s="4">
        <v>630</v>
      </c>
      <c r="F170" s="5">
        <v>36</v>
      </c>
    </row>
    <row r="171" spans="2:6" hidden="1">
      <c r="B171" t="s">
        <v>55</v>
      </c>
      <c r="C171" t="s">
        <v>50</v>
      </c>
      <c r="D171" t="s">
        <v>33</v>
      </c>
      <c r="E171" s="4">
        <v>700</v>
      </c>
      <c r="F171" s="5">
        <v>87</v>
      </c>
    </row>
    <row r="172" spans="2:6" hidden="1">
      <c r="B172" t="s">
        <v>18</v>
      </c>
      <c r="C172" t="s">
        <v>50</v>
      </c>
      <c r="D172" t="s">
        <v>33</v>
      </c>
      <c r="E172" s="4">
        <v>707</v>
      </c>
      <c r="F172" s="5">
        <v>174</v>
      </c>
    </row>
    <row r="173" spans="2:6" hidden="1">
      <c r="B173" t="s">
        <v>21</v>
      </c>
      <c r="C173" t="s">
        <v>9</v>
      </c>
      <c r="D173" t="s">
        <v>25</v>
      </c>
      <c r="E173" s="4">
        <v>714</v>
      </c>
      <c r="F173" s="5">
        <v>231</v>
      </c>
    </row>
    <row r="174" spans="2:6" hidden="1">
      <c r="B174" t="s">
        <v>46</v>
      </c>
      <c r="C174" t="s">
        <v>22</v>
      </c>
      <c r="D174" t="s">
        <v>53</v>
      </c>
      <c r="E174" s="4">
        <v>798</v>
      </c>
      <c r="F174" s="5">
        <v>519</v>
      </c>
    </row>
    <row r="175" spans="2:6" hidden="1">
      <c r="B175" t="s">
        <v>13</v>
      </c>
      <c r="C175" t="s">
        <v>34</v>
      </c>
      <c r="D175" t="s">
        <v>12</v>
      </c>
      <c r="E175" s="4">
        <v>819</v>
      </c>
      <c r="F175" s="5">
        <v>510</v>
      </c>
    </row>
    <row r="176" spans="2:6" hidden="1">
      <c r="B176" t="s">
        <v>47</v>
      </c>
      <c r="C176" t="s">
        <v>14</v>
      </c>
      <c r="D176" t="s">
        <v>31</v>
      </c>
      <c r="E176" s="4">
        <v>819</v>
      </c>
      <c r="F176" s="5">
        <v>306</v>
      </c>
    </row>
    <row r="177" spans="2:6" hidden="1">
      <c r="B177" t="s">
        <v>21</v>
      </c>
      <c r="C177" t="s">
        <v>14</v>
      </c>
      <c r="D177" t="s">
        <v>53</v>
      </c>
      <c r="E177" s="4">
        <v>847</v>
      </c>
      <c r="F177" s="5">
        <v>129</v>
      </c>
    </row>
    <row r="178" spans="2:6" hidden="1">
      <c r="B178" t="s">
        <v>21</v>
      </c>
      <c r="C178" t="s">
        <v>22</v>
      </c>
      <c r="D178" t="s">
        <v>54</v>
      </c>
      <c r="E178" s="4">
        <v>854</v>
      </c>
      <c r="F178" s="5">
        <v>309</v>
      </c>
    </row>
    <row r="179" spans="2:6" hidden="1">
      <c r="B179" t="s">
        <v>43</v>
      </c>
      <c r="C179" t="s">
        <v>50</v>
      </c>
      <c r="D179" t="s">
        <v>39</v>
      </c>
      <c r="E179" s="4">
        <v>861</v>
      </c>
      <c r="F179" s="5">
        <v>195</v>
      </c>
    </row>
    <row r="180" spans="2:6" hidden="1">
      <c r="B180" t="s">
        <v>47</v>
      </c>
      <c r="C180" t="s">
        <v>9</v>
      </c>
      <c r="D180" t="s">
        <v>19</v>
      </c>
      <c r="E180" s="4">
        <v>938</v>
      </c>
      <c r="F180" s="5">
        <v>366</v>
      </c>
    </row>
    <row r="181" spans="2:6" hidden="1">
      <c r="B181" t="s">
        <v>18</v>
      </c>
      <c r="C181" t="s">
        <v>50</v>
      </c>
      <c r="D181" t="s">
        <v>30</v>
      </c>
      <c r="E181" s="4">
        <v>938</v>
      </c>
      <c r="F181" s="5">
        <v>189</v>
      </c>
    </row>
    <row r="182" spans="2:6" hidden="1">
      <c r="B182" t="s">
        <v>26</v>
      </c>
      <c r="C182" t="s">
        <v>34</v>
      </c>
      <c r="D182" t="s">
        <v>30</v>
      </c>
      <c r="E182" s="4">
        <v>938</v>
      </c>
      <c r="F182" s="5">
        <v>6</v>
      </c>
    </row>
    <row r="183" spans="2:6" hidden="1">
      <c r="B183" t="s">
        <v>55</v>
      </c>
      <c r="C183" t="s">
        <v>22</v>
      </c>
      <c r="D183" t="s">
        <v>12</v>
      </c>
      <c r="E183" s="4">
        <v>945</v>
      </c>
      <c r="F183" s="5">
        <v>75</v>
      </c>
    </row>
    <row r="184" spans="2:6" hidden="1">
      <c r="B184" t="s">
        <v>18</v>
      </c>
      <c r="C184" t="s">
        <v>14</v>
      </c>
      <c r="D184" t="s">
        <v>19</v>
      </c>
      <c r="E184" s="4">
        <v>959</v>
      </c>
      <c r="F184" s="5">
        <v>147</v>
      </c>
    </row>
    <row r="185" spans="2:6" hidden="1">
      <c r="B185" t="s">
        <v>26</v>
      </c>
      <c r="C185" t="s">
        <v>34</v>
      </c>
      <c r="D185" t="s">
        <v>31</v>
      </c>
      <c r="E185" s="4">
        <v>959</v>
      </c>
      <c r="F185" s="5">
        <v>135</v>
      </c>
    </row>
    <row r="186" spans="2:6" hidden="1">
      <c r="B186" t="s">
        <v>40</v>
      </c>
      <c r="C186" t="s">
        <v>27</v>
      </c>
      <c r="D186" t="s">
        <v>53</v>
      </c>
      <c r="E186" s="4">
        <v>966</v>
      </c>
      <c r="F186" s="5">
        <v>198</v>
      </c>
    </row>
    <row r="187" spans="2:6" hidden="1">
      <c r="B187" t="s">
        <v>47</v>
      </c>
      <c r="C187" t="s">
        <v>22</v>
      </c>
      <c r="D187" t="s">
        <v>54</v>
      </c>
      <c r="E187" s="4">
        <v>973</v>
      </c>
      <c r="F187" s="5">
        <v>162</v>
      </c>
    </row>
    <row r="188" spans="2:6" hidden="1">
      <c r="B188" t="s">
        <v>46</v>
      </c>
      <c r="C188" t="s">
        <v>9</v>
      </c>
      <c r="D188" t="s">
        <v>17</v>
      </c>
      <c r="E188" s="4">
        <v>1057</v>
      </c>
      <c r="F188" s="5">
        <v>54</v>
      </c>
    </row>
    <row r="189" spans="2:6" hidden="1">
      <c r="B189" t="s">
        <v>26</v>
      </c>
      <c r="C189" t="s">
        <v>14</v>
      </c>
      <c r="D189" t="s">
        <v>42</v>
      </c>
      <c r="E189" s="4">
        <v>1071</v>
      </c>
      <c r="F189" s="5">
        <v>270</v>
      </c>
    </row>
    <row r="190" spans="2:6" hidden="1">
      <c r="B190" t="s">
        <v>18</v>
      </c>
      <c r="C190" t="s">
        <v>9</v>
      </c>
      <c r="D190" t="s">
        <v>52</v>
      </c>
      <c r="E190" s="4">
        <v>1085</v>
      </c>
      <c r="F190" s="5">
        <v>273</v>
      </c>
    </row>
    <row r="191" spans="2:6" hidden="1">
      <c r="B191" t="s">
        <v>26</v>
      </c>
      <c r="C191" t="s">
        <v>34</v>
      </c>
      <c r="D191" t="s">
        <v>53</v>
      </c>
      <c r="E191" s="4">
        <v>1134</v>
      </c>
      <c r="F191" s="5">
        <v>282</v>
      </c>
    </row>
    <row r="192" spans="2:6" hidden="1">
      <c r="B192" t="s">
        <v>21</v>
      </c>
      <c r="C192" t="s">
        <v>50</v>
      </c>
      <c r="D192" t="s">
        <v>30</v>
      </c>
      <c r="E192" s="4">
        <v>1274</v>
      </c>
      <c r="F192" s="5">
        <v>225</v>
      </c>
    </row>
    <row r="193" spans="2:6" hidden="1">
      <c r="B193" t="s">
        <v>40</v>
      </c>
      <c r="C193" t="s">
        <v>34</v>
      </c>
      <c r="D193" t="s">
        <v>17</v>
      </c>
      <c r="E193" s="4">
        <v>1281</v>
      </c>
      <c r="F193" s="5">
        <v>75</v>
      </c>
    </row>
    <row r="194" spans="2:6" hidden="1">
      <c r="B194" t="s">
        <v>47</v>
      </c>
      <c r="C194" t="s">
        <v>22</v>
      </c>
      <c r="D194" t="s">
        <v>39</v>
      </c>
      <c r="E194" s="4">
        <v>1281</v>
      </c>
      <c r="F194" s="5">
        <v>18</v>
      </c>
    </row>
    <row r="195" spans="2:6" hidden="1">
      <c r="B195" t="s">
        <v>26</v>
      </c>
      <c r="C195" t="s">
        <v>14</v>
      </c>
      <c r="D195" t="s">
        <v>19</v>
      </c>
      <c r="E195" s="4">
        <v>1302</v>
      </c>
      <c r="F195" s="5">
        <v>402</v>
      </c>
    </row>
    <row r="196" spans="2:6" hidden="1">
      <c r="B196" t="s">
        <v>26</v>
      </c>
      <c r="C196" t="s">
        <v>22</v>
      </c>
      <c r="D196" t="s">
        <v>52</v>
      </c>
      <c r="E196" s="4">
        <v>1400</v>
      </c>
      <c r="F196" s="5">
        <v>135</v>
      </c>
    </row>
    <row r="197" spans="2:6" hidden="1">
      <c r="B197" t="s">
        <v>55</v>
      </c>
      <c r="C197" t="s">
        <v>22</v>
      </c>
      <c r="D197" t="s">
        <v>53</v>
      </c>
      <c r="E197" s="4">
        <v>1407</v>
      </c>
      <c r="F197" s="5">
        <v>72</v>
      </c>
    </row>
    <row r="198" spans="2:6" hidden="1">
      <c r="B198" t="s">
        <v>55</v>
      </c>
      <c r="C198" t="s">
        <v>50</v>
      </c>
      <c r="D198" t="s">
        <v>28</v>
      </c>
      <c r="E198" s="4">
        <v>1428</v>
      </c>
      <c r="F198" s="5">
        <v>93</v>
      </c>
    </row>
    <row r="199" spans="2:6" hidden="1">
      <c r="B199" t="s">
        <v>26</v>
      </c>
      <c r="C199" t="s">
        <v>50</v>
      </c>
      <c r="D199" t="s">
        <v>25</v>
      </c>
      <c r="E199" s="4">
        <v>1442</v>
      </c>
      <c r="F199" s="5">
        <v>15</v>
      </c>
    </row>
    <row r="200" spans="2:6" hidden="1">
      <c r="B200" t="s">
        <v>21</v>
      </c>
      <c r="C200" t="s">
        <v>50</v>
      </c>
      <c r="D200" t="s">
        <v>33</v>
      </c>
      <c r="E200" s="4">
        <v>1463</v>
      </c>
      <c r="F200" s="5">
        <v>39</v>
      </c>
    </row>
    <row r="201" spans="2:6" hidden="1">
      <c r="B201" t="s">
        <v>26</v>
      </c>
      <c r="C201" t="s">
        <v>9</v>
      </c>
      <c r="D201" t="s">
        <v>23</v>
      </c>
      <c r="E201" s="4">
        <v>1505</v>
      </c>
      <c r="F201" s="5">
        <v>102</v>
      </c>
    </row>
    <row r="202" spans="2:6" hidden="1">
      <c r="B202" t="s">
        <v>21</v>
      </c>
      <c r="C202" t="s">
        <v>9</v>
      </c>
      <c r="D202" t="s">
        <v>10</v>
      </c>
      <c r="E202" s="4">
        <v>1526</v>
      </c>
      <c r="F202" s="5">
        <v>240</v>
      </c>
    </row>
    <row r="203" spans="2:6" hidden="1">
      <c r="B203" t="s">
        <v>43</v>
      </c>
      <c r="C203" t="s">
        <v>22</v>
      </c>
      <c r="D203" t="s">
        <v>10</v>
      </c>
      <c r="E203" s="4">
        <v>1526</v>
      </c>
      <c r="F203" s="5">
        <v>105</v>
      </c>
    </row>
    <row r="204" spans="2:6" hidden="1">
      <c r="B204" t="s">
        <v>13</v>
      </c>
      <c r="C204" t="s">
        <v>27</v>
      </c>
      <c r="D204" t="s">
        <v>51</v>
      </c>
      <c r="E204" s="4">
        <v>1561</v>
      </c>
      <c r="F204" s="5">
        <v>27</v>
      </c>
    </row>
    <row r="205" spans="2:6" hidden="1">
      <c r="B205" t="s">
        <v>46</v>
      </c>
      <c r="C205" t="s">
        <v>27</v>
      </c>
      <c r="D205" t="s">
        <v>37</v>
      </c>
      <c r="E205" s="4">
        <v>1568</v>
      </c>
      <c r="F205" s="5">
        <v>141</v>
      </c>
    </row>
    <row r="206" spans="2:6" hidden="1">
      <c r="B206" t="s">
        <v>40</v>
      </c>
      <c r="C206" t="s">
        <v>50</v>
      </c>
      <c r="D206" t="s">
        <v>28</v>
      </c>
      <c r="E206" s="4">
        <v>1568</v>
      </c>
      <c r="F206" s="5">
        <v>96</v>
      </c>
    </row>
    <row r="207" spans="2:6" hidden="1">
      <c r="B207" t="s">
        <v>46</v>
      </c>
      <c r="C207" t="s">
        <v>14</v>
      </c>
      <c r="D207" t="s">
        <v>33</v>
      </c>
      <c r="E207" s="4">
        <v>1589</v>
      </c>
      <c r="F207" s="5">
        <v>303</v>
      </c>
    </row>
    <row r="208" spans="2:6" hidden="1">
      <c r="B208" t="s">
        <v>8</v>
      </c>
      <c r="C208" t="s">
        <v>14</v>
      </c>
      <c r="D208" t="s">
        <v>52</v>
      </c>
      <c r="E208" s="4">
        <v>1617</v>
      </c>
      <c r="F208" s="5">
        <v>126</v>
      </c>
    </row>
    <row r="209" spans="2:6" hidden="1">
      <c r="B209" t="s">
        <v>8</v>
      </c>
      <c r="C209" t="s">
        <v>9</v>
      </c>
      <c r="D209" t="s">
        <v>10</v>
      </c>
      <c r="E209" s="4">
        <v>1624</v>
      </c>
      <c r="F209" s="5">
        <v>114</v>
      </c>
    </row>
    <row r="210" spans="2:6" hidden="1">
      <c r="B210" t="s">
        <v>26</v>
      </c>
      <c r="C210" t="s">
        <v>27</v>
      </c>
      <c r="D210" t="s">
        <v>10</v>
      </c>
      <c r="E210" s="4">
        <v>1638</v>
      </c>
      <c r="F210" s="5">
        <v>63</v>
      </c>
    </row>
    <row r="211" spans="2:6" hidden="1">
      <c r="B211" t="s">
        <v>8</v>
      </c>
      <c r="C211" t="s">
        <v>14</v>
      </c>
      <c r="D211" t="s">
        <v>49</v>
      </c>
      <c r="E211" s="4">
        <v>1638</v>
      </c>
      <c r="F211" s="5">
        <v>48</v>
      </c>
    </row>
    <row r="212" spans="2:6" hidden="1">
      <c r="B212" t="s">
        <v>47</v>
      </c>
      <c r="C212" t="s">
        <v>27</v>
      </c>
      <c r="D212" t="s">
        <v>54</v>
      </c>
      <c r="E212" s="4">
        <v>1652</v>
      </c>
      <c r="F212" s="5">
        <v>102</v>
      </c>
    </row>
    <row r="213" spans="2:6" hidden="1">
      <c r="B213" t="s">
        <v>43</v>
      </c>
      <c r="C213" t="s">
        <v>50</v>
      </c>
      <c r="D213" t="s">
        <v>31</v>
      </c>
      <c r="E213" s="4">
        <v>1652</v>
      </c>
      <c r="F213" s="5">
        <v>93</v>
      </c>
    </row>
    <row r="214" spans="2:6" hidden="1">
      <c r="B214" t="s">
        <v>13</v>
      </c>
      <c r="C214" t="s">
        <v>34</v>
      </c>
      <c r="D214" t="s">
        <v>48</v>
      </c>
      <c r="E214" s="4">
        <v>1701</v>
      </c>
      <c r="F214" s="5">
        <v>234</v>
      </c>
    </row>
    <row r="215" spans="2:6" hidden="1">
      <c r="B215" t="s">
        <v>13</v>
      </c>
      <c r="C215" t="s">
        <v>9</v>
      </c>
      <c r="D215" t="s">
        <v>39</v>
      </c>
      <c r="E215" s="4">
        <v>1771</v>
      </c>
      <c r="F215" s="5">
        <v>204</v>
      </c>
    </row>
    <row r="216" spans="2:6" hidden="1">
      <c r="B216" t="s">
        <v>40</v>
      </c>
      <c r="C216" t="s">
        <v>34</v>
      </c>
      <c r="D216" t="s">
        <v>23</v>
      </c>
      <c r="E216" s="4">
        <v>1778</v>
      </c>
      <c r="F216" s="5">
        <v>270</v>
      </c>
    </row>
    <row r="217" spans="2:6" hidden="1">
      <c r="B217" t="s">
        <v>46</v>
      </c>
      <c r="C217" t="s">
        <v>27</v>
      </c>
      <c r="D217" t="s">
        <v>28</v>
      </c>
      <c r="E217" s="4">
        <v>1785</v>
      </c>
      <c r="F217" s="5">
        <v>462</v>
      </c>
    </row>
    <row r="218" spans="2:6" hidden="1">
      <c r="B218" t="s">
        <v>13</v>
      </c>
      <c r="C218" t="s">
        <v>9</v>
      </c>
      <c r="D218" t="s">
        <v>37</v>
      </c>
      <c r="E218" s="4">
        <v>1890</v>
      </c>
      <c r="F218" s="5">
        <v>195</v>
      </c>
    </row>
    <row r="219" spans="2:6" hidden="1">
      <c r="B219" t="s">
        <v>26</v>
      </c>
      <c r="C219" t="s">
        <v>9</v>
      </c>
      <c r="D219" t="s">
        <v>30</v>
      </c>
      <c r="E219" s="4">
        <v>1904</v>
      </c>
      <c r="F219" s="5">
        <v>405</v>
      </c>
    </row>
    <row r="220" spans="2:6" hidden="1">
      <c r="B220" t="s">
        <v>21</v>
      </c>
      <c r="C220" t="s">
        <v>22</v>
      </c>
      <c r="D220" t="s">
        <v>39</v>
      </c>
      <c r="E220" s="4">
        <v>1925</v>
      </c>
      <c r="F220" s="5">
        <v>192</v>
      </c>
    </row>
    <row r="221" spans="2:6" hidden="1">
      <c r="B221" t="s">
        <v>40</v>
      </c>
      <c r="C221" t="s">
        <v>50</v>
      </c>
      <c r="D221" t="s">
        <v>17</v>
      </c>
      <c r="E221" s="4">
        <v>1932</v>
      </c>
      <c r="F221" s="5">
        <v>369</v>
      </c>
    </row>
    <row r="222" spans="2:6" hidden="1">
      <c r="B222" t="s">
        <v>55</v>
      </c>
      <c r="C222" t="s">
        <v>14</v>
      </c>
      <c r="D222" t="s">
        <v>42</v>
      </c>
      <c r="E222" s="4">
        <v>1974</v>
      </c>
      <c r="F222" s="5">
        <v>195</v>
      </c>
    </row>
    <row r="223" spans="2:6" hidden="1">
      <c r="B223" t="s">
        <v>8</v>
      </c>
      <c r="C223" t="s">
        <v>34</v>
      </c>
      <c r="D223" t="s">
        <v>35</v>
      </c>
      <c r="E223" s="4">
        <v>1988</v>
      </c>
      <c r="F223" s="5">
        <v>39</v>
      </c>
    </row>
    <row r="224" spans="2:6" hidden="1">
      <c r="B224" t="s">
        <v>13</v>
      </c>
      <c r="C224" t="s">
        <v>50</v>
      </c>
      <c r="D224" t="s">
        <v>30</v>
      </c>
      <c r="E224" s="4">
        <v>2009</v>
      </c>
      <c r="F224" s="5">
        <v>219</v>
      </c>
    </row>
    <row r="225" spans="2:6" hidden="1">
      <c r="B225" t="s">
        <v>46</v>
      </c>
      <c r="C225" t="s">
        <v>27</v>
      </c>
      <c r="D225" t="s">
        <v>30</v>
      </c>
      <c r="E225" s="4">
        <v>2016</v>
      </c>
      <c r="F225" s="5">
        <v>117</v>
      </c>
    </row>
    <row r="226" spans="2:6" hidden="1">
      <c r="B226" t="s">
        <v>13</v>
      </c>
      <c r="C226" t="s">
        <v>14</v>
      </c>
      <c r="D226" t="s">
        <v>52</v>
      </c>
      <c r="E226" s="4">
        <v>2023</v>
      </c>
      <c r="F226" s="5">
        <v>168</v>
      </c>
    </row>
    <row r="227" spans="2:6" hidden="1">
      <c r="B227" t="s">
        <v>47</v>
      </c>
      <c r="C227" t="s">
        <v>14</v>
      </c>
      <c r="D227" t="s">
        <v>48</v>
      </c>
      <c r="E227" s="4">
        <v>2023</v>
      </c>
      <c r="F227" s="5">
        <v>78</v>
      </c>
    </row>
    <row r="228" spans="2:6" hidden="1">
      <c r="B228" t="s">
        <v>26</v>
      </c>
      <c r="C228" t="s">
        <v>27</v>
      </c>
      <c r="D228" t="s">
        <v>28</v>
      </c>
      <c r="E228" s="4">
        <v>2100</v>
      </c>
      <c r="F228" s="5">
        <v>414</v>
      </c>
    </row>
    <row r="229" spans="2:6" hidden="1">
      <c r="B229" t="s">
        <v>21</v>
      </c>
      <c r="C229" t="s">
        <v>14</v>
      </c>
      <c r="D229" t="s">
        <v>25</v>
      </c>
      <c r="E229" s="4">
        <v>2114</v>
      </c>
      <c r="F229" s="5">
        <v>186</v>
      </c>
    </row>
    <row r="230" spans="2:6" hidden="1">
      <c r="B230" t="s">
        <v>47</v>
      </c>
      <c r="C230" t="s">
        <v>14</v>
      </c>
      <c r="D230" t="s">
        <v>52</v>
      </c>
      <c r="E230" s="4">
        <v>2114</v>
      </c>
      <c r="F230" s="5">
        <v>66</v>
      </c>
    </row>
    <row r="231" spans="2:6" hidden="1">
      <c r="B231" t="s">
        <v>40</v>
      </c>
      <c r="C231" t="s">
        <v>14</v>
      </c>
      <c r="D231" t="s">
        <v>30</v>
      </c>
      <c r="E231" s="4">
        <v>2135</v>
      </c>
      <c r="F231" s="5">
        <v>27</v>
      </c>
    </row>
    <row r="232" spans="2:6" hidden="1">
      <c r="B232" t="s">
        <v>18</v>
      </c>
      <c r="C232" t="s">
        <v>22</v>
      </c>
      <c r="D232" t="s">
        <v>28</v>
      </c>
      <c r="E232" s="4">
        <v>2142</v>
      </c>
      <c r="F232" s="5">
        <v>114</v>
      </c>
    </row>
    <row r="233" spans="2:6" hidden="1">
      <c r="B233" t="s">
        <v>40</v>
      </c>
      <c r="C233" t="s">
        <v>22</v>
      </c>
      <c r="D233" t="s">
        <v>35</v>
      </c>
      <c r="E233" s="4">
        <v>2149</v>
      </c>
      <c r="F233" s="5">
        <v>117</v>
      </c>
    </row>
    <row r="234" spans="2:6" hidden="1">
      <c r="B234" t="s">
        <v>55</v>
      </c>
      <c r="C234" t="s">
        <v>34</v>
      </c>
      <c r="D234" t="s">
        <v>37</v>
      </c>
      <c r="E234" s="4">
        <v>2205</v>
      </c>
      <c r="F234" s="5">
        <v>141</v>
      </c>
    </row>
    <row r="235" spans="2:6" hidden="1">
      <c r="B235" t="s">
        <v>40</v>
      </c>
      <c r="C235" t="s">
        <v>50</v>
      </c>
      <c r="D235" t="s">
        <v>42</v>
      </c>
      <c r="E235" s="4">
        <v>2205</v>
      </c>
      <c r="F235" s="5">
        <v>138</v>
      </c>
    </row>
    <row r="236" spans="2:6" hidden="1">
      <c r="B236" t="s">
        <v>47</v>
      </c>
      <c r="C236" t="s">
        <v>50</v>
      </c>
      <c r="D236" t="s">
        <v>48</v>
      </c>
      <c r="E236" s="4">
        <v>2212</v>
      </c>
      <c r="F236" s="5">
        <v>117</v>
      </c>
    </row>
    <row r="237" spans="2:6" hidden="1">
      <c r="B237" t="s">
        <v>26</v>
      </c>
      <c r="C237" t="s">
        <v>50</v>
      </c>
      <c r="D237" t="s">
        <v>30</v>
      </c>
      <c r="E237" s="4">
        <v>2219</v>
      </c>
      <c r="F237" s="5">
        <v>75</v>
      </c>
    </row>
    <row r="238" spans="2:6" hidden="1">
      <c r="B238" t="s">
        <v>40</v>
      </c>
      <c r="C238" t="s">
        <v>50</v>
      </c>
      <c r="D238" t="s">
        <v>31</v>
      </c>
      <c r="E238" s="4">
        <v>2226</v>
      </c>
      <c r="F238" s="5">
        <v>48</v>
      </c>
    </row>
    <row r="239" spans="2:6" hidden="1">
      <c r="B239" t="s">
        <v>13</v>
      </c>
      <c r="C239" t="s">
        <v>34</v>
      </c>
      <c r="D239" t="s">
        <v>53</v>
      </c>
      <c r="E239" s="4">
        <v>2268</v>
      </c>
      <c r="F239" s="5">
        <v>63</v>
      </c>
    </row>
    <row r="240" spans="2:6" hidden="1">
      <c r="B240" t="s">
        <v>8</v>
      </c>
      <c r="C240" t="s">
        <v>14</v>
      </c>
      <c r="D240" t="s">
        <v>10</v>
      </c>
      <c r="E240" s="4">
        <v>2275</v>
      </c>
      <c r="F240" s="5">
        <v>447</v>
      </c>
    </row>
    <row r="241" spans="2:6" hidden="1">
      <c r="B241" t="s">
        <v>8</v>
      </c>
      <c r="C241" t="s">
        <v>50</v>
      </c>
      <c r="D241" t="s">
        <v>53</v>
      </c>
      <c r="E241" s="4">
        <v>2289</v>
      </c>
      <c r="F241" s="5">
        <v>135</v>
      </c>
    </row>
    <row r="242" spans="2:6" hidden="1">
      <c r="B242" t="s">
        <v>55</v>
      </c>
      <c r="C242" t="s">
        <v>22</v>
      </c>
      <c r="D242" t="s">
        <v>48</v>
      </c>
      <c r="E242" s="4">
        <v>2317</v>
      </c>
      <c r="F242" s="5">
        <v>261</v>
      </c>
    </row>
    <row r="243" spans="2:6" hidden="1">
      <c r="B243" t="s">
        <v>26</v>
      </c>
      <c r="C243" t="s">
        <v>34</v>
      </c>
      <c r="D243" t="s">
        <v>12</v>
      </c>
      <c r="E243" s="4">
        <v>2317</v>
      </c>
      <c r="F243" s="5">
        <v>123</v>
      </c>
    </row>
    <row r="244" spans="2:6" hidden="1">
      <c r="B244" t="s">
        <v>21</v>
      </c>
      <c r="C244" t="s">
        <v>9</v>
      </c>
      <c r="D244" t="s">
        <v>51</v>
      </c>
      <c r="E244" s="4">
        <v>2324</v>
      </c>
      <c r="F244" s="5">
        <v>177</v>
      </c>
    </row>
    <row r="245" spans="2:6" hidden="1">
      <c r="B245" t="s">
        <v>18</v>
      </c>
      <c r="C245" t="s">
        <v>34</v>
      </c>
      <c r="D245" t="s">
        <v>33</v>
      </c>
      <c r="E245" s="4">
        <v>2408</v>
      </c>
      <c r="F245" s="5">
        <v>9</v>
      </c>
    </row>
    <row r="246" spans="2:6" hidden="1">
      <c r="B246" t="s">
        <v>47</v>
      </c>
      <c r="C246" t="s">
        <v>14</v>
      </c>
      <c r="D246" t="s">
        <v>17</v>
      </c>
      <c r="E246" s="4">
        <v>2415</v>
      </c>
      <c r="F246" s="5">
        <v>255</v>
      </c>
    </row>
    <row r="247" spans="2:6" hidden="1">
      <c r="B247" t="s">
        <v>43</v>
      </c>
      <c r="C247" t="s">
        <v>14</v>
      </c>
      <c r="D247" t="s">
        <v>23</v>
      </c>
      <c r="E247" s="4">
        <v>2415</v>
      </c>
      <c r="F247" s="5">
        <v>15</v>
      </c>
    </row>
    <row r="248" spans="2:6" hidden="1">
      <c r="B248" t="s">
        <v>18</v>
      </c>
      <c r="C248" t="s">
        <v>14</v>
      </c>
      <c r="D248" t="s">
        <v>53</v>
      </c>
      <c r="E248" s="4">
        <v>2429</v>
      </c>
      <c r="F248" s="5">
        <v>144</v>
      </c>
    </row>
    <row r="249" spans="2:6" hidden="1">
      <c r="B249" t="s">
        <v>18</v>
      </c>
      <c r="C249" t="s">
        <v>34</v>
      </c>
      <c r="D249" t="s">
        <v>51</v>
      </c>
      <c r="E249" s="4">
        <v>2436</v>
      </c>
      <c r="F249" s="5">
        <v>99</v>
      </c>
    </row>
    <row r="250" spans="2:6" hidden="1">
      <c r="B250" t="s">
        <v>47</v>
      </c>
      <c r="C250" t="s">
        <v>14</v>
      </c>
      <c r="D250" t="s">
        <v>28</v>
      </c>
      <c r="E250" s="4">
        <v>2464</v>
      </c>
      <c r="F250" s="5">
        <v>234</v>
      </c>
    </row>
    <row r="251" spans="2:6" hidden="1">
      <c r="B251" t="s">
        <v>55</v>
      </c>
      <c r="C251" t="s">
        <v>22</v>
      </c>
      <c r="D251" t="s">
        <v>52</v>
      </c>
      <c r="E251" s="4">
        <v>2471</v>
      </c>
      <c r="F251" s="5">
        <v>342</v>
      </c>
    </row>
    <row r="252" spans="2:6" hidden="1">
      <c r="B252" t="s">
        <v>40</v>
      </c>
      <c r="C252" t="s">
        <v>14</v>
      </c>
      <c r="D252" t="s">
        <v>53</v>
      </c>
      <c r="E252" s="4">
        <v>2478</v>
      </c>
      <c r="F252" s="5">
        <v>21</v>
      </c>
    </row>
    <row r="253" spans="2:6" hidden="1">
      <c r="B253" t="s">
        <v>8</v>
      </c>
      <c r="C253" t="s">
        <v>34</v>
      </c>
      <c r="D253" t="s">
        <v>28</v>
      </c>
      <c r="E253" s="4">
        <v>2541</v>
      </c>
      <c r="F253" s="5">
        <v>90</v>
      </c>
    </row>
    <row r="254" spans="2:6" hidden="1">
      <c r="B254" t="s">
        <v>8</v>
      </c>
      <c r="C254" t="s">
        <v>34</v>
      </c>
      <c r="D254" t="s">
        <v>52</v>
      </c>
      <c r="E254" s="4">
        <v>2541</v>
      </c>
      <c r="F254" s="5">
        <v>45</v>
      </c>
    </row>
    <row r="255" spans="2:6" hidden="1">
      <c r="B255" t="s">
        <v>55</v>
      </c>
      <c r="C255" t="s">
        <v>14</v>
      </c>
      <c r="D255" t="s">
        <v>25</v>
      </c>
      <c r="E255" s="4">
        <v>2562</v>
      </c>
      <c r="F255" s="5">
        <v>6</v>
      </c>
    </row>
    <row r="256" spans="2:6" hidden="1">
      <c r="B256" t="s">
        <v>47</v>
      </c>
      <c r="C256" t="s">
        <v>50</v>
      </c>
      <c r="D256" t="s">
        <v>42</v>
      </c>
      <c r="E256" s="4">
        <v>2583</v>
      </c>
      <c r="F256" s="5">
        <v>18</v>
      </c>
    </row>
    <row r="257" spans="2:6" hidden="1">
      <c r="B257" t="s">
        <v>18</v>
      </c>
      <c r="C257" t="s">
        <v>27</v>
      </c>
      <c r="D257" t="s">
        <v>23</v>
      </c>
      <c r="E257" s="4">
        <v>2639</v>
      </c>
      <c r="F257" s="5">
        <v>204</v>
      </c>
    </row>
    <row r="258" spans="2:6" hidden="1">
      <c r="B258" t="s">
        <v>40</v>
      </c>
      <c r="C258" t="s">
        <v>22</v>
      </c>
      <c r="D258" t="s">
        <v>23</v>
      </c>
      <c r="E258" s="4">
        <v>2646</v>
      </c>
      <c r="F258" s="5">
        <v>177</v>
      </c>
    </row>
    <row r="259" spans="2:6" hidden="1">
      <c r="B259" t="s">
        <v>18</v>
      </c>
      <c r="C259" t="s">
        <v>34</v>
      </c>
      <c r="D259" t="s">
        <v>30</v>
      </c>
      <c r="E259" s="4">
        <v>2646</v>
      </c>
      <c r="F259" s="5">
        <v>120</v>
      </c>
    </row>
    <row r="260" spans="2:6" hidden="1">
      <c r="B260" t="s">
        <v>26</v>
      </c>
      <c r="C260" t="s">
        <v>34</v>
      </c>
      <c r="D260" t="s">
        <v>35</v>
      </c>
      <c r="E260" s="4">
        <v>2681</v>
      </c>
      <c r="F260" s="5">
        <v>54</v>
      </c>
    </row>
    <row r="261" spans="2:6" hidden="1">
      <c r="B261" t="s">
        <v>13</v>
      </c>
      <c r="C261" t="s">
        <v>14</v>
      </c>
      <c r="D261" t="s">
        <v>42</v>
      </c>
      <c r="E261" s="4">
        <v>2702</v>
      </c>
      <c r="F261" s="5">
        <v>363</v>
      </c>
    </row>
    <row r="262" spans="2:6" hidden="1">
      <c r="B262" t="s">
        <v>18</v>
      </c>
      <c r="C262" t="s">
        <v>9</v>
      </c>
      <c r="D262" t="s">
        <v>48</v>
      </c>
      <c r="E262" s="4">
        <v>2737</v>
      </c>
      <c r="F262" s="5">
        <v>93</v>
      </c>
    </row>
    <row r="263" spans="2:6" hidden="1">
      <c r="B263" t="s">
        <v>43</v>
      </c>
      <c r="C263" t="s">
        <v>14</v>
      </c>
      <c r="D263" t="s">
        <v>19</v>
      </c>
      <c r="E263" s="4">
        <v>2744</v>
      </c>
      <c r="F263" s="5">
        <v>9</v>
      </c>
    </row>
    <row r="264" spans="2:6" hidden="1">
      <c r="B264" t="s">
        <v>8</v>
      </c>
      <c r="C264" t="s">
        <v>50</v>
      </c>
      <c r="D264" t="s">
        <v>48</v>
      </c>
      <c r="E264" s="4">
        <v>2779</v>
      </c>
      <c r="F264" s="5">
        <v>75</v>
      </c>
    </row>
    <row r="265" spans="2:6" hidden="1">
      <c r="B265" t="s">
        <v>40</v>
      </c>
      <c r="C265" t="s">
        <v>14</v>
      </c>
      <c r="D265" t="s">
        <v>49</v>
      </c>
      <c r="E265" s="4">
        <v>2793</v>
      </c>
      <c r="F265" s="5">
        <v>114</v>
      </c>
    </row>
    <row r="266" spans="2:6" hidden="1">
      <c r="B266" t="s">
        <v>18</v>
      </c>
      <c r="C266" t="s">
        <v>9</v>
      </c>
      <c r="D266" t="s">
        <v>51</v>
      </c>
      <c r="E266" s="4">
        <v>2856</v>
      </c>
      <c r="F266" s="5">
        <v>246</v>
      </c>
    </row>
    <row r="267" spans="2:6" hidden="1">
      <c r="B267" t="s">
        <v>46</v>
      </c>
      <c r="C267" t="s">
        <v>9</v>
      </c>
      <c r="D267" t="s">
        <v>25</v>
      </c>
      <c r="E267" s="4">
        <v>2863</v>
      </c>
      <c r="F267" s="5">
        <v>42</v>
      </c>
    </row>
    <row r="268" spans="2:6" hidden="1">
      <c r="B268" t="s">
        <v>40</v>
      </c>
      <c r="C268" t="s">
        <v>22</v>
      </c>
      <c r="D268" t="s">
        <v>39</v>
      </c>
      <c r="E268" s="4">
        <v>2870</v>
      </c>
      <c r="F268" s="5">
        <v>300</v>
      </c>
    </row>
    <row r="269" spans="2:6" hidden="1">
      <c r="B269" t="s">
        <v>43</v>
      </c>
      <c r="C269" t="s">
        <v>50</v>
      </c>
      <c r="D269" t="s">
        <v>52</v>
      </c>
      <c r="E269" s="4">
        <v>2891</v>
      </c>
      <c r="F269" s="5">
        <v>102</v>
      </c>
    </row>
    <row r="270" spans="2:6" hidden="1">
      <c r="B270" t="s">
        <v>47</v>
      </c>
      <c r="C270" t="s">
        <v>50</v>
      </c>
      <c r="D270" t="s">
        <v>33</v>
      </c>
      <c r="E270" s="4">
        <v>2919</v>
      </c>
      <c r="F270" s="5">
        <v>93</v>
      </c>
    </row>
    <row r="271" spans="2:6" hidden="1">
      <c r="B271" t="s">
        <v>18</v>
      </c>
      <c r="C271" t="s">
        <v>9</v>
      </c>
      <c r="D271" t="s">
        <v>54</v>
      </c>
      <c r="E271" s="4">
        <v>2919</v>
      </c>
      <c r="F271" s="5">
        <v>45</v>
      </c>
    </row>
    <row r="272" spans="2:6" hidden="1">
      <c r="B272" t="s">
        <v>21</v>
      </c>
      <c r="C272" t="s">
        <v>9</v>
      </c>
      <c r="D272" t="s">
        <v>45</v>
      </c>
      <c r="E272" s="4">
        <v>2933</v>
      </c>
      <c r="F272" s="5">
        <v>9</v>
      </c>
    </row>
    <row r="273" spans="2:6" hidden="1">
      <c r="B273" t="s">
        <v>18</v>
      </c>
      <c r="C273" t="s">
        <v>22</v>
      </c>
      <c r="D273" t="s">
        <v>15</v>
      </c>
      <c r="E273" s="4">
        <v>2954</v>
      </c>
      <c r="F273" s="5">
        <v>189</v>
      </c>
    </row>
    <row r="274" spans="2:6" hidden="1">
      <c r="B274" t="s">
        <v>26</v>
      </c>
      <c r="C274" t="s">
        <v>27</v>
      </c>
      <c r="D274" t="s">
        <v>49</v>
      </c>
      <c r="E274" s="4">
        <v>2989</v>
      </c>
      <c r="F274" s="5">
        <v>3</v>
      </c>
    </row>
    <row r="275" spans="2:6" hidden="1">
      <c r="B275" t="s">
        <v>26</v>
      </c>
      <c r="C275" t="s">
        <v>27</v>
      </c>
      <c r="D275" t="s">
        <v>52</v>
      </c>
      <c r="E275" s="4">
        <v>3052</v>
      </c>
      <c r="F275" s="5">
        <v>378</v>
      </c>
    </row>
    <row r="276" spans="2:6" hidden="1">
      <c r="B276" t="s">
        <v>55</v>
      </c>
      <c r="C276" t="s">
        <v>9</v>
      </c>
      <c r="D276" t="s">
        <v>54</v>
      </c>
      <c r="E276" s="4">
        <v>3059</v>
      </c>
      <c r="F276" s="5">
        <v>27</v>
      </c>
    </row>
    <row r="277" spans="2:6" hidden="1">
      <c r="B277" t="s">
        <v>46</v>
      </c>
      <c r="C277" t="s">
        <v>22</v>
      </c>
      <c r="D277" t="s">
        <v>35</v>
      </c>
      <c r="E277" s="4">
        <v>3094</v>
      </c>
      <c r="F277" s="5">
        <v>246</v>
      </c>
    </row>
    <row r="278" spans="2:6" hidden="1">
      <c r="B278" t="s">
        <v>8</v>
      </c>
      <c r="C278" t="s">
        <v>27</v>
      </c>
      <c r="D278" t="s">
        <v>54</v>
      </c>
      <c r="E278" s="4">
        <v>3101</v>
      </c>
      <c r="F278" s="5">
        <v>225</v>
      </c>
    </row>
    <row r="279" spans="2:6" hidden="1">
      <c r="B279" t="s">
        <v>47</v>
      </c>
      <c r="C279" t="s">
        <v>50</v>
      </c>
      <c r="D279" t="s">
        <v>51</v>
      </c>
      <c r="E279" s="4">
        <v>3108</v>
      </c>
      <c r="F279" s="5">
        <v>54</v>
      </c>
    </row>
    <row r="280" spans="2:6" hidden="1">
      <c r="B280" t="s">
        <v>8</v>
      </c>
      <c r="C280" t="s">
        <v>22</v>
      </c>
      <c r="D280" t="s">
        <v>53</v>
      </c>
      <c r="E280" s="4">
        <v>3164</v>
      </c>
      <c r="F280" s="5">
        <v>306</v>
      </c>
    </row>
    <row r="281" spans="2:6" hidden="1">
      <c r="B281" t="s">
        <v>18</v>
      </c>
      <c r="C281" t="s">
        <v>27</v>
      </c>
      <c r="D281" t="s">
        <v>28</v>
      </c>
      <c r="E281" s="4">
        <v>3192</v>
      </c>
      <c r="F281" s="5">
        <v>72</v>
      </c>
    </row>
    <row r="282" spans="2:6" hidden="1">
      <c r="B282" t="s">
        <v>40</v>
      </c>
      <c r="C282" t="s">
        <v>50</v>
      </c>
      <c r="D282" t="s">
        <v>15</v>
      </c>
      <c r="E282" s="4">
        <v>3262</v>
      </c>
      <c r="F282" s="5">
        <v>75</v>
      </c>
    </row>
    <row r="283" spans="2:6" hidden="1">
      <c r="B283" t="s">
        <v>43</v>
      </c>
      <c r="C283" t="s">
        <v>22</v>
      </c>
      <c r="D283" t="s">
        <v>33</v>
      </c>
      <c r="E283" s="4">
        <v>3339</v>
      </c>
      <c r="F283" s="5">
        <v>348</v>
      </c>
    </row>
    <row r="284" spans="2:6" hidden="1">
      <c r="B284" t="s">
        <v>26</v>
      </c>
      <c r="C284" t="s">
        <v>50</v>
      </c>
      <c r="D284" t="s">
        <v>52</v>
      </c>
      <c r="E284" s="4">
        <v>3339</v>
      </c>
      <c r="F284" s="5">
        <v>75</v>
      </c>
    </row>
    <row r="285" spans="2:6" hidden="1">
      <c r="B285" t="s">
        <v>47</v>
      </c>
      <c r="C285" t="s">
        <v>22</v>
      </c>
      <c r="D285" t="s">
        <v>28</v>
      </c>
      <c r="E285" s="4">
        <v>3339</v>
      </c>
      <c r="F285" s="5">
        <v>39</v>
      </c>
    </row>
    <row r="286" spans="2:6" hidden="1">
      <c r="B286" t="s">
        <v>21</v>
      </c>
      <c r="C286" t="s">
        <v>9</v>
      </c>
      <c r="D286" t="s">
        <v>42</v>
      </c>
      <c r="E286" s="4">
        <v>3388</v>
      </c>
      <c r="F286" s="5">
        <v>123</v>
      </c>
    </row>
    <row r="287" spans="2:6" hidden="1">
      <c r="B287" t="s">
        <v>26</v>
      </c>
      <c r="C287" t="s">
        <v>50</v>
      </c>
      <c r="D287" t="s">
        <v>10</v>
      </c>
      <c r="E287" s="4">
        <v>3402</v>
      </c>
      <c r="F287" s="5">
        <v>366</v>
      </c>
    </row>
    <row r="288" spans="2:6" hidden="1">
      <c r="B288" t="s">
        <v>55</v>
      </c>
      <c r="C288" t="s">
        <v>14</v>
      </c>
      <c r="D288" t="s">
        <v>17</v>
      </c>
      <c r="E288" s="4">
        <v>3472</v>
      </c>
      <c r="F288" s="5">
        <v>96</v>
      </c>
    </row>
    <row r="289" spans="2:6" hidden="1">
      <c r="B289" t="s">
        <v>13</v>
      </c>
      <c r="C289" t="s">
        <v>50</v>
      </c>
      <c r="D289" t="s">
        <v>35</v>
      </c>
      <c r="E289" s="4">
        <v>3507</v>
      </c>
      <c r="F289" s="5">
        <v>288</v>
      </c>
    </row>
    <row r="290" spans="2:6" hidden="1">
      <c r="B290" t="s">
        <v>46</v>
      </c>
      <c r="C290" t="s">
        <v>34</v>
      </c>
      <c r="D290" t="s">
        <v>19</v>
      </c>
      <c r="E290" s="4">
        <v>3549</v>
      </c>
      <c r="F290" s="5">
        <v>3</v>
      </c>
    </row>
    <row r="291" spans="2:6" hidden="1">
      <c r="B291" t="s">
        <v>26</v>
      </c>
      <c r="C291" t="s">
        <v>9</v>
      </c>
      <c r="D291" t="s">
        <v>54</v>
      </c>
      <c r="E291" s="4">
        <v>3556</v>
      </c>
      <c r="F291" s="5">
        <v>459</v>
      </c>
    </row>
    <row r="292" spans="2:6" hidden="1">
      <c r="B292" t="s">
        <v>13</v>
      </c>
      <c r="C292" t="s">
        <v>14</v>
      </c>
      <c r="D292" t="s">
        <v>10</v>
      </c>
      <c r="E292" s="4">
        <v>3598</v>
      </c>
      <c r="F292" s="5">
        <v>81</v>
      </c>
    </row>
    <row r="293" spans="2:6" hidden="1">
      <c r="B293" t="s">
        <v>47</v>
      </c>
      <c r="C293" t="s">
        <v>27</v>
      </c>
      <c r="D293" t="s">
        <v>52</v>
      </c>
      <c r="E293" s="4">
        <v>3640</v>
      </c>
      <c r="F293" s="5">
        <v>51</v>
      </c>
    </row>
    <row r="294" spans="2:6" hidden="1">
      <c r="B294" t="s">
        <v>47</v>
      </c>
      <c r="C294" t="s">
        <v>50</v>
      </c>
      <c r="D294" t="s">
        <v>54</v>
      </c>
      <c r="E294" s="4">
        <v>3689</v>
      </c>
      <c r="F294" s="5">
        <v>312</v>
      </c>
    </row>
    <row r="295" spans="2:6" hidden="1">
      <c r="B295" t="s">
        <v>13</v>
      </c>
      <c r="C295" t="s">
        <v>34</v>
      </c>
      <c r="D295" t="s">
        <v>15</v>
      </c>
      <c r="E295" s="4">
        <v>3752</v>
      </c>
      <c r="F295" s="5">
        <v>213</v>
      </c>
    </row>
    <row r="296" spans="2:6" hidden="1">
      <c r="B296" t="s">
        <v>26</v>
      </c>
      <c r="C296" t="s">
        <v>50</v>
      </c>
      <c r="D296" t="s">
        <v>33</v>
      </c>
      <c r="E296" s="4">
        <v>3759</v>
      </c>
      <c r="F296" s="5">
        <v>150</v>
      </c>
    </row>
    <row r="297" spans="2:6" hidden="1">
      <c r="B297" t="s">
        <v>47</v>
      </c>
      <c r="C297" t="s">
        <v>22</v>
      </c>
      <c r="D297" t="s">
        <v>48</v>
      </c>
      <c r="E297" s="4">
        <v>3773</v>
      </c>
      <c r="F297" s="5">
        <v>165</v>
      </c>
    </row>
    <row r="298" spans="2:6" hidden="1">
      <c r="B298" t="s">
        <v>8</v>
      </c>
      <c r="C298" t="s">
        <v>50</v>
      </c>
      <c r="D298" t="s">
        <v>31</v>
      </c>
      <c r="E298" s="4">
        <v>3794</v>
      </c>
      <c r="F298" s="5">
        <v>159</v>
      </c>
    </row>
    <row r="299" spans="2:6" hidden="1">
      <c r="B299" t="s">
        <v>55</v>
      </c>
      <c r="C299" t="s">
        <v>14</v>
      </c>
      <c r="D299" t="s">
        <v>23</v>
      </c>
      <c r="E299" s="4">
        <v>3808</v>
      </c>
      <c r="F299" s="5">
        <v>279</v>
      </c>
    </row>
    <row r="300" spans="2:6" hidden="1">
      <c r="B300" t="s">
        <v>40</v>
      </c>
      <c r="C300" t="s">
        <v>50</v>
      </c>
      <c r="D300" t="s">
        <v>25</v>
      </c>
      <c r="E300" s="4">
        <v>3829</v>
      </c>
      <c r="F300" s="5">
        <v>24</v>
      </c>
    </row>
    <row r="301" spans="2:6" hidden="1">
      <c r="B301" t="s">
        <v>18</v>
      </c>
      <c r="C301" t="s">
        <v>34</v>
      </c>
      <c r="D301" t="s">
        <v>28</v>
      </c>
      <c r="E301" s="4">
        <v>3850</v>
      </c>
      <c r="F301" s="5">
        <v>102</v>
      </c>
    </row>
    <row r="302" spans="2:6" hidden="1">
      <c r="B302" t="s">
        <v>26</v>
      </c>
      <c r="C302" t="s">
        <v>14</v>
      </c>
      <c r="D302" t="s">
        <v>53</v>
      </c>
      <c r="E302" s="4">
        <v>3864</v>
      </c>
      <c r="F302" s="5">
        <v>177</v>
      </c>
    </row>
    <row r="303" spans="2:6" hidden="1">
      <c r="B303" t="s">
        <v>18</v>
      </c>
      <c r="C303" t="s">
        <v>27</v>
      </c>
      <c r="D303" t="s">
        <v>49</v>
      </c>
      <c r="E303" s="4">
        <v>3920</v>
      </c>
      <c r="F303" s="5">
        <v>306</v>
      </c>
    </row>
    <row r="304" spans="2:6" hidden="1">
      <c r="B304" t="s">
        <v>21</v>
      </c>
      <c r="C304" t="s">
        <v>27</v>
      </c>
      <c r="D304" t="s">
        <v>17</v>
      </c>
      <c r="E304" s="4">
        <v>3976</v>
      </c>
      <c r="F304" s="5">
        <v>72</v>
      </c>
    </row>
    <row r="305" spans="2:6" hidden="1">
      <c r="B305" t="s">
        <v>47</v>
      </c>
      <c r="C305" t="s">
        <v>9</v>
      </c>
      <c r="D305" t="s">
        <v>33</v>
      </c>
      <c r="E305" s="4">
        <v>3983</v>
      </c>
      <c r="F305" s="5">
        <v>144</v>
      </c>
    </row>
    <row r="306" spans="2:6" hidden="1">
      <c r="B306" t="s">
        <v>43</v>
      </c>
      <c r="C306" t="s">
        <v>27</v>
      </c>
      <c r="D306" t="s">
        <v>49</v>
      </c>
      <c r="E306" s="4">
        <v>4018</v>
      </c>
      <c r="F306" s="5">
        <v>171</v>
      </c>
    </row>
    <row r="307" spans="2:6" hidden="1">
      <c r="B307" t="s">
        <v>8</v>
      </c>
      <c r="C307" t="s">
        <v>50</v>
      </c>
      <c r="D307" t="s">
        <v>39</v>
      </c>
      <c r="E307" s="4">
        <v>4018</v>
      </c>
      <c r="F307" s="5">
        <v>162</v>
      </c>
    </row>
    <row r="308" spans="2:6" hidden="1">
      <c r="B308" t="s">
        <v>46</v>
      </c>
      <c r="C308" t="s">
        <v>27</v>
      </c>
      <c r="D308" t="s">
        <v>31</v>
      </c>
      <c r="E308" s="4">
        <v>4018</v>
      </c>
      <c r="F308" s="5">
        <v>126</v>
      </c>
    </row>
    <row r="309" spans="2:6" hidden="1">
      <c r="B309" t="s">
        <v>55</v>
      </c>
      <c r="C309" t="s">
        <v>50</v>
      </c>
      <c r="D309" t="s">
        <v>37</v>
      </c>
      <c r="E309" s="4">
        <v>4053</v>
      </c>
      <c r="F309" s="5">
        <v>24</v>
      </c>
    </row>
  </sheetData>
  <conditionalFormatting sqref="E10:E309">
    <cfRule type="top10" dxfId="3" priority="1" rank="10"/>
    <cfRule type="aboveAverage" dxfId="2" priority="2"/>
  </conditionalFormatting>
  <pageMargins left="0.75" right="0.75" top="1" bottom="1" header="0.5" footer="0.5"/>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showGridLines="0" workbookViewId="0">
      <selection activeCell="J3" sqref="J3"/>
    </sheetView>
  </sheetViews>
  <sheetFormatPr defaultColWidth="8.88671875" defaultRowHeight="14.4"/>
  <cols>
    <col min="2" max="2" width="24.21875" bestFit="1" customWidth="1"/>
    <col min="3" max="3" width="15.77734375" customWidth="1"/>
    <col min="4" max="4" width="12.77734375" bestFit="1" customWidth="1"/>
    <col min="5" max="5" width="9.109375" customWidth="1"/>
    <col min="6" max="6" width="10" bestFit="1" customWidth="1"/>
    <col min="10" max="10" width="33.33203125" style="13" customWidth="1"/>
  </cols>
  <sheetData>
    <row r="3" spans="2:10">
      <c r="B3" s="23" t="s">
        <v>88</v>
      </c>
      <c r="J3" s="20" t="s">
        <v>73</v>
      </c>
    </row>
    <row r="5" spans="2:10">
      <c r="J5" s="13" t="s">
        <v>90</v>
      </c>
    </row>
    <row r="6" spans="2:10">
      <c r="C6" s="30" t="s">
        <v>61</v>
      </c>
      <c r="D6" s="30" t="s">
        <v>4</v>
      </c>
      <c r="E6" s="32"/>
      <c r="F6" s="30" t="s">
        <v>5</v>
      </c>
    </row>
    <row r="7" spans="2:10">
      <c r="C7" s="26" t="s">
        <v>50</v>
      </c>
      <c r="D7" s="27">
        <f>SUMIFS(data[Amount],data[Geography],C7)</f>
        <v>252469</v>
      </c>
      <c r="E7" s="31">
        <f>D7</f>
        <v>252469</v>
      </c>
      <c r="F7" s="33">
        <f>SUMIFS(data[Units],data[Geography],C7)</f>
        <v>8760</v>
      </c>
    </row>
    <row r="8" spans="2:10">
      <c r="C8" s="28" t="s">
        <v>22</v>
      </c>
      <c r="D8" s="29">
        <f>SUMIFS(data[Amount],data[Geography],C8)</f>
        <v>237944</v>
      </c>
      <c r="E8" s="31">
        <f t="shared" ref="E8:E12" si="0">D8</f>
        <v>237944</v>
      </c>
      <c r="F8" s="34">
        <f>SUMIFS(data[Units],data[Geography],C8)</f>
        <v>7302</v>
      </c>
    </row>
    <row r="9" spans="2:10">
      <c r="C9" s="28" t="s">
        <v>9</v>
      </c>
      <c r="D9" s="29">
        <f>SUMIFS(data[Amount],data[Geography],C9)</f>
        <v>218813</v>
      </c>
      <c r="E9" s="31">
        <f t="shared" si="0"/>
        <v>218813</v>
      </c>
      <c r="F9" s="34">
        <f>SUMIFS(data[Units],data[Geography],C9)</f>
        <v>7431</v>
      </c>
    </row>
    <row r="10" spans="2:10">
      <c r="C10" s="28" t="s">
        <v>14</v>
      </c>
      <c r="D10" s="29">
        <f>SUMIFS(data[Amount],data[Geography],C10)</f>
        <v>189434</v>
      </c>
      <c r="E10" s="31">
        <f t="shared" si="0"/>
        <v>189434</v>
      </c>
      <c r="F10" s="34">
        <f>SUMIFS(data[Units],data[Geography],C10)</f>
        <v>10158</v>
      </c>
    </row>
    <row r="11" spans="2:10">
      <c r="C11" s="24" t="s">
        <v>27</v>
      </c>
      <c r="D11" s="25">
        <f>SUMIFS(data[Amount],data[Geography],C11)</f>
        <v>173530</v>
      </c>
      <c r="E11" s="31">
        <f t="shared" si="0"/>
        <v>173530</v>
      </c>
      <c r="F11" s="35">
        <f>SUMIFS(data[Units],data[Geography],C11)</f>
        <v>5745</v>
      </c>
    </row>
    <row r="12" spans="2:10">
      <c r="C12" s="26" t="s">
        <v>34</v>
      </c>
      <c r="D12" s="27">
        <f>SUMIFS(data[Amount],data[Geography],C12)</f>
        <v>168679</v>
      </c>
      <c r="E12" s="31">
        <f t="shared" si="0"/>
        <v>168679</v>
      </c>
      <c r="F12" s="33">
        <f>SUMIFS(data[Units],data[Geography],C12)</f>
        <v>6264</v>
      </c>
    </row>
  </sheetData>
  <autoFilter ref="D6:D11">
    <sortState ref="C7:E12">
      <sortCondition descending="1" ref="D6:D11"/>
    </sortState>
  </autoFilter>
  <conditionalFormatting sqref="E7:E12">
    <cfRule type="dataBar" priority="1">
      <dataBar showValue="0">
        <cfvo type="min"/>
        <cfvo type="max"/>
        <color theme="4" tint="0.79998168889431442"/>
      </dataBar>
      <extLst>
        <ext xmlns:x14="http://schemas.microsoft.com/office/spreadsheetml/2009/9/main" uri="{B025F937-C7B1-47D3-B67F-A62EFF666E3E}">
          <x14:id>{4396E951-1B33-45AE-84CC-C1189A9928D9}</x14:id>
        </ext>
      </extLst>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4396E951-1B33-45AE-84CC-C1189A9928D9}">
            <x14:dataBar minLength="0" maxLength="100" border="1" negativeBarBorderColorSameAsPositive="0">
              <x14:cfvo type="autoMin"/>
              <x14:cfvo type="autoMax"/>
              <x14:borderColor theme="4" tint="0.39997558519241921"/>
              <x14:negativeFillColor rgb="FFFF0000"/>
              <x14:negativeBorderColor rgb="FFFF0000"/>
              <x14:axisColor rgb="FF000000"/>
            </x14:dataBar>
          </x14:cfRule>
          <xm:sqref>E7:E12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workbookViewId="0">
      <selection activeCell="N15" sqref="N15"/>
    </sheetView>
  </sheetViews>
  <sheetFormatPr defaultRowHeight="14.4"/>
  <cols>
    <col min="2" max="2" width="26.33203125" bestFit="1" customWidth="1"/>
    <col min="3" max="3" width="12.44140625" customWidth="1"/>
    <col min="4" max="4" width="14.44140625" customWidth="1"/>
    <col min="5" max="5" width="7.21875" customWidth="1"/>
    <col min="6" max="6" width="11.77734375" bestFit="1" customWidth="1"/>
  </cols>
  <sheetData>
    <row r="3" spans="2:6">
      <c r="B3" s="23" t="s">
        <v>89</v>
      </c>
    </row>
    <row r="6" spans="2:6">
      <c r="C6" s="21" t="s">
        <v>2</v>
      </c>
      <c r="D6" t="s">
        <v>62</v>
      </c>
      <c r="E6" t="s">
        <v>91</v>
      </c>
      <c r="F6" t="s">
        <v>63</v>
      </c>
    </row>
    <row r="7" spans="2:6">
      <c r="C7" s="3" t="s">
        <v>50</v>
      </c>
      <c r="D7" s="22">
        <v>252469</v>
      </c>
      <c r="E7" s="22">
        <v>252469</v>
      </c>
      <c r="F7" s="22">
        <v>8760</v>
      </c>
    </row>
    <row r="8" spans="2:6">
      <c r="C8" s="3" t="s">
        <v>22</v>
      </c>
      <c r="D8" s="22">
        <v>237944</v>
      </c>
      <c r="E8" s="22">
        <v>237944</v>
      </c>
      <c r="F8" s="22">
        <v>7302</v>
      </c>
    </row>
    <row r="9" spans="2:6">
      <c r="C9" s="3" t="s">
        <v>9</v>
      </c>
      <c r="D9" s="22">
        <v>218813</v>
      </c>
      <c r="E9" s="22">
        <v>218813</v>
      </c>
      <c r="F9" s="22">
        <v>7431</v>
      </c>
    </row>
    <row r="10" spans="2:6">
      <c r="C10" s="3" t="s">
        <v>14</v>
      </c>
      <c r="D10" s="22">
        <v>189434</v>
      </c>
      <c r="E10" s="22">
        <v>189434</v>
      </c>
      <c r="F10" s="22">
        <v>10158</v>
      </c>
    </row>
    <row r="11" spans="2:6">
      <c r="C11" s="3" t="s">
        <v>27</v>
      </c>
      <c r="D11" s="22">
        <v>173530</v>
      </c>
      <c r="E11" s="22">
        <v>173530</v>
      </c>
      <c r="F11" s="22">
        <v>5745</v>
      </c>
    </row>
    <row r="12" spans="2:6">
      <c r="C12" s="3" t="s">
        <v>34</v>
      </c>
      <c r="D12" s="22">
        <v>168679</v>
      </c>
      <c r="E12" s="22">
        <v>168679</v>
      </c>
      <c r="F12" s="22">
        <v>6264</v>
      </c>
    </row>
  </sheetData>
  <conditionalFormatting pivot="1" sqref="E7:E12">
    <cfRule type="dataBar" priority="1">
      <dataBar showValue="0">
        <cfvo type="min"/>
        <cfvo type="max"/>
        <color rgb="FFFFB628"/>
      </dataBar>
      <extLst>
        <ext xmlns:x14="http://schemas.microsoft.com/office/spreadsheetml/2009/9/main" uri="{B025F937-C7B1-47D3-B67F-A62EFF666E3E}">
          <x14:id>{41009446-E930-4B91-832B-00E2250578DE}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1009446-E930-4B91-832B-00E2250578DE}">
            <x14:dataBar minLength="0" maxLength="100" gradient="0">
              <x14:cfvo type="autoMin"/>
              <x14:cfvo type="autoMax"/>
              <x14:negativeFillColor rgb="FFFF0000"/>
              <x14:axisColor rgb="FF000000"/>
            </x14:dataBar>
          </x14:cfRule>
          <xm:sqref>E7:E12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8"/>
  <sheetViews>
    <sheetView workbookViewId="0">
      <selection activeCell="H14" sqref="H14"/>
    </sheetView>
  </sheetViews>
  <sheetFormatPr defaultRowHeight="14.4"/>
  <cols>
    <col min="2" max="2" width="23.6640625" customWidth="1"/>
    <col min="3" max="3" width="20.21875" bestFit="1" customWidth="1"/>
    <col min="4" max="5" width="9" customWidth="1"/>
    <col min="6" max="6" width="9" bestFit="1" customWidth="1"/>
    <col min="8" max="8" width="17.77734375" customWidth="1"/>
    <col min="9" max="9" width="9" customWidth="1"/>
    <col min="11" max="11" width="45.6640625" style="13" customWidth="1"/>
  </cols>
  <sheetData>
    <row r="3" spans="2:11">
      <c r="B3" s="23" t="s">
        <v>29</v>
      </c>
    </row>
    <row r="4" spans="2:11">
      <c r="K4" s="20" t="s">
        <v>73</v>
      </c>
    </row>
    <row r="5" spans="2:11">
      <c r="C5" s="21" t="s">
        <v>84</v>
      </c>
      <c r="D5" t="s">
        <v>92</v>
      </c>
      <c r="H5" s="21" t="s">
        <v>84</v>
      </c>
      <c r="I5" t="s">
        <v>92</v>
      </c>
    </row>
    <row r="6" spans="2:11">
      <c r="C6" s="3" t="s">
        <v>17</v>
      </c>
      <c r="D6" s="36">
        <v>21.356577645895154</v>
      </c>
      <c r="H6" s="3" t="s">
        <v>25</v>
      </c>
      <c r="I6" s="36">
        <v>44.990867579908674</v>
      </c>
      <c r="K6" s="13" t="s">
        <v>93</v>
      </c>
    </row>
    <row r="7" spans="2:11">
      <c r="C7" s="3" t="s">
        <v>10</v>
      </c>
      <c r="D7" s="36">
        <v>23.733047822983583</v>
      </c>
      <c r="H7" s="3" t="s">
        <v>31</v>
      </c>
      <c r="I7" s="36">
        <v>37.303128371089535</v>
      </c>
      <c r="K7" s="13" t="s">
        <v>94</v>
      </c>
    </row>
    <row r="8" spans="2:11">
      <c r="C8" s="3" t="s">
        <v>49</v>
      </c>
      <c r="D8" s="36">
        <v>33.88697318007663</v>
      </c>
      <c r="H8" s="3" t="s">
        <v>51</v>
      </c>
      <c r="I8" s="36">
        <v>32.807189542483663</v>
      </c>
    </row>
    <row r="9" spans="2:11">
      <c r="C9" s="3" t="s">
        <v>39</v>
      </c>
      <c r="D9" s="36">
        <v>22.87525562372188</v>
      </c>
      <c r="H9" s="3" t="s">
        <v>37</v>
      </c>
      <c r="I9" s="36">
        <v>32.301656920077974</v>
      </c>
    </row>
    <row r="10" spans="2:11">
      <c r="C10" s="3" t="s">
        <v>37</v>
      </c>
      <c r="D10" s="36">
        <v>32.301656920077974</v>
      </c>
      <c r="H10" s="3" t="s">
        <v>49</v>
      </c>
      <c r="I10" s="36">
        <v>33.88697318007663</v>
      </c>
    </row>
    <row r="11" spans="2:11">
      <c r="C11" s="3" t="s">
        <v>19</v>
      </c>
      <c r="D11" s="36">
        <v>21.424648786717754</v>
      </c>
      <c r="H11" s="3" t="s">
        <v>64</v>
      </c>
      <c r="I11" s="36">
        <v>35.949565217391303</v>
      </c>
    </row>
    <row r="12" spans="2:11">
      <c r="C12" s="3" t="s">
        <v>51</v>
      </c>
      <c r="D12" s="36">
        <v>32.807189542483663</v>
      </c>
    </row>
    <row r="13" spans="2:11">
      <c r="C13" s="3" t="s">
        <v>54</v>
      </c>
      <c r="D13" s="36">
        <v>22.567196757093857</v>
      </c>
    </row>
    <row r="14" spans="2:11">
      <c r="C14" s="3" t="s">
        <v>15</v>
      </c>
      <c r="D14" s="36">
        <v>31.276401564537156</v>
      </c>
    </row>
    <row r="15" spans="2:11">
      <c r="C15" s="3" t="s">
        <v>23</v>
      </c>
      <c r="D15" s="36">
        <v>29.765981735159816</v>
      </c>
    </row>
    <row r="16" spans="2:11">
      <c r="C16" s="3" t="s">
        <v>33</v>
      </c>
      <c r="D16" s="36">
        <v>27.336336336336338</v>
      </c>
    </row>
    <row r="17" spans="3:4">
      <c r="C17" s="3" t="s">
        <v>48</v>
      </c>
      <c r="D17" s="36">
        <v>31.260485651214129</v>
      </c>
    </row>
    <row r="18" spans="3:4">
      <c r="C18" s="3" t="s">
        <v>52</v>
      </c>
      <c r="D18" s="36">
        <v>19.492271505376344</v>
      </c>
    </row>
    <row r="19" spans="3:4">
      <c r="C19" s="3" t="s">
        <v>12</v>
      </c>
      <c r="D19" s="36">
        <v>25.130781499202552</v>
      </c>
    </row>
    <row r="20" spans="3:4">
      <c r="C20" s="3" t="s">
        <v>30</v>
      </c>
      <c r="D20" s="36">
        <v>28.835190343546891</v>
      </c>
    </row>
    <row r="21" spans="3:4">
      <c r="C21" s="3" t="s">
        <v>42</v>
      </c>
      <c r="D21" s="36">
        <v>24.9143897996357</v>
      </c>
    </row>
    <row r="22" spans="3:4">
      <c r="C22" s="3" t="s">
        <v>53</v>
      </c>
      <c r="D22" s="36">
        <v>23.293427230046948</v>
      </c>
    </row>
    <row r="23" spans="3:4">
      <c r="C23" s="3" t="s">
        <v>31</v>
      </c>
      <c r="D23" s="36">
        <v>37.303128371089535</v>
      </c>
    </row>
    <row r="24" spans="3:4">
      <c r="C24" s="3" t="s">
        <v>25</v>
      </c>
      <c r="D24" s="36">
        <v>44.990867579908674</v>
      </c>
    </row>
    <row r="25" spans="3:4">
      <c r="C25" s="3" t="s">
        <v>35</v>
      </c>
      <c r="D25" s="36">
        <v>23.329174093879978</v>
      </c>
    </row>
    <row r="26" spans="3:4">
      <c r="C26" s="3" t="s">
        <v>45</v>
      </c>
      <c r="D26" s="36">
        <v>28.877675840978593</v>
      </c>
    </row>
    <row r="27" spans="3:4">
      <c r="C27" s="3" t="s">
        <v>28</v>
      </c>
      <c r="D27" s="36">
        <v>27.242165242165242</v>
      </c>
    </row>
    <row r="28" spans="3:4">
      <c r="C28" s="3" t="s">
        <v>64</v>
      </c>
      <c r="D28" s="36">
        <v>27.17628120893561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304"/>
  <sheetViews>
    <sheetView workbookViewId="0">
      <selection activeCell="B7" sqref="B7"/>
    </sheetView>
  </sheetViews>
  <sheetFormatPr defaultRowHeight="14.4"/>
  <cols>
    <col min="2" max="2" width="27.6640625" customWidth="1"/>
  </cols>
  <sheetData>
    <row r="3" spans="2:18">
      <c r="B3" s="23" t="s">
        <v>95</v>
      </c>
    </row>
    <row r="4" spans="2:18">
      <c r="N4" s="2" t="s">
        <v>1</v>
      </c>
      <c r="O4" s="2" t="s">
        <v>2</v>
      </c>
      <c r="P4" s="16" t="s">
        <v>3</v>
      </c>
      <c r="Q4" s="1" t="s">
        <v>4</v>
      </c>
      <c r="R4" s="1" t="s">
        <v>5</v>
      </c>
    </row>
    <row r="5" spans="2:18">
      <c r="N5" t="s">
        <v>8</v>
      </c>
      <c r="O5" t="s">
        <v>9</v>
      </c>
      <c r="P5" t="s">
        <v>10</v>
      </c>
      <c r="Q5" s="4">
        <v>1624</v>
      </c>
      <c r="R5" s="5">
        <v>114</v>
      </c>
    </row>
    <row r="6" spans="2:18">
      <c r="B6" s="68" t="s">
        <v>123</v>
      </c>
      <c r="N6" t="s">
        <v>13</v>
      </c>
      <c r="O6" t="s">
        <v>14</v>
      </c>
      <c r="P6" t="s">
        <v>15</v>
      </c>
      <c r="Q6" s="4">
        <v>6706</v>
      </c>
      <c r="R6" s="5">
        <v>459</v>
      </c>
    </row>
    <row r="7" spans="2:18">
      <c r="B7">
        <v>1</v>
      </c>
      <c r="N7" t="s">
        <v>18</v>
      </c>
      <c r="O7" t="s">
        <v>14</v>
      </c>
      <c r="P7" t="s">
        <v>19</v>
      </c>
      <c r="Q7" s="4">
        <v>959</v>
      </c>
      <c r="R7" s="5">
        <v>147</v>
      </c>
    </row>
    <row r="8" spans="2:18">
      <c r="N8" t="s">
        <v>21</v>
      </c>
      <c r="O8" t="s">
        <v>22</v>
      </c>
      <c r="P8" t="s">
        <v>23</v>
      </c>
      <c r="Q8" s="4">
        <v>9632</v>
      </c>
      <c r="R8" s="5">
        <v>288</v>
      </c>
    </row>
    <row r="9" spans="2:18">
      <c r="N9" t="s">
        <v>26</v>
      </c>
      <c r="O9" t="s">
        <v>27</v>
      </c>
      <c r="P9" t="s">
        <v>28</v>
      </c>
      <c r="Q9" s="4">
        <v>2100</v>
      </c>
      <c r="R9" s="5">
        <v>414</v>
      </c>
    </row>
    <row r="10" spans="2:18">
      <c r="N10" t="s">
        <v>8</v>
      </c>
      <c r="O10" t="s">
        <v>14</v>
      </c>
      <c r="P10" t="s">
        <v>31</v>
      </c>
      <c r="Q10" s="4">
        <v>8869</v>
      </c>
      <c r="R10" s="5">
        <v>432</v>
      </c>
    </row>
    <row r="11" spans="2:18">
      <c r="N11" t="s">
        <v>26</v>
      </c>
      <c r="O11" t="s">
        <v>34</v>
      </c>
      <c r="P11" t="s">
        <v>35</v>
      </c>
      <c r="Q11" s="4">
        <v>2681</v>
      </c>
      <c r="R11" s="5">
        <v>54</v>
      </c>
    </row>
    <row r="12" spans="2:18">
      <c r="N12" t="s">
        <v>13</v>
      </c>
      <c r="O12" t="s">
        <v>14</v>
      </c>
      <c r="P12" t="s">
        <v>37</v>
      </c>
      <c r="Q12" s="4">
        <v>5012</v>
      </c>
      <c r="R12" s="5">
        <v>210</v>
      </c>
    </row>
    <row r="13" spans="2:18">
      <c r="N13" t="s">
        <v>40</v>
      </c>
      <c r="O13" t="s">
        <v>34</v>
      </c>
      <c r="P13" t="s">
        <v>17</v>
      </c>
      <c r="Q13" s="4">
        <v>1281</v>
      </c>
      <c r="R13" s="5">
        <v>75</v>
      </c>
    </row>
    <row r="14" spans="2:18">
      <c r="N14" t="s">
        <v>43</v>
      </c>
      <c r="O14" t="s">
        <v>9</v>
      </c>
      <c r="P14" t="s">
        <v>17</v>
      </c>
      <c r="Q14" s="4">
        <v>4991</v>
      </c>
      <c r="R14" s="5">
        <v>12</v>
      </c>
    </row>
    <row r="15" spans="2:18">
      <c r="N15" t="s">
        <v>46</v>
      </c>
      <c r="O15" t="s">
        <v>27</v>
      </c>
      <c r="P15" t="s">
        <v>28</v>
      </c>
      <c r="Q15" s="4">
        <v>1785</v>
      </c>
      <c r="R15" s="5">
        <v>462</v>
      </c>
    </row>
    <row r="16" spans="2:18">
      <c r="N16" t="s">
        <v>47</v>
      </c>
      <c r="O16" t="s">
        <v>9</v>
      </c>
      <c r="P16" t="s">
        <v>33</v>
      </c>
      <c r="Q16" s="4">
        <v>3983</v>
      </c>
      <c r="R16" s="5">
        <v>144</v>
      </c>
    </row>
    <row r="17" spans="2:18">
      <c r="N17" t="s">
        <v>18</v>
      </c>
      <c r="O17" t="s">
        <v>34</v>
      </c>
      <c r="P17" t="s">
        <v>30</v>
      </c>
      <c r="Q17" s="4">
        <v>2646</v>
      </c>
      <c r="R17" s="5">
        <v>120</v>
      </c>
    </row>
    <row r="18" spans="2:18">
      <c r="N18" t="s">
        <v>46</v>
      </c>
      <c r="O18" t="s">
        <v>50</v>
      </c>
      <c r="P18" t="s">
        <v>12</v>
      </c>
      <c r="Q18" s="4">
        <v>252</v>
      </c>
      <c r="R18" s="5">
        <v>54</v>
      </c>
    </row>
    <row r="19" spans="2:18">
      <c r="N19" t="s">
        <v>47</v>
      </c>
      <c r="O19" t="s">
        <v>14</v>
      </c>
      <c r="P19" t="s">
        <v>28</v>
      </c>
      <c r="Q19" s="4">
        <v>2464</v>
      </c>
      <c r="R19" s="5">
        <v>234</v>
      </c>
    </row>
    <row r="20" spans="2:18">
      <c r="N20" t="s">
        <v>47</v>
      </c>
      <c r="O20" t="s">
        <v>14</v>
      </c>
      <c r="P20" t="s">
        <v>52</v>
      </c>
      <c r="Q20" s="4">
        <v>2114</v>
      </c>
      <c r="R20" s="5">
        <v>66</v>
      </c>
    </row>
    <row r="21" spans="2:18">
      <c r="N21" t="s">
        <v>26</v>
      </c>
      <c r="O21" t="s">
        <v>9</v>
      </c>
      <c r="P21" t="s">
        <v>35</v>
      </c>
      <c r="Q21" s="4">
        <v>7693</v>
      </c>
      <c r="R21" s="5">
        <v>87</v>
      </c>
    </row>
    <row r="22" spans="2:18">
      <c r="N22" t="s">
        <v>43</v>
      </c>
      <c r="O22" t="s">
        <v>50</v>
      </c>
      <c r="P22" t="s">
        <v>42</v>
      </c>
      <c r="Q22" s="4">
        <v>15610</v>
      </c>
      <c r="R22" s="5">
        <v>339</v>
      </c>
    </row>
    <row r="23" spans="2:18">
      <c r="E23" s="14"/>
      <c r="F23" s="14"/>
      <c r="N23" t="s">
        <v>21</v>
      </c>
      <c r="O23" t="s">
        <v>50</v>
      </c>
      <c r="P23" t="s">
        <v>37</v>
      </c>
      <c r="Q23" s="4">
        <v>336</v>
      </c>
      <c r="R23" s="5">
        <v>144</v>
      </c>
    </row>
    <row r="24" spans="2:18">
      <c r="D24" s="14"/>
      <c r="E24" s="14"/>
      <c r="F24" s="14"/>
      <c r="N24" t="s">
        <v>46</v>
      </c>
      <c r="O24" t="s">
        <v>27</v>
      </c>
      <c r="P24" t="s">
        <v>42</v>
      </c>
      <c r="Q24" s="4">
        <v>9443</v>
      </c>
      <c r="R24" s="5">
        <v>162</v>
      </c>
    </row>
    <row r="25" spans="2:18">
      <c r="D25" s="14"/>
      <c r="E25" s="14"/>
      <c r="F25" s="14"/>
      <c r="N25" t="s">
        <v>18</v>
      </c>
      <c r="O25" t="s">
        <v>50</v>
      </c>
      <c r="P25" t="s">
        <v>48</v>
      </c>
      <c r="Q25" s="4">
        <v>8155</v>
      </c>
      <c r="R25" s="5">
        <v>90</v>
      </c>
    </row>
    <row r="26" spans="2:18">
      <c r="B26" s="20" t="s">
        <v>120</v>
      </c>
      <c r="D26" s="14"/>
      <c r="E26" s="14"/>
      <c r="F26" s="14"/>
      <c r="N26" t="s">
        <v>13</v>
      </c>
      <c r="O26" t="s">
        <v>34</v>
      </c>
      <c r="P26" t="s">
        <v>48</v>
      </c>
      <c r="Q26" s="4">
        <v>1701</v>
      </c>
      <c r="R26" s="5">
        <v>234</v>
      </c>
    </row>
    <row r="27" spans="2:18">
      <c r="B27" s="13" t="s">
        <v>121</v>
      </c>
      <c r="D27" s="14"/>
      <c r="E27" s="14"/>
      <c r="F27" s="14"/>
      <c r="N27" t="s">
        <v>55</v>
      </c>
      <c r="O27" t="s">
        <v>34</v>
      </c>
      <c r="P27" t="s">
        <v>37</v>
      </c>
      <c r="Q27" s="4">
        <v>2205</v>
      </c>
      <c r="R27" s="5">
        <v>141</v>
      </c>
    </row>
    <row r="28" spans="2:18" ht="57.6">
      <c r="B28" s="48" t="s">
        <v>122</v>
      </c>
      <c r="N28" t="s">
        <v>13</v>
      </c>
      <c r="O28" t="s">
        <v>9</v>
      </c>
      <c r="P28" t="s">
        <v>39</v>
      </c>
      <c r="Q28" s="4">
        <v>1771</v>
      </c>
      <c r="R28" s="5">
        <v>204</v>
      </c>
    </row>
    <row r="29" spans="2:18">
      <c r="N29" t="s">
        <v>21</v>
      </c>
      <c r="O29" t="s">
        <v>14</v>
      </c>
      <c r="P29" t="s">
        <v>25</v>
      </c>
      <c r="Q29" s="4">
        <v>2114</v>
      </c>
      <c r="R29" s="5">
        <v>186</v>
      </c>
    </row>
    <row r="30" spans="2:18">
      <c r="N30" t="s">
        <v>21</v>
      </c>
      <c r="O30" t="s">
        <v>22</v>
      </c>
      <c r="P30" t="s">
        <v>12</v>
      </c>
      <c r="Q30" s="4">
        <v>10311</v>
      </c>
      <c r="R30" s="5">
        <v>231</v>
      </c>
    </row>
    <row r="31" spans="2:18">
      <c r="N31" t="s">
        <v>47</v>
      </c>
      <c r="O31" t="s">
        <v>27</v>
      </c>
      <c r="P31" t="s">
        <v>30</v>
      </c>
      <c r="Q31" s="4">
        <v>21</v>
      </c>
      <c r="R31" s="5">
        <v>168</v>
      </c>
    </row>
    <row r="32" spans="2:18">
      <c r="N32" t="s">
        <v>55</v>
      </c>
      <c r="O32" t="s">
        <v>14</v>
      </c>
      <c r="P32" t="s">
        <v>42</v>
      </c>
      <c r="Q32" s="4">
        <v>1974</v>
      </c>
      <c r="R32" s="5">
        <v>195</v>
      </c>
    </row>
    <row r="33" spans="14:18">
      <c r="N33" t="s">
        <v>43</v>
      </c>
      <c r="O33" t="s">
        <v>22</v>
      </c>
      <c r="P33" t="s">
        <v>48</v>
      </c>
      <c r="Q33" s="4">
        <v>6314</v>
      </c>
      <c r="R33" s="5">
        <v>15</v>
      </c>
    </row>
    <row r="34" spans="14:18">
      <c r="N34" t="s">
        <v>55</v>
      </c>
      <c r="O34" t="s">
        <v>9</v>
      </c>
      <c r="P34" t="s">
        <v>48</v>
      </c>
      <c r="Q34" s="4">
        <v>4683</v>
      </c>
      <c r="R34" s="5">
        <v>30</v>
      </c>
    </row>
    <row r="35" spans="14:18">
      <c r="N35" t="s">
        <v>21</v>
      </c>
      <c r="O35" t="s">
        <v>9</v>
      </c>
      <c r="P35" t="s">
        <v>49</v>
      </c>
      <c r="Q35" s="4">
        <v>6398</v>
      </c>
      <c r="R35" s="5">
        <v>102</v>
      </c>
    </row>
    <row r="36" spans="14:18">
      <c r="N36" t="s">
        <v>46</v>
      </c>
      <c r="O36" t="s">
        <v>14</v>
      </c>
      <c r="P36" t="s">
        <v>39</v>
      </c>
      <c r="Q36" s="4">
        <v>553</v>
      </c>
      <c r="R36" s="5">
        <v>15</v>
      </c>
    </row>
    <row r="37" spans="14:18">
      <c r="N37" t="s">
        <v>13</v>
      </c>
      <c r="O37" t="s">
        <v>27</v>
      </c>
      <c r="P37" t="s">
        <v>10</v>
      </c>
      <c r="Q37" s="4">
        <v>7021</v>
      </c>
      <c r="R37" s="5">
        <v>183</v>
      </c>
    </row>
    <row r="38" spans="14:18">
      <c r="N38" t="s">
        <v>8</v>
      </c>
      <c r="O38" t="s">
        <v>27</v>
      </c>
      <c r="P38" t="s">
        <v>37</v>
      </c>
      <c r="Q38" s="4">
        <v>5817</v>
      </c>
      <c r="R38" s="5">
        <v>12</v>
      </c>
    </row>
    <row r="39" spans="14:18">
      <c r="N39" t="s">
        <v>21</v>
      </c>
      <c r="O39" t="s">
        <v>27</v>
      </c>
      <c r="P39" t="s">
        <v>17</v>
      </c>
      <c r="Q39" s="4">
        <v>3976</v>
      </c>
      <c r="R39" s="5">
        <v>72</v>
      </c>
    </row>
    <row r="40" spans="14:18">
      <c r="N40" t="s">
        <v>26</v>
      </c>
      <c r="O40" t="s">
        <v>34</v>
      </c>
      <c r="P40" t="s">
        <v>53</v>
      </c>
      <c r="Q40" s="4">
        <v>1134</v>
      </c>
      <c r="R40" s="5">
        <v>282</v>
      </c>
    </row>
    <row r="41" spans="14:18">
      <c r="N41" t="s">
        <v>46</v>
      </c>
      <c r="O41" t="s">
        <v>27</v>
      </c>
      <c r="P41" t="s">
        <v>54</v>
      </c>
      <c r="Q41" s="4">
        <v>6027</v>
      </c>
      <c r="R41" s="5">
        <v>144</v>
      </c>
    </row>
    <row r="42" spans="14:18">
      <c r="N42" t="s">
        <v>26</v>
      </c>
      <c r="O42" t="s">
        <v>9</v>
      </c>
      <c r="P42" t="s">
        <v>30</v>
      </c>
      <c r="Q42" s="4">
        <v>1904</v>
      </c>
      <c r="R42" s="5">
        <v>405</v>
      </c>
    </row>
    <row r="43" spans="14:18">
      <c r="N43" t="s">
        <v>40</v>
      </c>
      <c r="O43" t="s">
        <v>50</v>
      </c>
      <c r="P43" t="s">
        <v>15</v>
      </c>
      <c r="Q43" s="4">
        <v>3262</v>
      </c>
      <c r="R43" s="5">
        <v>75</v>
      </c>
    </row>
    <row r="44" spans="14:18">
      <c r="N44" t="s">
        <v>8</v>
      </c>
      <c r="O44" t="s">
        <v>50</v>
      </c>
      <c r="P44" t="s">
        <v>53</v>
      </c>
      <c r="Q44" s="4">
        <v>2289</v>
      </c>
      <c r="R44" s="5">
        <v>135</v>
      </c>
    </row>
    <row r="45" spans="14:18">
      <c r="N45" t="s">
        <v>43</v>
      </c>
      <c r="O45" t="s">
        <v>50</v>
      </c>
      <c r="P45" t="s">
        <v>53</v>
      </c>
      <c r="Q45" s="4">
        <v>6986</v>
      </c>
      <c r="R45" s="5">
        <v>21</v>
      </c>
    </row>
    <row r="46" spans="14:18">
      <c r="N46" t="s">
        <v>46</v>
      </c>
      <c r="O46" t="s">
        <v>34</v>
      </c>
      <c r="P46" t="s">
        <v>48</v>
      </c>
      <c r="Q46" s="4">
        <v>4417</v>
      </c>
      <c r="R46" s="5">
        <v>153</v>
      </c>
    </row>
    <row r="47" spans="14:18">
      <c r="N47" t="s">
        <v>26</v>
      </c>
      <c r="O47" t="s">
        <v>50</v>
      </c>
      <c r="P47" t="s">
        <v>25</v>
      </c>
      <c r="Q47" s="4">
        <v>1442</v>
      </c>
      <c r="R47" s="5">
        <v>15</v>
      </c>
    </row>
    <row r="48" spans="14:18">
      <c r="N48" t="s">
        <v>47</v>
      </c>
      <c r="O48" t="s">
        <v>14</v>
      </c>
      <c r="P48" t="s">
        <v>17</v>
      </c>
      <c r="Q48" s="4">
        <v>2415</v>
      </c>
      <c r="R48" s="5">
        <v>255</v>
      </c>
    </row>
    <row r="49" spans="14:18">
      <c r="N49" t="s">
        <v>46</v>
      </c>
      <c r="O49" t="s">
        <v>9</v>
      </c>
      <c r="P49" t="s">
        <v>39</v>
      </c>
      <c r="Q49" s="4">
        <v>238</v>
      </c>
      <c r="R49" s="5">
        <v>18</v>
      </c>
    </row>
    <row r="50" spans="14:18">
      <c r="N50" t="s">
        <v>26</v>
      </c>
      <c r="O50" t="s">
        <v>9</v>
      </c>
      <c r="P50" t="s">
        <v>48</v>
      </c>
      <c r="Q50" s="4">
        <v>4949</v>
      </c>
      <c r="R50" s="5">
        <v>189</v>
      </c>
    </row>
    <row r="51" spans="14:18">
      <c r="N51" t="s">
        <v>43</v>
      </c>
      <c r="O51" t="s">
        <v>34</v>
      </c>
      <c r="P51" t="s">
        <v>15</v>
      </c>
      <c r="Q51" s="4">
        <v>5075</v>
      </c>
      <c r="R51" s="5">
        <v>21</v>
      </c>
    </row>
    <row r="52" spans="14:18">
      <c r="N52" t="s">
        <v>47</v>
      </c>
      <c r="O52" t="s">
        <v>22</v>
      </c>
      <c r="P52" t="s">
        <v>30</v>
      </c>
      <c r="Q52" s="4">
        <v>9198</v>
      </c>
      <c r="R52" s="5">
        <v>36</v>
      </c>
    </row>
    <row r="53" spans="14:18">
      <c r="N53" t="s">
        <v>26</v>
      </c>
      <c r="O53" t="s">
        <v>50</v>
      </c>
      <c r="P53" t="s">
        <v>52</v>
      </c>
      <c r="Q53" s="4">
        <v>3339</v>
      </c>
      <c r="R53" s="5">
        <v>75</v>
      </c>
    </row>
    <row r="54" spans="14:18">
      <c r="N54" t="s">
        <v>8</v>
      </c>
      <c r="O54" t="s">
        <v>50</v>
      </c>
      <c r="P54" t="s">
        <v>33</v>
      </c>
      <c r="Q54" s="4">
        <v>5019</v>
      </c>
      <c r="R54" s="5">
        <v>156</v>
      </c>
    </row>
    <row r="55" spans="14:18">
      <c r="N55" t="s">
        <v>43</v>
      </c>
      <c r="O55" t="s">
        <v>22</v>
      </c>
      <c r="P55" t="s">
        <v>30</v>
      </c>
      <c r="Q55" s="4">
        <v>16184</v>
      </c>
      <c r="R55" s="5">
        <v>39</v>
      </c>
    </row>
    <row r="56" spans="14:18">
      <c r="N56" t="s">
        <v>26</v>
      </c>
      <c r="O56" t="s">
        <v>22</v>
      </c>
      <c r="P56" t="s">
        <v>45</v>
      </c>
      <c r="Q56" s="4">
        <v>497</v>
      </c>
      <c r="R56" s="5">
        <v>63</v>
      </c>
    </row>
    <row r="57" spans="14:18">
      <c r="N57" t="s">
        <v>46</v>
      </c>
      <c r="O57" t="s">
        <v>22</v>
      </c>
      <c r="P57" t="s">
        <v>52</v>
      </c>
      <c r="Q57" s="4">
        <v>8211</v>
      </c>
      <c r="R57" s="5">
        <v>75</v>
      </c>
    </row>
    <row r="58" spans="14:18">
      <c r="N58" t="s">
        <v>46</v>
      </c>
      <c r="O58" t="s">
        <v>34</v>
      </c>
      <c r="P58" t="s">
        <v>54</v>
      </c>
      <c r="Q58" s="4">
        <v>6580</v>
      </c>
      <c r="R58" s="5">
        <v>183</v>
      </c>
    </row>
    <row r="59" spans="14:18">
      <c r="N59" t="s">
        <v>21</v>
      </c>
      <c r="O59" t="s">
        <v>14</v>
      </c>
      <c r="P59" t="s">
        <v>12</v>
      </c>
      <c r="Q59" s="4">
        <v>4760</v>
      </c>
      <c r="R59" s="5">
        <v>69</v>
      </c>
    </row>
    <row r="60" spans="14:18">
      <c r="N60" t="s">
        <v>8</v>
      </c>
      <c r="O60" t="s">
        <v>22</v>
      </c>
      <c r="P60" t="s">
        <v>28</v>
      </c>
      <c r="Q60" s="4">
        <v>5439</v>
      </c>
      <c r="R60" s="5">
        <v>30</v>
      </c>
    </row>
    <row r="61" spans="14:18">
      <c r="N61" t="s">
        <v>21</v>
      </c>
      <c r="O61" t="s">
        <v>50</v>
      </c>
      <c r="P61" t="s">
        <v>33</v>
      </c>
      <c r="Q61" s="4">
        <v>1463</v>
      </c>
      <c r="R61" s="5">
        <v>39</v>
      </c>
    </row>
    <row r="62" spans="14:18">
      <c r="N62" t="s">
        <v>47</v>
      </c>
      <c r="O62" t="s">
        <v>50</v>
      </c>
      <c r="P62" t="s">
        <v>15</v>
      </c>
      <c r="Q62" s="4">
        <v>7777</v>
      </c>
      <c r="R62" s="5">
        <v>504</v>
      </c>
    </row>
    <row r="63" spans="14:18">
      <c r="N63" t="s">
        <v>18</v>
      </c>
      <c r="O63" t="s">
        <v>9</v>
      </c>
      <c r="P63" t="s">
        <v>52</v>
      </c>
      <c r="Q63" s="4">
        <v>1085</v>
      </c>
      <c r="R63" s="5">
        <v>273</v>
      </c>
    </row>
    <row r="64" spans="14:18">
      <c r="N64" t="s">
        <v>43</v>
      </c>
      <c r="O64" t="s">
        <v>9</v>
      </c>
      <c r="P64" t="s">
        <v>35</v>
      </c>
      <c r="Q64" s="4">
        <v>182</v>
      </c>
      <c r="R64" s="5">
        <v>48</v>
      </c>
    </row>
    <row r="65" spans="14:18">
      <c r="N65" t="s">
        <v>26</v>
      </c>
      <c r="O65" t="s">
        <v>50</v>
      </c>
      <c r="P65" t="s">
        <v>53</v>
      </c>
      <c r="Q65" s="4">
        <v>4242</v>
      </c>
      <c r="R65" s="5">
        <v>207</v>
      </c>
    </row>
    <row r="66" spans="14:18">
      <c r="N66" t="s">
        <v>26</v>
      </c>
      <c r="O66" t="s">
        <v>22</v>
      </c>
      <c r="P66" t="s">
        <v>15</v>
      </c>
      <c r="Q66" s="4">
        <v>6118</v>
      </c>
      <c r="R66" s="5">
        <v>9</v>
      </c>
    </row>
    <row r="67" spans="14:18">
      <c r="N67" t="s">
        <v>55</v>
      </c>
      <c r="O67" t="s">
        <v>22</v>
      </c>
      <c r="P67" t="s">
        <v>48</v>
      </c>
      <c r="Q67" s="4">
        <v>2317</v>
      </c>
      <c r="R67" s="5">
        <v>261</v>
      </c>
    </row>
    <row r="68" spans="14:18">
      <c r="N68" t="s">
        <v>26</v>
      </c>
      <c r="O68" t="s">
        <v>34</v>
      </c>
      <c r="P68" t="s">
        <v>30</v>
      </c>
      <c r="Q68" s="4">
        <v>938</v>
      </c>
      <c r="R68" s="5">
        <v>6</v>
      </c>
    </row>
    <row r="69" spans="14:18">
      <c r="N69" t="s">
        <v>13</v>
      </c>
      <c r="O69" t="s">
        <v>9</v>
      </c>
      <c r="P69" t="s">
        <v>25</v>
      </c>
      <c r="Q69" s="4">
        <v>9709</v>
      </c>
      <c r="R69" s="5">
        <v>30</v>
      </c>
    </row>
    <row r="70" spans="14:18">
      <c r="N70" t="s">
        <v>40</v>
      </c>
      <c r="O70" t="s">
        <v>50</v>
      </c>
      <c r="P70" t="s">
        <v>42</v>
      </c>
      <c r="Q70" s="4">
        <v>2205</v>
      </c>
      <c r="R70" s="5">
        <v>138</v>
      </c>
    </row>
    <row r="71" spans="14:18">
      <c r="N71" t="s">
        <v>40</v>
      </c>
      <c r="O71" t="s">
        <v>9</v>
      </c>
      <c r="P71" t="s">
        <v>33</v>
      </c>
      <c r="Q71" s="4">
        <v>4487</v>
      </c>
      <c r="R71" s="5">
        <v>111</v>
      </c>
    </row>
    <row r="72" spans="14:18">
      <c r="N72" t="s">
        <v>43</v>
      </c>
      <c r="O72" t="s">
        <v>14</v>
      </c>
      <c r="P72" t="s">
        <v>23</v>
      </c>
      <c r="Q72" s="4">
        <v>2415</v>
      </c>
      <c r="R72" s="5">
        <v>15</v>
      </c>
    </row>
    <row r="73" spans="14:18">
      <c r="N73" t="s">
        <v>8</v>
      </c>
      <c r="O73" t="s">
        <v>50</v>
      </c>
      <c r="P73" t="s">
        <v>39</v>
      </c>
      <c r="Q73" s="4">
        <v>4018</v>
      </c>
      <c r="R73" s="5">
        <v>162</v>
      </c>
    </row>
    <row r="74" spans="14:18">
      <c r="N74" t="s">
        <v>43</v>
      </c>
      <c r="O74" t="s">
        <v>50</v>
      </c>
      <c r="P74" t="s">
        <v>39</v>
      </c>
      <c r="Q74" s="4">
        <v>861</v>
      </c>
      <c r="R74" s="5">
        <v>195</v>
      </c>
    </row>
    <row r="75" spans="14:18">
      <c r="N75" t="s">
        <v>55</v>
      </c>
      <c r="O75" t="s">
        <v>34</v>
      </c>
      <c r="P75" t="s">
        <v>17</v>
      </c>
      <c r="Q75" s="4">
        <v>5586</v>
      </c>
      <c r="R75" s="5">
        <v>525</v>
      </c>
    </row>
    <row r="76" spans="14:18">
      <c r="N76" t="s">
        <v>40</v>
      </c>
      <c r="O76" t="s">
        <v>50</v>
      </c>
      <c r="P76" t="s">
        <v>31</v>
      </c>
      <c r="Q76" s="4">
        <v>2226</v>
      </c>
      <c r="R76" s="5">
        <v>48</v>
      </c>
    </row>
    <row r="77" spans="14:18">
      <c r="N77" t="s">
        <v>18</v>
      </c>
      <c r="O77" t="s">
        <v>50</v>
      </c>
      <c r="P77" t="s">
        <v>54</v>
      </c>
      <c r="Q77" s="4">
        <v>14329</v>
      </c>
      <c r="R77" s="5">
        <v>150</v>
      </c>
    </row>
    <row r="78" spans="14:18">
      <c r="N78" t="s">
        <v>18</v>
      </c>
      <c r="O78" t="s">
        <v>50</v>
      </c>
      <c r="P78" t="s">
        <v>42</v>
      </c>
      <c r="Q78" s="4">
        <v>8463</v>
      </c>
      <c r="R78" s="5">
        <v>492</v>
      </c>
    </row>
    <row r="79" spans="14:18">
      <c r="N79" t="s">
        <v>43</v>
      </c>
      <c r="O79" t="s">
        <v>50</v>
      </c>
      <c r="P79" t="s">
        <v>52</v>
      </c>
      <c r="Q79" s="4">
        <v>2891</v>
      </c>
      <c r="R79" s="5">
        <v>102</v>
      </c>
    </row>
    <row r="80" spans="14:18">
      <c r="N80" t="s">
        <v>47</v>
      </c>
      <c r="O80" t="s">
        <v>22</v>
      </c>
      <c r="P80" t="s">
        <v>48</v>
      </c>
      <c r="Q80" s="4">
        <v>3773</v>
      </c>
      <c r="R80" s="5">
        <v>165</v>
      </c>
    </row>
    <row r="81" spans="14:18">
      <c r="N81" t="s">
        <v>21</v>
      </c>
      <c r="O81" t="s">
        <v>22</v>
      </c>
      <c r="P81" t="s">
        <v>54</v>
      </c>
      <c r="Q81" s="4">
        <v>854</v>
      </c>
      <c r="R81" s="5">
        <v>309</v>
      </c>
    </row>
    <row r="82" spans="14:18">
      <c r="N82" t="s">
        <v>26</v>
      </c>
      <c r="O82" t="s">
        <v>22</v>
      </c>
      <c r="P82" t="s">
        <v>33</v>
      </c>
      <c r="Q82" s="4">
        <v>4970</v>
      </c>
      <c r="R82" s="5">
        <v>156</v>
      </c>
    </row>
    <row r="83" spans="14:18">
      <c r="N83" t="s">
        <v>18</v>
      </c>
      <c r="O83" t="s">
        <v>14</v>
      </c>
      <c r="P83" t="s">
        <v>51</v>
      </c>
      <c r="Q83" s="4">
        <v>98</v>
      </c>
      <c r="R83" s="5">
        <v>159</v>
      </c>
    </row>
    <row r="84" spans="14:18">
      <c r="N84" t="s">
        <v>43</v>
      </c>
      <c r="O84" t="s">
        <v>14</v>
      </c>
      <c r="P84" t="s">
        <v>25</v>
      </c>
      <c r="Q84" s="4">
        <v>13391</v>
      </c>
      <c r="R84" s="5">
        <v>201</v>
      </c>
    </row>
    <row r="85" spans="14:18">
      <c r="N85" t="s">
        <v>13</v>
      </c>
      <c r="O85" t="s">
        <v>27</v>
      </c>
      <c r="P85" t="s">
        <v>35</v>
      </c>
      <c r="Q85" s="4">
        <v>8890</v>
      </c>
      <c r="R85" s="5">
        <v>210</v>
      </c>
    </row>
    <row r="86" spans="14:18">
      <c r="N86" t="s">
        <v>46</v>
      </c>
      <c r="O86" t="s">
        <v>34</v>
      </c>
      <c r="P86" t="s">
        <v>12</v>
      </c>
      <c r="Q86" s="4">
        <v>56</v>
      </c>
      <c r="R86" s="5">
        <v>51</v>
      </c>
    </row>
    <row r="87" spans="14:18">
      <c r="N87" t="s">
        <v>47</v>
      </c>
      <c r="O87" t="s">
        <v>22</v>
      </c>
      <c r="P87" t="s">
        <v>28</v>
      </c>
      <c r="Q87" s="4">
        <v>3339</v>
      </c>
      <c r="R87" s="5">
        <v>39</v>
      </c>
    </row>
    <row r="88" spans="14:18">
      <c r="N88" t="s">
        <v>55</v>
      </c>
      <c r="O88" t="s">
        <v>14</v>
      </c>
      <c r="P88" t="s">
        <v>23</v>
      </c>
      <c r="Q88" s="4">
        <v>3808</v>
      </c>
      <c r="R88" s="5">
        <v>279</v>
      </c>
    </row>
    <row r="89" spans="14:18">
      <c r="N89" t="s">
        <v>55</v>
      </c>
      <c r="O89" t="s">
        <v>34</v>
      </c>
      <c r="P89" t="s">
        <v>12</v>
      </c>
      <c r="Q89" s="4">
        <v>63</v>
      </c>
      <c r="R89" s="5">
        <v>123</v>
      </c>
    </row>
    <row r="90" spans="14:18">
      <c r="N90" t="s">
        <v>46</v>
      </c>
      <c r="O90" t="s">
        <v>27</v>
      </c>
      <c r="P90" t="s">
        <v>53</v>
      </c>
      <c r="Q90" s="4">
        <v>7812</v>
      </c>
      <c r="R90" s="5">
        <v>81</v>
      </c>
    </row>
    <row r="91" spans="14:18">
      <c r="N91" t="s">
        <v>8</v>
      </c>
      <c r="O91" t="s">
        <v>9</v>
      </c>
      <c r="P91" t="s">
        <v>39</v>
      </c>
      <c r="Q91" s="4">
        <v>7693</v>
      </c>
      <c r="R91" s="5">
        <v>21</v>
      </c>
    </row>
    <row r="92" spans="14:18">
      <c r="N92" t="s">
        <v>47</v>
      </c>
      <c r="O92" t="s">
        <v>22</v>
      </c>
      <c r="P92" t="s">
        <v>54</v>
      </c>
      <c r="Q92" s="4">
        <v>973</v>
      </c>
      <c r="R92" s="5">
        <v>162</v>
      </c>
    </row>
    <row r="93" spans="14:18">
      <c r="N93" t="s">
        <v>55</v>
      </c>
      <c r="O93" t="s">
        <v>14</v>
      </c>
      <c r="P93" t="s">
        <v>45</v>
      </c>
      <c r="Q93" s="4">
        <v>567</v>
      </c>
      <c r="R93" s="5">
        <v>228</v>
      </c>
    </row>
    <row r="94" spans="14:18">
      <c r="N94" t="s">
        <v>55</v>
      </c>
      <c r="O94" t="s">
        <v>22</v>
      </c>
      <c r="P94" t="s">
        <v>52</v>
      </c>
      <c r="Q94" s="4">
        <v>2471</v>
      </c>
      <c r="R94" s="5">
        <v>342</v>
      </c>
    </row>
    <row r="95" spans="14:18">
      <c r="N95" t="s">
        <v>43</v>
      </c>
      <c r="O95" t="s">
        <v>34</v>
      </c>
      <c r="P95" t="s">
        <v>12</v>
      </c>
      <c r="Q95" s="4">
        <v>7189</v>
      </c>
      <c r="R95" s="5">
        <v>54</v>
      </c>
    </row>
    <row r="96" spans="14:18">
      <c r="N96" t="s">
        <v>21</v>
      </c>
      <c r="O96" t="s">
        <v>14</v>
      </c>
      <c r="P96" t="s">
        <v>54</v>
      </c>
      <c r="Q96" s="4">
        <v>7455</v>
      </c>
      <c r="R96" s="5">
        <v>216</v>
      </c>
    </row>
    <row r="97" spans="14:18">
      <c r="N97" t="s">
        <v>47</v>
      </c>
      <c r="O97" t="s">
        <v>50</v>
      </c>
      <c r="P97" t="s">
        <v>51</v>
      </c>
      <c r="Q97" s="4">
        <v>3108</v>
      </c>
      <c r="R97" s="5">
        <v>54</v>
      </c>
    </row>
    <row r="98" spans="14:18">
      <c r="N98" t="s">
        <v>26</v>
      </c>
      <c r="O98" t="s">
        <v>34</v>
      </c>
      <c r="P98" t="s">
        <v>28</v>
      </c>
      <c r="Q98" s="4">
        <v>469</v>
      </c>
      <c r="R98" s="5">
        <v>75</v>
      </c>
    </row>
    <row r="99" spans="14:18">
      <c r="N99" t="s">
        <v>18</v>
      </c>
      <c r="O99" t="s">
        <v>9</v>
      </c>
      <c r="P99" t="s">
        <v>48</v>
      </c>
      <c r="Q99" s="4">
        <v>2737</v>
      </c>
      <c r="R99" s="5">
        <v>93</v>
      </c>
    </row>
    <row r="100" spans="14:18">
      <c r="N100" t="s">
        <v>18</v>
      </c>
      <c r="O100" t="s">
        <v>9</v>
      </c>
      <c r="P100" t="s">
        <v>28</v>
      </c>
      <c r="Q100" s="4">
        <v>4305</v>
      </c>
      <c r="R100" s="5">
        <v>156</v>
      </c>
    </row>
    <row r="101" spans="14:18">
      <c r="N101" t="s">
        <v>18</v>
      </c>
      <c r="O101" t="s">
        <v>34</v>
      </c>
      <c r="P101" t="s">
        <v>33</v>
      </c>
      <c r="Q101" s="4">
        <v>2408</v>
      </c>
      <c r="R101" s="5">
        <v>9</v>
      </c>
    </row>
    <row r="102" spans="14:18">
      <c r="N102" t="s">
        <v>47</v>
      </c>
      <c r="O102" t="s">
        <v>22</v>
      </c>
      <c r="P102" t="s">
        <v>39</v>
      </c>
      <c r="Q102" s="4">
        <v>1281</v>
      </c>
      <c r="R102" s="5">
        <v>18</v>
      </c>
    </row>
    <row r="103" spans="14:18">
      <c r="N103" t="s">
        <v>8</v>
      </c>
      <c r="O103" t="s">
        <v>14</v>
      </c>
      <c r="P103" t="s">
        <v>15</v>
      </c>
      <c r="Q103" s="4">
        <v>12348</v>
      </c>
      <c r="R103" s="5">
        <v>234</v>
      </c>
    </row>
    <row r="104" spans="14:18">
      <c r="N104" t="s">
        <v>47</v>
      </c>
      <c r="O104" t="s">
        <v>50</v>
      </c>
      <c r="P104" t="s">
        <v>54</v>
      </c>
      <c r="Q104" s="4">
        <v>3689</v>
      </c>
      <c r="R104" s="5">
        <v>312</v>
      </c>
    </row>
    <row r="105" spans="14:18">
      <c r="N105" t="s">
        <v>40</v>
      </c>
      <c r="O105" t="s">
        <v>22</v>
      </c>
      <c r="P105" t="s">
        <v>39</v>
      </c>
      <c r="Q105" s="4">
        <v>2870</v>
      </c>
      <c r="R105" s="5">
        <v>300</v>
      </c>
    </row>
    <row r="106" spans="14:18">
      <c r="N106" t="s">
        <v>46</v>
      </c>
      <c r="O106" t="s">
        <v>22</v>
      </c>
      <c r="P106" t="s">
        <v>53</v>
      </c>
      <c r="Q106" s="4">
        <v>798</v>
      </c>
      <c r="R106" s="5">
        <v>519</v>
      </c>
    </row>
    <row r="107" spans="14:18">
      <c r="N107" t="s">
        <v>21</v>
      </c>
      <c r="O107" t="s">
        <v>9</v>
      </c>
      <c r="P107" t="s">
        <v>45</v>
      </c>
      <c r="Q107" s="4">
        <v>2933</v>
      </c>
      <c r="R107" s="5">
        <v>9</v>
      </c>
    </row>
    <row r="108" spans="14:18">
      <c r="N108" t="s">
        <v>43</v>
      </c>
      <c r="O108" t="s">
        <v>14</v>
      </c>
      <c r="P108" t="s">
        <v>19</v>
      </c>
      <c r="Q108" s="4">
        <v>2744</v>
      </c>
      <c r="R108" s="5">
        <v>9</v>
      </c>
    </row>
    <row r="109" spans="14:18">
      <c r="N109" t="s">
        <v>8</v>
      </c>
      <c r="O109" t="s">
        <v>22</v>
      </c>
      <c r="P109" t="s">
        <v>31</v>
      </c>
      <c r="Q109" s="4">
        <v>9772</v>
      </c>
      <c r="R109" s="5">
        <v>90</v>
      </c>
    </row>
    <row r="110" spans="14:18">
      <c r="N110" t="s">
        <v>40</v>
      </c>
      <c r="O110" t="s">
        <v>50</v>
      </c>
      <c r="P110" t="s">
        <v>28</v>
      </c>
      <c r="Q110" s="4">
        <v>1568</v>
      </c>
      <c r="R110" s="5">
        <v>96</v>
      </c>
    </row>
    <row r="111" spans="14:18">
      <c r="N111" t="s">
        <v>46</v>
      </c>
      <c r="O111" t="s">
        <v>22</v>
      </c>
      <c r="P111" t="s">
        <v>30</v>
      </c>
      <c r="Q111" s="4">
        <v>11417</v>
      </c>
      <c r="R111" s="5">
        <v>21</v>
      </c>
    </row>
    <row r="112" spans="14:18">
      <c r="N112" t="s">
        <v>8</v>
      </c>
      <c r="O112" t="s">
        <v>50</v>
      </c>
      <c r="P112" t="s">
        <v>51</v>
      </c>
      <c r="Q112" s="4">
        <v>6748</v>
      </c>
      <c r="R112" s="5">
        <v>48</v>
      </c>
    </row>
    <row r="113" spans="14:18">
      <c r="N113" t="s">
        <v>55</v>
      </c>
      <c r="O113" t="s">
        <v>22</v>
      </c>
      <c r="P113" t="s">
        <v>53</v>
      </c>
      <c r="Q113" s="4">
        <v>1407</v>
      </c>
      <c r="R113" s="5">
        <v>72</v>
      </c>
    </row>
    <row r="114" spans="14:18">
      <c r="N114" t="s">
        <v>13</v>
      </c>
      <c r="O114" t="s">
        <v>14</v>
      </c>
      <c r="P114" t="s">
        <v>52</v>
      </c>
      <c r="Q114" s="4">
        <v>2023</v>
      </c>
      <c r="R114" s="5">
        <v>168</v>
      </c>
    </row>
    <row r="115" spans="14:18">
      <c r="N115" t="s">
        <v>43</v>
      </c>
      <c r="O115" t="s">
        <v>27</v>
      </c>
      <c r="P115" t="s">
        <v>51</v>
      </c>
      <c r="Q115" s="4">
        <v>5236</v>
      </c>
      <c r="R115" s="5">
        <v>51</v>
      </c>
    </row>
    <row r="116" spans="14:18">
      <c r="N116" t="s">
        <v>21</v>
      </c>
      <c r="O116" t="s">
        <v>22</v>
      </c>
      <c r="P116" t="s">
        <v>39</v>
      </c>
      <c r="Q116" s="4">
        <v>1925</v>
      </c>
      <c r="R116" s="5">
        <v>192</v>
      </c>
    </row>
    <row r="117" spans="14:18">
      <c r="N117" t="s">
        <v>40</v>
      </c>
      <c r="O117" t="s">
        <v>9</v>
      </c>
      <c r="P117" t="s">
        <v>17</v>
      </c>
      <c r="Q117" s="4">
        <v>6608</v>
      </c>
      <c r="R117" s="5">
        <v>225</v>
      </c>
    </row>
    <row r="118" spans="14:18">
      <c r="N118" t="s">
        <v>26</v>
      </c>
      <c r="O118" t="s">
        <v>50</v>
      </c>
      <c r="P118" t="s">
        <v>51</v>
      </c>
      <c r="Q118" s="4">
        <v>8008</v>
      </c>
      <c r="R118" s="5">
        <v>456</v>
      </c>
    </row>
    <row r="119" spans="14:18">
      <c r="N119" t="s">
        <v>55</v>
      </c>
      <c r="O119" t="s">
        <v>50</v>
      </c>
      <c r="P119" t="s">
        <v>28</v>
      </c>
      <c r="Q119" s="4">
        <v>1428</v>
      </c>
      <c r="R119" s="5">
        <v>93</v>
      </c>
    </row>
    <row r="120" spans="14:18">
      <c r="N120" t="s">
        <v>26</v>
      </c>
      <c r="O120" t="s">
        <v>50</v>
      </c>
      <c r="P120" t="s">
        <v>19</v>
      </c>
      <c r="Q120" s="4">
        <v>525</v>
      </c>
      <c r="R120" s="5">
        <v>48</v>
      </c>
    </row>
    <row r="121" spans="14:18">
      <c r="N121" t="s">
        <v>26</v>
      </c>
      <c r="O121" t="s">
        <v>9</v>
      </c>
      <c r="P121" t="s">
        <v>23</v>
      </c>
      <c r="Q121" s="4">
        <v>1505</v>
      </c>
      <c r="R121" s="5">
        <v>102</v>
      </c>
    </row>
    <row r="122" spans="14:18">
      <c r="N122" t="s">
        <v>40</v>
      </c>
      <c r="O122" t="s">
        <v>14</v>
      </c>
      <c r="P122" t="s">
        <v>10</v>
      </c>
      <c r="Q122" s="4">
        <v>6755</v>
      </c>
      <c r="R122" s="5">
        <v>252</v>
      </c>
    </row>
    <row r="123" spans="14:18">
      <c r="N123" t="s">
        <v>46</v>
      </c>
      <c r="O123" t="s">
        <v>9</v>
      </c>
      <c r="P123" t="s">
        <v>23</v>
      </c>
      <c r="Q123" s="4">
        <v>11571</v>
      </c>
      <c r="R123" s="5">
        <v>138</v>
      </c>
    </row>
    <row r="124" spans="14:18">
      <c r="N124" t="s">
        <v>8</v>
      </c>
      <c r="O124" t="s">
        <v>34</v>
      </c>
      <c r="P124" t="s">
        <v>28</v>
      </c>
      <c r="Q124" s="4">
        <v>2541</v>
      </c>
      <c r="R124" s="5">
        <v>90</v>
      </c>
    </row>
    <row r="125" spans="14:18">
      <c r="N125" t="s">
        <v>21</v>
      </c>
      <c r="O125" t="s">
        <v>9</v>
      </c>
      <c r="P125" t="s">
        <v>10</v>
      </c>
      <c r="Q125" s="4">
        <v>1526</v>
      </c>
      <c r="R125" s="5">
        <v>240</v>
      </c>
    </row>
    <row r="126" spans="14:18">
      <c r="N126" t="s">
        <v>8</v>
      </c>
      <c r="O126" t="s">
        <v>34</v>
      </c>
      <c r="P126" t="s">
        <v>19</v>
      </c>
      <c r="Q126" s="4">
        <v>6125</v>
      </c>
      <c r="R126" s="5">
        <v>102</v>
      </c>
    </row>
    <row r="127" spans="14:18">
      <c r="N127" t="s">
        <v>21</v>
      </c>
      <c r="O127" t="s">
        <v>14</v>
      </c>
      <c r="P127" t="s">
        <v>53</v>
      </c>
      <c r="Q127" s="4">
        <v>847</v>
      </c>
      <c r="R127" s="5">
        <v>129</v>
      </c>
    </row>
    <row r="128" spans="14:18">
      <c r="N128" t="s">
        <v>13</v>
      </c>
      <c r="O128" t="s">
        <v>14</v>
      </c>
      <c r="P128" t="s">
        <v>53</v>
      </c>
      <c r="Q128" s="4">
        <v>4753</v>
      </c>
      <c r="R128" s="5">
        <v>300</v>
      </c>
    </row>
    <row r="129" spans="14:18">
      <c r="N129" t="s">
        <v>26</v>
      </c>
      <c r="O129" t="s">
        <v>34</v>
      </c>
      <c r="P129" t="s">
        <v>31</v>
      </c>
      <c r="Q129" s="4">
        <v>959</v>
      </c>
      <c r="R129" s="5">
        <v>135</v>
      </c>
    </row>
    <row r="130" spans="14:18">
      <c r="N130" t="s">
        <v>40</v>
      </c>
      <c r="O130" t="s">
        <v>14</v>
      </c>
      <c r="P130" t="s">
        <v>49</v>
      </c>
      <c r="Q130" s="4">
        <v>2793</v>
      </c>
      <c r="R130" s="5">
        <v>114</v>
      </c>
    </row>
    <row r="131" spans="14:18">
      <c r="N131" t="s">
        <v>40</v>
      </c>
      <c r="O131" t="s">
        <v>14</v>
      </c>
      <c r="P131" t="s">
        <v>17</v>
      </c>
      <c r="Q131" s="4">
        <v>4606</v>
      </c>
      <c r="R131" s="5">
        <v>63</v>
      </c>
    </row>
    <row r="132" spans="14:18">
      <c r="N132" t="s">
        <v>40</v>
      </c>
      <c r="O132" t="s">
        <v>22</v>
      </c>
      <c r="P132" t="s">
        <v>52</v>
      </c>
      <c r="Q132" s="4">
        <v>5551</v>
      </c>
      <c r="R132" s="5">
        <v>252</v>
      </c>
    </row>
    <row r="133" spans="14:18">
      <c r="N133" t="s">
        <v>55</v>
      </c>
      <c r="O133" t="s">
        <v>22</v>
      </c>
      <c r="P133" t="s">
        <v>15</v>
      </c>
      <c r="Q133" s="4">
        <v>6657</v>
      </c>
      <c r="R133" s="5">
        <v>303</v>
      </c>
    </row>
    <row r="134" spans="14:18">
      <c r="N134" t="s">
        <v>40</v>
      </c>
      <c r="O134" t="s">
        <v>27</v>
      </c>
      <c r="P134" t="s">
        <v>33</v>
      </c>
      <c r="Q134" s="4">
        <v>4438</v>
      </c>
      <c r="R134" s="5">
        <v>246</v>
      </c>
    </row>
    <row r="135" spans="14:18">
      <c r="N135" t="s">
        <v>13</v>
      </c>
      <c r="O135" t="s">
        <v>34</v>
      </c>
      <c r="P135" t="s">
        <v>37</v>
      </c>
      <c r="Q135" s="4">
        <v>168</v>
      </c>
      <c r="R135" s="5">
        <v>84</v>
      </c>
    </row>
    <row r="136" spans="14:18">
      <c r="N136" t="s">
        <v>40</v>
      </c>
      <c r="O136" t="s">
        <v>50</v>
      </c>
      <c r="P136" t="s">
        <v>33</v>
      </c>
      <c r="Q136" s="4">
        <v>7777</v>
      </c>
      <c r="R136" s="5">
        <v>39</v>
      </c>
    </row>
    <row r="137" spans="14:18">
      <c r="N137" t="s">
        <v>43</v>
      </c>
      <c r="O137" t="s">
        <v>22</v>
      </c>
      <c r="P137" t="s">
        <v>33</v>
      </c>
      <c r="Q137" s="4">
        <v>3339</v>
      </c>
      <c r="R137" s="5">
        <v>348</v>
      </c>
    </row>
    <row r="138" spans="14:18">
      <c r="N138" t="s">
        <v>40</v>
      </c>
      <c r="O138" t="s">
        <v>9</v>
      </c>
      <c r="P138" t="s">
        <v>31</v>
      </c>
      <c r="Q138" s="4">
        <v>6391</v>
      </c>
      <c r="R138" s="5">
        <v>48</v>
      </c>
    </row>
    <row r="139" spans="14:18">
      <c r="N139" t="s">
        <v>43</v>
      </c>
      <c r="O139" t="s">
        <v>9</v>
      </c>
      <c r="P139" t="s">
        <v>37</v>
      </c>
      <c r="Q139" s="4">
        <v>518</v>
      </c>
      <c r="R139" s="5">
        <v>75</v>
      </c>
    </row>
    <row r="140" spans="14:18">
      <c r="N140" t="s">
        <v>40</v>
      </c>
      <c r="O140" t="s">
        <v>34</v>
      </c>
      <c r="P140" t="s">
        <v>54</v>
      </c>
      <c r="Q140" s="4">
        <v>5677</v>
      </c>
      <c r="R140" s="5">
        <v>258</v>
      </c>
    </row>
    <row r="141" spans="14:18">
      <c r="N141" t="s">
        <v>26</v>
      </c>
      <c r="O141" t="s">
        <v>27</v>
      </c>
      <c r="P141" t="s">
        <v>33</v>
      </c>
      <c r="Q141" s="4">
        <v>6048</v>
      </c>
      <c r="R141" s="5">
        <v>27</v>
      </c>
    </row>
    <row r="142" spans="14:18">
      <c r="N142" t="s">
        <v>13</v>
      </c>
      <c r="O142" t="s">
        <v>34</v>
      </c>
      <c r="P142" t="s">
        <v>15</v>
      </c>
      <c r="Q142" s="4">
        <v>3752</v>
      </c>
      <c r="R142" s="5">
        <v>213</v>
      </c>
    </row>
    <row r="143" spans="14:18">
      <c r="N143" t="s">
        <v>43</v>
      </c>
      <c r="O143" t="s">
        <v>14</v>
      </c>
      <c r="P143" t="s">
        <v>52</v>
      </c>
      <c r="Q143" s="4">
        <v>4480</v>
      </c>
      <c r="R143" s="5">
        <v>357</v>
      </c>
    </row>
    <row r="144" spans="14:18">
      <c r="N144" t="s">
        <v>18</v>
      </c>
      <c r="O144" t="s">
        <v>9</v>
      </c>
      <c r="P144" t="s">
        <v>19</v>
      </c>
      <c r="Q144" s="4">
        <v>259</v>
      </c>
      <c r="R144" s="5">
        <v>207</v>
      </c>
    </row>
    <row r="145" spans="14:18">
      <c r="N145" t="s">
        <v>13</v>
      </c>
      <c r="O145" t="s">
        <v>9</v>
      </c>
      <c r="P145" t="s">
        <v>10</v>
      </c>
      <c r="Q145" s="4">
        <v>42</v>
      </c>
      <c r="R145" s="5">
        <v>150</v>
      </c>
    </row>
    <row r="146" spans="14:18">
      <c r="N146" t="s">
        <v>21</v>
      </c>
      <c r="O146" t="s">
        <v>22</v>
      </c>
      <c r="P146" t="s">
        <v>51</v>
      </c>
      <c r="Q146" s="4">
        <v>98</v>
      </c>
      <c r="R146" s="5">
        <v>204</v>
      </c>
    </row>
    <row r="147" spans="14:18">
      <c r="N147" t="s">
        <v>40</v>
      </c>
      <c r="O147" t="s">
        <v>14</v>
      </c>
      <c r="P147" t="s">
        <v>53</v>
      </c>
      <c r="Q147" s="4">
        <v>2478</v>
      </c>
      <c r="R147" s="5">
        <v>21</v>
      </c>
    </row>
    <row r="148" spans="14:18">
      <c r="N148" t="s">
        <v>21</v>
      </c>
      <c r="O148" t="s">
        <v>50</v>
      </c>
      <c r="P148" t="s">
        <v>31</v>
      </c>
      <c r="Q148" s="4">
        <v>7847</v>
      </c>
      <c r="R148" s="5">
        <v>174</v>
      </c>
    </row>
    <row r="149" spans="14:18">
      <c r="N149" t="s">
        <v>46</v>
      </c>
      <c r="O149" t="s">
        <v>9</v>
      </c>
      <c r="P149" t="s">
        <v>33</v>
      </c>
      <c r="Q149" s="4">
        <v>9926</v>
      </c>
      <c r="R149" s="5">
        <v>201</v>
      </c>
    </row>
    <row r="150" spans="14:18">
      <c r="N150" t="s">
        <v>13</v>
      </c>
      <c r="O150" t="s">
        <v>34</v>
      </c>
      <c r="P150" t="s">
        <v>12</v>
      </c>
      <c r="Q150" s="4">
        <v>819</v>
      </c>
      <c r="R150" s="5">
        <v>510</v>
      </c>
    </row>
    <row r="151" spans="14:18">
      <c r="N151" t="s">
        <v>26</v>
      </c>
      <c r="O151" t="s">
        <v>27</v>
      </c>
      <c r="P151" t="s">
        <v>52</v>
      </c>
      <c r="Q151" s="4">
        <v>3052</v>
      </c>
      <c r="R151" s="5">
        <v>378</v>
      </c>
    </row>
    <row r="152" spans="14:18">
      <c r="N152" t="s">
        <v>18</v>
      </c>
      <c r="O152" t="s">
        <v>50</v>
      </c>
      <c r="P152" t="s">
        <v>45</v>
      </c>
      <c r="Q152" s="4">
        <v>6832</v>
      </c>
      <c r="R152" s="5">
        <v>27</v>
      </c>
    </row>
    <row r="153" spans="14:18">
      <c r="N153" t="s">
        <v>46</v>
      </c>
      <c r="O153" t="s">
        <v>27</v>
      </c>
      <c r="P153" t="s">
        <v>30</v>
      </c>
      <c r="Q153" s="4">
        <v>2016</v>
      </c>
      <c r="R153" s="5">
        <v>117</v>
      </c>
    </row>
    <row r="154" spans="14:18">
      <c r="N154" t="s">
        <v>26</v>
      </c>
      <c r="O154" t="s">
        <v>34</v>
      </c>
      <c r="P154" t="s">
        <v>45</v>
      </c>
      <c r="Q154" s="4">
        <v>7322</v>
      </c>
      <c r="R154" s="5">
        <v>36</v>
      </c>
    </row>
    <row r="155" spans="14:18">
      <c r="N155" t="s">
        <v>13</v>
      </c>
      <c r="O155" t="s">
        <v>14</v>
      </c>
      <c r="P155" t="s">
        <v>31</v>
      </c>
      <c r="Q155" s="4">
        <v>357</v>
      </c>
      <c r="R155" s="5">
        <v>126</v>
      </c>
    </row>
    <row r="156" spans="14:18">
      <c r="N156" t="s">
        <v>18</v>
      </c>
      <c r="O156" t="s">
        <v>27</v>
      </c>
      <c r="P156" t="s">
        <v>28</v>
      </c>
      <c r="Q156" s="4">
        <v>3192</v>
      </c>
      <c r="R156" s="5">
        <v>72</v>
      </c>
    </row>
    <row r="157" spans="14:18">
      <c r="N157" t="s">
        <v>40</v>
      </c>
      <c r="O157" t="s">
        <v>22</v>
      </c>
      <c r="P157" t="s">
        <v>37</v>
      </c>
      <c r="Q157" s="4">
        <v>8435</v>
      </c>
      <c r="R157" s="5">
        <v>42</v>
      </c>
    </row>
    <row r="158" spans="14:18">
      <c r="N158" t="s">
        <v>8</v>
      </c>
      <c r="O158" t="s">
        <v>27</v>
      </c>
      <c r="P158" t="s">
        <v>52</v>
      </c>
      <c r="Q158" s="4">
        <v>0</v>
      </c>
      <c r="R158" s="5">
        <v>135</v>
      </c>
    </row>
    <row r="159" spans="14:18">
      <c r="N159" t="s">
        <v>40</v>
      </c>
      <c r="O159" t="s">
        <v>50</v>
      </c>
      <c r="P159" t="s">
        <v>49</v>
      </c>
      <c r="Q159" s="4">
        <v>8862</v>
      </c>
      <c r="R159" s="5">
        <v>189</v>
      </c>
    </row>
    <row r="160" spans="14:18">
      <c r="N160" t="s">
        <v>26</v>
      </c>
      <c r="O160" t="s">
        <v>9</v>
      </c>
      <c r="P160" t="s">
        <v>54</v>
      </c>
      <c r="Q160" s="4">
        <v>3556</v>
      </c>
      <c r="R160" s="5">
        <v>459</v>
      </c>
    </row>
    <row r="161" spans="14:18">
      <c r="N161" t="s">
        <v>43</v>
      </c>
      <c r="O161" t="s">
        <v>50</v>
      </c>
      <c r="P161" t="s">
        <v>25</v>
      </c>
      <c r="Q161" s="4">
        <v>7280</v>
      </c>
      <c r="R161" s="5">
        <v>201</v>
      </c>
    </row>
    <row r="162" spans="14:18">
      <c r="N162" t="s">
        <v>26</v>
      </c>
      <c r="O162" t="s">
        <v>50</v>
      </c>
      <c r="P162" t="s">
        <v>10</v>
      </c>
      <c r="Q162" s="4">
        <v>3402</v>
      </c>
      <c r="R162" s="5">
        <v>366</v>
      </c>
    </row>
    <row r="163" spans="14:18">
      <c r="N163" t="s">
        <v>47</v>
      </c>
      <c r="O163" t="s">
        <v>9</v>
      </c>
      <c r="P163" t="s">
        <v>52</v>
      </c>
      <c r="Q163" s="4">
        <v>4592</v>
      </c>
      <c r="R163" s="5">
        <v>324</v>
      </c>
    </row>
    <row r="164" spans="14:18">
      <c r="N164" t="s">
        <v>18</v>
      </c>
      <c r="O164" t="s">
        <v>14</v>
      </c>
      <c r="P164" t="s">
        <v>25</v>
      </c>
      <c r="Q164" s="4">
        <v>7833</v>
      </c>
      <c r="R164" s="5">
        <v>243</v>
      </c>
    </row>
    <row r="165" spans="14:18">
      <c r="N165" t="s">
        <v>46</v>
      </c>
      <c r="O165" t="s">
        <v>27</v>
      </c>
      <c r="P165" t="s">
        <v>45</v>
      </c>
      <c r="Q165" s="4">
        <v>7651</v>
      </c>
      <c r="R165" s="5">
        <v>213</v>
      </c>
    </row>
    <row r="166" spans="14:18">
      <c r="N166" t="s">
        <v>8</v>
      </c>
      <c r="O166" t="s">
        <v>14</v>
      </c>
      <c r="P166" t="s">
        <v>10</v>
      </c>
      <c r="Q166" s="4">
        <v>2275</v>
      </c>
      <c r="R166" s="5">
        <v>447</v>
      </c>
    </row>
    <row r="167" spans="14:18">
      <c r="N167" t="s">
        <v>8</v>
      </c>
      <c r="O167" t="s">
        <v>34</v>
      </c>
      <c r="P167" t="s">
        <v>12</v>
      </c>
      <c r="Q167" s="4">
        <v>5670</v>
      </c>
      <c r="R167" s="5">
        <v>297</v>
      </c>
    </row>
    <row r="168" spans="14:18">
      <c r="N168" t="s">
        <v>40</v>
      </c>
      <c r="O168" t="s">
        <v>14</v>
      </c>
      <c r="P168" t="s">
        <v>30</v>
      </c>
      <c r="Q168" s="4">
        <v>2135</v>
      </c>
      <c r="R168" s="5">
        <v>27</v>
      </c>
    </row>
    <row r="169" spans="14:18">
      <c r="N169" t="s">
        <v>8</v>
      </c>
      <c r="O169" t="s">
        <v>50</v>
      </c>
      <c r="P169" t="s">
        <v>48</v>
      </c>
      <c r="Q169" s="4">
        <v>2779</v>
      </c>
      <c r="R169" s="5">
        <v>75</v>
      </c>
    </row>
    <row r="170" spans="14:18">
      <c r="N170" t="s">
        <v>55</v>
      </c>
      <c r="O170" t="s">
        <v>27</v>
      </c>
      <c r="P170" t="s">
        <v>31</v>
      </c>
      <c r="Q170" s="4">
        <v>12950</v>
      </c>
      <c r="R170" s="5">
        <v>30</v>
      </c>
    </row>
    <row r="171" spans="14:18">
      <c r="N171" t="s">
        <v>40</v>
      </c>
      <c r="O171" t="s">
        <v>22</v>
      </c>
      <c r="P171" t="s">
        <v>23</v>
      </c>
      <c r="Q171" s="4">
        <v>2646</v>
      </c>
      <c r="R171" s="5">
        <v>177</v>
      </c>
    </row>
    <row r="172" spans="14:18">
      <c r="N172" t="s">
        <v>8</v>
      </c>
      <c r="O172" t="s">
        <v>50</v>
      </c>
      <c r="P172" t="s">
        <v>31</v>
      </c>
      <c r="Q172" s="4">
        <v>3794</v>
      </c>
      <c r="R172" s="5">
        <v>159</v>
      </c>
    </row>
    <row r="173" spans="14:18">
      <c r="N173" t="s">
        <v>47</v>
      </c>
      <c r="O173" t="s">
        <v>14</v>
      </c>
      <c r="P173" t="s">
        <v>31</v>
      </c>
      <c r="Q173" s="4">
        <v>819</v>
      </c>
      <c r="R173" s="5">
        <v>306</v>
      </c>
    </row>
    <row r="174" spans="14:18">
      <c r="N174" t="s">
        <v>47</v>
      </c>
      <c r="O174" t="s">
        <v>50</v>
      </c>
      <c r="P174" t="s">
        <v>42</v>
      </c>
      <c r="Q174" s="4">
        <v>2583</v>
      </c>
      <c r="R174" s="5">
        <v>18</v>
      </c>
    </row>
    <row r="175" spans="14:18">
      <c r="N175" t="s">
        <v>40</v>
      </c>
      <c r="O175" t="s">
        <v>14</v>
      </c>
      <c r="P175" t="s">
        <v>39</v>
      </c>
      <c r="Q175" s="4">
        <v>4585</v>
      </c>
      <c r="R175" s="5">
        <v>240</v>
      </c>
    </row>
    <row r="176" spans="14:18">
      <c r="N176" t="s">
        <v>43</v>
      </c>
      <c r="O176" t="s">
        <v>50</v>
      </c>
      <c r="P176" t="s">
        <v>31</v>
      </c>
      <c r="Q176" s="4">
        <v>1652</v>
      </c>
      <c r="R176" s="5">
        <v>93</v>
      </c>
    </row>
    <row r="177" spans="14:18">
      <c r="N177" t="s">
        <v>55</v>
      </c>
      <c r="O177" t="s">
        <v>50</v>
      </c>
      <c r="P177" t="s">
        <v>51</v>
      </c>
      <c r="Q177" s="4">
        <v>4991</v>
      </c>
      <c r="R177" s="5">
        <v>9</v>
      </c>
    </row>
    <row r="178" spans="14:18">
      <c r="N178" t="s">
        <v>13</v>
      </c>
      <c r="O178" t="s">
        <v>50</v>
      </c>
      <c r="P178" t="s">
        <v>30</v>
      </c>
      <c r="Q178" s="4">
        <v>2009</v>
      </c>
      <c r="R178" s="5">
        <v>219</v>
      </c>
    </row>
    <row r="179" spans="14:18">
      <c r="N179" t="s">
        <v>46</v>
      </c>
      <c r="O179" t="s">
        <v>27</v>
      </c>
      <c r="P179" t="s">
        <v>37</v>
      </c>
      <c r="Q179" s="4">
        <v>1568</v>
      </c>
      <c r="R179" s="5">
        <v>141</v>
      </c>
    </row>
    <row r="180" spans="14:18">
      <c r="N180" t="s">
        <v>21</v>
      </c>
      <c r="O180" t="s">
        <v>9</v>
      </c>
      <c r="P180" t="s">
        <v>42</v>
      </c>
      <c r="Q180" s="4">
        <v>3388</v>
      </c>
      <c r="R180" s="5">
        <v>123</v>
      </c>
    </row>
    <row r="181" spans="14:18">
      <c r="N181" t="s">
        <v>8</v>
      </c>
      <c r="O181" t="s">
        <v>34</v>
      </c>
      <c r="P181" t="s">
        <v>49</v>
      </c>
      <c r="Q181" s="4">
        <v>623</v>
      </c>
      <c r="R181" s="5">
        <v>51</v>
      </c>
    </row>
    <row r="182" spans="14:18">
      <c r="N182" t="s">
        <v>26</v>
      </c>
      <c r="O182" t="s">
        <v>22</v>
      </c>
      <c r="P182" t="s">
        <v>19</v>
      </c>
      <c r="Q182" s="4">
        <v>10073</v>
      </c>
      <c r="R182" s="5">
        <v>120</v>
      </c>
    </row>
    <row r="183" spans="14:18">
      <c r="N183" t="s">
        <v>13</v>
      </c>
      <c r="O183" t="s">
        <v>27</v>
      </c>
      <c r="P183" t="s">
        <v>51</v>
      </c>
      <c r="Q183" s="4">
        <v>1561</v>
      </c>
      <c r="R183" s="5">
        <v>27</v>
      </c>
    </row>
    <row r="184" spans="14:18">
      <c r="N184" t="s">
        <v>18</v>
      </c>
      <c r="O184" t="s">
        <v>22</v>
      </c>
      <c r="P184" t="s">
        <v>53</v>
      </c>
      <c r="Q184" s="4">
        <v>11522</v>
      </c>
      <c r="R184" s="5">
        <v>204</v>
      </c>
    </row>
    <row r="185" spans="14:18">
      <c r="N185" t="s">
        <v>26</v>
      </c>
      <c r="O185" t="s">
        <v>34</v>
      </c>
      <c r="P185" t="s">
        <v>12</v>
      </c>
      <c r="Q185" s="4">
        <v>2317</v>
      </c>
      <c r="R185" s="5">
        <v>123</v>
      </c>
    </row>
    <row r="186" spans="14:18">
      <c r="N186" t="s">
        <v>55</v>
      </c>
      <c r="O186" t="s">
        <v>9</v>
      </c>
      <c r="P186" t="s">
        <v>54</v>
      </c>
      <c r="Q186" s="4">
        <v>3059</v>
      </c>
      <c r="R186" s="5">
        <v>27</v>
      </c>
    </row>
    <row r="187" spans="14:18">
      <c r="N187" t="s">
        <v>21</v>
      </c>
      <c r="O187" t="s">
        <v>9</v>
      </c>
      <c r="P187" t="s">
        <v>51</v>
      </c>
      <c r="Q187" s="4">
        <v>2324</v>
      </c>
      <c r="R187" s="5">
        <v>177</v>
      </c>
    </row>
    <row r="188" spans="14:18">
      <c r="N188" t="s">
        <v>47</v>
      </c>
      <c r="O188" t="s">
        <v>27</v>
      </c>
      <c r="P188" t="s">
        <v>51</v>
      </c>
      <c r="Q188" s="4">
        <v>4956</v>
      </c>
      <c r="R188" s="5">
        <v>171</v>
      </c>
    </row>
    <row r="189" spans="14:18">
      <c r="N189" t="s">
        <v>55</v>
      </c>
      <c r="O189" t="s">
        <v>50</v>
      </c>
      <c r="P189" t="s">
        <v>39</v>
      </c>
      <c r="Q189" s="4">
        <v>5355</v>
      </c>
      <c r="R189" s="5">
        <v>204</v>
      </c>
    </row>
    <row r="190" spans="14:18">
      <c r="N190" t="s">
        <v>47</v>
      </c>
      <c r="O190" t="s">
        <v>50</v>
      </c>
      <c r="P190" t="s">
        <v>17</v>
      </c>
      <c r="Q190" s="4">
        <v>7259</v>
      </c>
      <c r="R190" s="5">
        <v>276</v>
      </c>
    </row>
    <row r="191" spans="14:18">
      <c r="N191" t="s">
        <v>13</v>
      </c>
      <c r="O191" t="s">
        <v>9</v>
      </c>
      <c r="P191" t="s">
        <v>51</v>
      </c>
      <c r="Q191" s="4">
        <v>6279</v>
      </c>
      <c r="R191" s="5">
        <v>45</v>
      </c>
    </row>
    <row r="192" spans="14:18">
      <c r="N192" t="s">
        <v>8</v>
      </c>
      <c r="O192" t="s">
        <v>34</v>
      </c>
      <c r="P192" t="s">
        <v>52</v>
      </c>
      <c r="Q192" s="4">
        <v>2541</v>
      </c>
      <c r="R192" s="5">
        <v>45</v>
      </c>
    </row>
    <row r="193" spans="14:18">
      <c r="N193" t="s">
        <v>26</v>
      </c>
      <c r="O193" t="s">
        <v>14</v>
      </c>
      <c r="P193" t="s">
        <v>53</v>
      </c>
      <c r="Q193" s="4">
        <v>3864</v>
      </c>
      <c r="R193" s="5">
        <v>177</v>
      </c>
    </row>
    <row r="194" spans="14:18">
      <c r="N194" t="s">
        <v>43</v>
      </c>
      <c r="O194" t="s">
        <v>22</v>
      </c>
      <c r="P194" t="s">
        <v>12</v>
      </c>
      <c r="Q194" s="4">
        <v>6146</v>
      </c>
      <c r="R194" s="5">
        <v>63</v>
      </c>
    </row>
    <row r="195" spans="14:18">
      <c r="N195" t="s">
        <v>18</v>
      </c>
      <c r="O195" t="s">
        <v>27</v>
      </c>
      <c r="P195" t="s">
        <v>23</v>
      </c>
      <c r="Q195" s="4">
        <v>2639</v>
      </c>
      <c r="R195" s="5">
        <v>204</v>
      </c>
    </row>
    <row r="196" spans="14:18">
      <c r="N196" t="s">
        <v>13</v>
      </c>
      <c r="O196" t="s">
        <v>9</v>
      </c>
      <c r="P196" t="s">
        <v>37</v>
      </c>
      <c r="Q196" s="4">
        <v>1890</v>
      </c>
      <c r="R196" s="5">
        <v>195</v>
      </c>
    </row>
    <row r="197" spans="14:18">
      <c r="N197" t="s">
        <v>40</v>
      </c>
      <c r="O197" t="s">
        <v>50</v>
      </c>
      <c r="P197" t="s">
        <v>17</v>
      </c>
      <c r="Q197" s="4">
        <v>1932</v>
      </c>
      <c r="R197" s="5">
        <v>369</v>
      </c>
    </row>
    <row r="198" spans="14:18">
      <c r="N198" t="s">
        <v>47</v>
      </c>
      <c r="O198" t="s">
        <v>50</v>
      </c>
      <c r="P198" t="s">
        <v>28</v>
      </c>
      <c r="Q198" s="4">
        <v>6300</v>
      </c>
      <c r="R198" s="5">
        <v>42</v>
      </c>
    </row>
    <row r="199" spans="14:18">
      <c r="N199" t="s">
        <v>26</v>
      </c>
      <c r="O199" t="s">
        <v>9</v>
      </c>
      <c r="P199" t="s">
        <v>10</v>
      </c>
      <c r="Q199" s="4">
        <v>560</v>
      </c>
      <c r="R199" s="5">
        <v>81</v>
      </c>
    </row>
    <row r="200" spans="14:18">
      <c r="N200" t="s">
        <v>18</v>
      </c>
      <c r="O200" t="s">
        <v>9</v>
      </c>
      <c r="P200" t="s">
        <v>51</v>
      </c>
      <c r="Q200" s="4">
        <v>2856</v>
      </c>
      <c r="R200" s="5">
        <v>246</v>
      </c>
    </row>
    <row r="201" spans="14:18">
      <c r="N201" t="s">
        <v>18</v>
      </c>
      <c r="O201" t="s">
        <v>50</v>
      </c>
      <c r="P201" t="s">
        <v>33</v>
      </c>
      <c r="Q201" s="4">
        <v>707</v>
      </c>
      <c r="R201" s="5">
        <v>174</v>
      </c>
    </row>
    <row r="202" spans="14:18">
      <c r="N202" t="s">
        <v>13</v>
      </c>
      <c r="O202" t="s">
        <v>14</v>
      </c>
      <c r="P202" t="s">
        <v>10</v>
      </c>
      <c r="Q202" s="4">
        <v>3598</v>
      </c>
      <c r="R202" s="5">
        <v>81</v>
      </c>
    </row>
    <row r="203" spans="14:18">
      <c r="N203" t="s">
        <v>8</v>
      </c>
      <c r="O203" t="s">
        <v>14</v>
      </c>
      <c r="P203" t="s">
        <v>37</v>
      </c>
      <c r="Q203" s="4">
        <v>6853</v>
      </c>
      <c r="R203" s="5">
        <v>372</v>
      </c>
    </row>
    <row r="204" spans="14:18">
      <c r="N204" t="s">
        <v>8</v>
      </c>
      <c r="O204" t="s">
        <v>14</v>
      </c>
      <c r="P204" t="s">
        <v>30</v>
      </c>
      <c r="Q204" s="4">
        <v>4725</v>
      </c>
      <c r="R204" s="5">
        <v>174</v>
      </c>
    </row>
    <row r="205" spans="14:18">
      <c r="N205" t="s">
        <v>21</v>
      </c>
      <c r="O205" t="s">
        <v>22</v>
      </c>
      <c r="P205" t="s">
        <v>15</v>
      </c>
      <c r="Q205" s="4">
        <v>10304</v>
      </c>
      <c r="R205" s="5">
        <v>84</v>
      </c>
    </row>
    <row r="206" spans="14:18">
      <c r="N206" t="s">
        <v>21</v>
      </c>
      <c r="O206" t="s">
        <v>50</v>
      </c>
      <c r="P206" t="s">
        <v>30</v>
      </c>
      <c r="Q206" s="4">
        <v>1274</v>
      </c>
      <c r="R206" s="5">
        <v>225</v>
      </c>
    </row>
    <row r="207" spans="14:18">
      <c r="N207" t="s">
        <v>43</v>
      </c>
      <c r="O207" t="s">
        <v>22</v>
      </c>
      <c r="P207" t="s">
        <v>10</v>
      </c>
      <c r="Q207" s="4">
        <v>1526</v>
      </c>
      <c r="R207" s="5">
        <v>105</v>
      </c>
    </row>
    <row r="208" spans="14:18">
      <c r="N208" t="s">
        <v>8</v>
      </c>
      <c r="O208" t="s">
        <v>27</v>
      </c>
      <c r="P208" t="s">
        <v>54</v>
      </c>
      <c r="Q208" s="4">
        <v>3101</v>
      </c>
      <c r="R208" s="5">
        <v>225</v>
      </c>
    </row>
    <row r="209" spans="14:18">
      <c r="N209" t="s">
        <v>46</v>
      </c>
      <c r="O209" t="s">
        <v>9</v>
      </c>
      <c r="P209" t="s">
        <v>17</v>
      </c>
      <c r="Q209" s="4">
        <v>1057</v>
      </c>
      <c r="R209" s="5">
        <v>54</v>
      </c>
    </row>
    <row r="210" spans="14:18">
      <c r="N210" t="s">
        <v>40</v>
      </c>
      <c r="O210" t="s">
        <v>9</v>
      </c>
      <c r="P210" t="s">
        <v>51</v>
      </c>
      <c r="Q210" s="4">
        <v>5306</v>
      </c>
      <c r="R210" s="5">
        <v>0</v>
      </c>
    </row>
    <row r="211" spans="14:18">
      <c r="N211" t="s">
        <v>43</v>
      </c>
      <c r="O211" t="s">
        <v>27</v>
      </c>
      <c r="P211" t="s">
        <v>49</v>
      </c>
      <c r="Q211" s="4">
        <v>4018</v>
      </c>
      <c r="R211" s="5">
        <v>171</v>
      </c>
    </row>
    <row r="212" spans="14:18">
      <c r="N212" t="s">
        <v>18</v>
      </c>
      <c r="O212" t="s">
        <v>50</v>
      </c>
      <c r="P212" t="s">
        <v>30</v>
      </c>
      <c r="Q212" s="4">
        <v>938</v>
      </c>
      <c r="R212" s="5">
        <v>189</v>
      </c>
    </row>
    <row r="213" spans="14:18">
      <c r="N213" t="s">
        <v>40</v>
      </c>
      <c r="O213" t="s">
        <v>34</v>
      </c>
      <c r="P213" t="s">
        <v>23</v>
      </c>
      <c r="Q213" s="4">
        <v>1778</v>
      </c>
      <c r="R213" s="5">
        <v>270</v>
      </c>
    </row>
    <row r="214" spans="14:18">
      <c r="N214" t="s">
        <v>26</v>
      </c>
      <c r="O214" t="s">
        <v>27</v>
      </c>
      <c r="P214" t="s">
        <v>10</v>
      </c>
      <c r="Q214" s="4">
        <v>1638</v>
      </c>
      <c r="R214" s="5">
        <v>63</v>
      </c>
    </row>
    <row r="215" spans="14:18">
      <c r="N215" t="s">
        <v>21</v>
      </c>
      <c r="O215" t="s">
        <v>34</v>
      </c>
      <c r="P215" t="s">
        <v>28</v>
      </c>
      <c r="Q215" s="4">
        <v>154</v>
      </c>
      <c r="R215" s="5">
        <v>21</v>
      </c>
    </row>
    <row r="216" spans="14:18">
      <c r="N216" t="s">
        <v>40</v>
      </c>
      <c r="O216" t="s">
        <v>9</v>
      </c>
      <c r="P216" t="s">
        <v>37</v>
      </c>
      <c r="Q216" s="4">
        <v>9835</v>
      </c>
      <c r="R216" s="5">
        <v>207</v>
      </c>
    </row>
    <row r="217" spans="14:18">
      <c r="N217" t="s">
        <v>18</v>
      </c>
      <c r="O217" t="s">
        <v>9</v>
      </c>
      <c r="P217" t="s">
        <v>42</v>
      </c>
      <c r="Q217" s="4">
        <v>7273</v>
      </c>
      <c r="R217" s="5">
        <v>96</v>
      </c>
    </row>
    <row r="218" spans="14:18">
      <c r="N218" t="s">
        <v>43</v>
      </c>
      <c r="O218" t="s">
        <v>27</v>
      </c>
      <c r="P218" t="s">
        <v>37</v>
      </c>
      <c r="Q218" s="4">
        <v>6909</v>
      </c>
      <c r="R218" s="5">
        <v>81</v>
      </c>
    </row>
    <row r="219" spans="14:18">
      <c r="N219" t="s">
        <v>18</v>
      </c>
      <c r="O219" t="s">
        <v>27</v>
      </c>
      <c r="P219" t="s">
        <v>49</v>
      </c>
      <c r="Q219" s="4">
        <v>3920</v>
      </c>
      <c r="R219" s="5">
        <v>306</v>
      </c>
    </row>
    <row r="220" spans="14:18">
      <c r="N220" t="s">
        <v>55</v>
      </c>
      <c r="O220" t="s">
        <v>27</v>
      </c>
      <c r="P220" t="s">
        <v>45</v>
      </c>
      <c r="Q220" s="4">
        <v>4858</v>
      </c>
      <c r="R220" s="5">
        <v>279</v>
      </c>
    </row>
    <row r="221" spans="14:18">
      <c r="N221" t="s">
        <v>46</v>
      </c>
      <c r="O221" t="s">
        <v>34</v>
      </c>
      <c r="P221" t="s">
        <v>19</v>
      </c>
      <c r="Q221" s="4">
        <v>3549</v>
      </c>
      <c r="R221" s="5">
        <v>3</v>
      </c>
    </row>
    <row r="222" spans="14:18">
      <c r="N222" t="s">
        <v>40</v>
      </c>
      <c r="O222" t="s">
        <v>27</v>
      </c>
      <c r="P222" t="s">
        <v>53</v>
      </c>
      <c r="Q222" s="4">
        <v>966</v>
      </c>
      <c r="R222" s="5">
        <v>198</v>
      </c>
    </row>
    <row r="223" spans="14:18">
      <c r="N223" t="s">
        <v>43</v>
      </c>
      <c r="O223" t="s">
        <v>27</v>
      </c>
      <c r="P223" t="s">
        <v>23</v>
      </c>
      <c r="Q223" s="4">
        <v>385</v>
      </c>
      <c r="R223" s="5">
        <v>249</v>
      </c>
    </row>
    <row r="224" spans="14:18">
      <c r="N224" t="s">
        <v>26</v>
      </c>
      <c r="O224" t="s">
        <v>50</v>
      </c>
      <c r="P224" t="s">
        <v>30</v>
      </c>
      <c r="Q224" s="4">
        <v>2219</v>
      </c>
      <c r="R224" s="5">
        <v>75</v>
      </c>
    </row>
    <row r="225" spans="14:18">
      <c r="N225" t="s">
        <v>18</v>
      </c>
      <c r="O225" t="s">
        <v>22</v>
      </c>
      <c r="P225" t="s">
        <v>15</v>
      </c>
      <c r="Q225" s="4">
        <v>2954</v>
      </c>
      <c r="R225" s="5">
        <v>189</v>
      </c>
    </row>
    <row r="226" spans="14:18">
      <c r="N226" t="s">
        <v>40</v>
      </c>
      <c r="O226" t="s">
        <v>22</v>
      </c>
      <c r="P226" t="s">
        <v>15</v>
      </c>
      <c r="Q226" s="4">
        <v>280</v>
      </c>
      <c r="R226" s="5">
        <v>87</v>
      </c>
    </row>
    <row r="227" spans="14:18">
      <c r="N227" t="s">
        <v>21</v>
      </c>
      <c r="O227" t="s">
        <v>22</v>
      </c>
      <c r="P227" t="s">
        <v>10</v>
      </c>
      <c r="Q227" s="4">
        <v>6118</v>
      </c>
      <c r="R227" s="5">
        <v>174</v>
      </c>
    </row>
    <row r="228" spans="14:18">
      <c r="N228" t="s">
        <v>46</v>
      </c>
      <c r="O228" t="s">
        <v>27</v>
      </c>
      <c r="P228" t="s">
        <v>25</v>
      </c>
      <c r="Q228" s="4">
        <v>4802</v>
      </c>
      <c r="R228" s="5">
        <v>36</v>
      </c>
    </row>
    <row r="229" spans="14:18">
      <c r="N229" t="s">
        <v>18</v>
      </c>
      <c r="O229" t="s">
        <v>34</v>
      </c>
      <c r="P229" t="s">
        <v>49</v>
      </c>
      <c r="Q229" s="4">
        <v>4137</v>
      </c>
      <c r="R229" s="5">
        <v>60</v>
      </c>
    </row>
    <row r="230" spans="14:18">
      <c r="N230" t="s">
        <v>47</v>
      </c>
      <c r="O230" t="s">
        <v>14</v>
      </c>
      <c r="P230" t="s">
        <v>48</v>
      </c>
      <c r="Q230" s="4">
        <v>2023</v>
      </c>
      <c r="R230" s="5">
        <v>78</v>
      </c>
    </row>
    <row r="231" spans="14:18">
      <c r="N231" t="s">
        <v>18</v>
      </c>
      <c r="O231" t="s">
        <v>22</v>
      </c>
      <c r="P231" t="s">
        <v>10</v>
      </c>
      <c r="Q231" s="4">
        <v>9051</v>
      </c>
      <c r="R231" s="5">
        <v>57</v>
      </c>
    </row>
    <row r="232" spans="14:18">
      <c r="N232" t="s">
        <v>18</v>
      </c>
      <c r="O232" t="s">
        <v>9</v>
      </c>
      <c r="P232" t="s">
        <v>54</v>
      </c>
      <c r="Q232" s="4">
        <v>2919</v>
      </c>
      <c r="R232" s="5">
        <v>45</v>
      </c>
    </row>
    <row r="233" spans="14:18">
      <c r="N233" t="s">
        <v>21</v>
      </c>
      <c r="O233" t="s">
        <v>34</v>
      </c>
      <c r="P233" t="s">
        <v>37</v>
      </c>
      <c r="Q233" s="4">
        <v>5915</v>
      </c>
      <c r="R233" s="5">
        <v>3</v>
      </c>
    </row>
    <row r="234" spans="14:18">
      <c r="N234" t="s">
        <v>55</v>
      </c>
      <c r="O234" t="s">
        <v>14</v>
      </c>
      <c r="P234" t="s">
        <v>25</v>
      </c>
      <c r="Q234" s="4">
        <v>2562</v>
      </c>
      <c r="R234" s="5">
        <v>6</v>
      </c>
    </row>
    <row r="235" spans="14:18">
      <c r="N235" t="s">
        <v>43</v>
      </c>
      <c r="O235" t="s">
        <v>9</v>
      </c>
      <c r="P235" t="s">
        <v>28</v>
      </c>
      <c r="Q235" s="4">
        <v>8813</v>
      </c>
      <c r="R235" s="5">
        <v>21</v>
      </c>
    </row>
    <row r="236" spans="14:18">
      <c r="N236" t="s">
        <v>43</v>
      </c>
      <c r="O236" t="s">
        <v>22</v>
      </c>
      <c r="P236" t="s">
        <v>23</v>
      </c>
      <c r="Q236" s="4">
        <v>6111</v>
      </c>
      <c r="R236" s="5">
        <v>3</v>
      </c>
    </row>
    <row r="237" spans="14:18">
      <c r="N237" t="s">
        <v>13</v>
      </c>
      <c r="O237" t="s">
        <v>50</v>
      </c>
      <c r="P237" t="s">
        <v>35</v>
      </c>
      <c r="Q237" s="4">
        <v>3507</v>
      </c>
      <c r="R237" s="5">
        <v>288</v>
      </c>
    </row>
    <row r="238" spans="14:18">
      <c r="N238" t="s">
        <v>26</v>
      </c>
      <c r="O238" t="s">
        <v>22</v>
      </c>
      <c r="P238" t="s">
        <v>12</v>
      </c>
      <c r="Q238" s="4">
        <v>4319</v>
      </c>
      <c r="R238" s="5">
        <v>30</v>
      </c>
    </row>
    <row r="239" spans="14:18">
      <c r="N239" t="s">
        <v>8</v>
      </c>
      <c r="O239" t="s">
        <v>34</v>
      </c>
      <c r="P239" t="s">
        <v>51</v>
      </c>
      <c r="Q239" s="4">
        <v>609</v>
      </c>
      <c r="R239" s="5">
        <v>87</v>
      </c>
    </row>
    <row r="240" spans="14:18">
      <c r="N240" t="s">
        <v>8</v>
      </c>
      <c r="O240" t="s">
        <v>27</v>
      </c>
      <c r="P240" t="s">
        <v>53</v>
      </c>
      <c r="Q240" s="4">
        <v>6370</v>
      </c>
      <c r="R240" s="5">
        <v>30</v>
      </c>
    </row>
    <row r="241" spans="14:18">
      <c r="N241" t="s">
        <v>43</v>
      </c>
      <c r="O241" t="s">
        <v>34</v>
      </c>
      <c r="P241" t="s">
        <v>39</v>
      </c>
      <c r="Q241" s="4">
        <v>5474</v>
      </c>
      <c r="R241" s="5">
        <v>168</v>
      </c>
    </row>
    <row r="242" spans="14:18">
      <c r="N242" t="s">
        <v>8</v>
      </c>
      <c r="O242" t="s">
        <v>22</v>
      </c>
      <c r="P242" t="s">
        <v>53</v>
      </c>
      <c r="Q242" s="4">
        <v>3164</v>
      </c>
      <c r="R242" s="5">
        <v>306</v>
      </c>
    </row>
    <row r="243" spans="14:18">
      <c r="N243" t="s">
        <v>26</v>
      </c>
      <c r="O243" t="s">
        <v>14</v>
      </c>
      <c r="P243" t="s">
        <v>19</v>
      </c>
      <c r="Q243" s="4">
        <v>1302</v>
      </c>
      <c r="R243" s="5">
        <v>402</v>
      </c>
    </row>
    <row r="244" spans="14:18">
      <c r="N244" t="s">
        <v>47</v>
      </c>
      <c r="O244" t="s">
        <v>9</v>
      </c>
      <c r="P244" t="s">
        <v>54</v>
      </c>
      <c r="Q244" s="4">
        <v>7308</v>
      </c>
      <c r="R244" s="5">
        <v>327</v>
      </c>
    </row>
    <row r="245" spans="14:18">
      <c r="N245" t="s">
        <v>8</v>
      </c>
      <c r="O245" t="s">
        <v>9</v>
      </c>
      <c r="P245" t="s">
        <v>53</v>
      </c>
      <c r="Q245" s="4">
        <v>6132</v>
      </c>
      <c r="R245" s="5">
        <v>93</v>
      </c>
    </row>
    <row r="246" spans="14:18">
      <c r="N246" t="s">
        <v>55</v>
      </c>
      <c r="O246" t="s">
        <v>14</v>
      </c>
      <c r="P246" t="s">
        <v>17</v>
      </c>
      <c r="Q246" s="4">
        <v>3472</v>
      </c>
      <c r="R246" s="5">
        <v>96</v>
      </c>
    </row>
    <row r="247" spans="14:18">
      <c r="N247" t="s">
        <v>13</v>
      </c>
      <c r="O247" t="s">
        <v>27</v>
      </c>
      <c r="P247" t="s">
        <v>23</v>
      </c>
      <c r="Q247" s="4">
        <v>9660</v>
      </c>
      <c r="R247" s="5">
        <v>27</v>
      </c>
    </row>
    <row r="248" spans="14:18">
      <c r="N248" t="s">
        <v>18</v>
      </c>
      <c r="O248" t="s">
        <v>34</v>
      </c>
      <c r="P248" t="s">
        <v>51</v>
      </c>
      <c r="Q248" s="4">
        <v>2436</v>
      </c>
      <c r="R248" s="5">
        <v>99</v>
      </c>
    </row>
    <row r="249" spans="14:18">
      <c r="N249" t="s">
        <v>18</v>
      </c>
      <c r="O249" t="s">
        <v>34</v>
      </c>
      <c r="P249" t="s">
        <v>31</v>
      </c>
      <c r="Q249" s="4">
        <v>9506</v>
      </c>
      <c r="R249" s="5">
        <v>87</v>
      </c>
    </row>
    <row r="250" spans="14:18">
      <c r="N250" t="s">
        <v>55</v>
      </c>
      <c r="O250" t="s">
        <v>9</v>
      </c>
      <c r="P250" t="s">
        <v>45</v>
      </c>
      <c r="Q250" s="4">
        <v>245</v>
      </c>
      <c r="R250" s="5">
        <v>288</v>
      </c>
    </row>
    <row r="251" spans="14:18">
      <c r="N251" t="s">
        <v>13</v>
      </c>
      <c r="O251" t="s">
        <v>14</v>
      </c>
      <c r="P251" t="s">
        <v>42</v>
      </c>
      <c r="Q251" s="4">
        <v>2702</v>
      </c>
      <c r="R251" s="5">
        <v>363</v>
      </c>
    </row>
    <row r="252" spans="14:18">
      <c r="N252" t="s">
        <v>55</v>
      </c>
      <c r="O252" t="s">
        <v>50</v>
      </c>
      <c r="P252" t="s">
        <v>33</v>
      </c>
      <c r="Q252" s="4">
        <v>700</v>
      </c>
      <c r="R252" s="5">
        <v>87</v>
      </c>
    </row>
    <row r="253" spans="14:18">
      <c r="N253" t="s">
        <v>26</v>
      </c>
      <c r="O253" t="s">
        <v>50</v>
      </c>
      <c r="P253" t="s">
        <v>33</v>
      </c>
      <c r="Q253" s="4">
        <v>3759</v>
      </c>
      <c r="R253" s="5">
        <v>150</v>
      </c>
    </row>
    <row r="254" spans="14:18">
      <c r="N254" t="s">
        <v>46</v>
      </c>
      <c r="O254" t="s">
        <v>14</v>
      </c>
      <c r="P254" t="s">
        <v>33</v>
      </c>
      <c r="Q254" s="4">
        <v>1589</v>
      </c>
      <c r="R254" s="5">
        <v>303</v>
      </c>
    </row>
    <row r="255" spans="14:18">
      <c r="N255" t="s">
        <v>40</v>
      </c>
      <c r="O255" t="s">
        <v>14</v>
      </c>
      <c r="P255" t="s">
        <v>54</v>
      </c>
      <c r="Q255" s="4">
        <v>5194</v>
      </c>
      <c r="R255" s="5">
        <v>288</v>
      </c>
    </row>
    <row r="256" spans="14:18">
      <c r="N256" t="s">
        <v>55</v>
      </c>
      <c r="O256" t="s">
        <v>22</v>
      </c>
      <c r="P256" t="s">
        <v>12</v>
      </c>
      <c r="Q256" s="4">
        <v>945</v>
      </c>
      <c r="R256" s="5">
        <v>75</v>
      </c>
    </row>
    <row r="257" spans="14:18">
      <c r="N257" t="s">
        <v>8</v>
      </c>
      <c r="O257" t="s">
        <v>34</v>
      </c>
      <c r="P257" t="s">
        <v>35</v>
      </c>
      <c r="Q257" s="4">
        <v>1988</v>
      </c>
      <c r="R257" s="5">
        <v>39</v>
      </c>
    </row>
    <row r="258" spans="14:18">
      <c r="N258" t="s">
        <v>26</v>
      </c>
      <c r="O258" t="s">
        <v>50</v>
      </c>
      <c r="P258" t="s">
        <v>15</v>
      </c>
      <c r="Q258" s="4">
        <v>6734</v>
      </c>
      <c r="R258" s="5">
        <v>123</v>
      </c>
    </row>
    <row r="259" spans="14:18">
      <c r="N259" t="s">
        <v>8</v>
      </c>
      <c r="O259" t="s">
        <v>22</v>
      </c>
      <c r="P259" t="s">
        <v>19</v>
      </c>
      <c r="Q259" s="4">
        <v>217</v>
      </c>
      <c r="R259" s="5">
        <v>36</v>
      </c>
    </row>
    <row r="260" spans="14:18">
      <c r="N260" t="s">
        <v>43</v>
      </c>
      <c r="O260" t="s">
        <v>50</v>
      </c>
      <c r="P260" t="s">
        <v>37</v>
      </c>
      <c r="Q260" s="4">
        <v>6279</v>
      </c>
      <c r="R260" s="5">
        <v>237</v>
      </c>
    </row>
    <row r="261" spans="14:18">
      <c r="N261" t="s">
        <v>8</v>
      </c>
      <c r="O261" t="s">
        <v>22</v>
      </c>
      <c r="P261" t="s">
        <v>12</v>
      </c>
      <c r="Q261" s="4">
        <v>4424</v>
      </c>
      <c r="R261" s="5">
        <v>201</v>
      </c>
    </row>
    <row r="262" spans="14:18">
      <c r="N262" t="s">
        <v>46</v>
      </c>
      <c r="O262" t="s">
        <v>22</v>
      </c>
      <c r="P262" t="s">
        <v>33</v>
      </c>
      <c r="Q262" s="4">
        <v>189</v>
      </c>
      <c r="R262" s="5">
        <v>48</v>
      </c>
    </row>
    <row r="263" spans="14:18">
      <c r="N263" t="s">
        <v>43</v>
      </c>
      <c r="O263" t="s">
        <v>14</v>
      </c>
      <c r="P263" t="s">
        <v>37</v>
      </c>
      <c r="Q263" s="4">
        <v>490</v>
      </c>
      <c r="R263" s="5">
        <v>84</v>
      </c>
    </row>
    <row r="264" spans="14:18">
      <c r="N264" t="s">
        <v>13</v>
      </c>
      <c r="O264" t="s">
        <v>9</v>
      </c>
      <c r="P264" t="s">
        <v>45</v>
      </c>
      <c r="Q264" s="4">
        <v>434</v>
      </c>
      <c r="R264" s="5">
        <v>87</v>
      </c>
    </row>
    <row r="265" spans="14:18">
      <c r="N265" t="s">
        <v>40</v>
      </c>
      <c r="O265" t="s">
        <v>34</v>
      </c>
      <c r="P265" t="s">
        <v>10</v>
      </c>
      <c r="Q265" s="4">
        <v>10129</v>
      </c>
      <c r="R265" s="5">
        <v>312</v>
      </c>
    </row>
    <row r="266" spans="14:18">
      <c r="N266" t="s">
        <v>47</v>
      </c>
      <c r="O266" t="s">
        <v>27</v>
      </c>
      <c r="P266" t="s">
        <v>54</v>
      </c>
      <c r="Q266" s="4">
        <v>1652</v>
      </c>
      <c r="R266" s="5">
        <v>102</v>
      </c>
    </row>
    <row r="267" spans="14:18">
      <c r="N267" t="s">
        <v>13</v>
      </c>
      <c r="O267" t="s">
        <v>34</v>
      </c>
      <c r="P267" t="s">
        <v>45</v>
      </c>
      <c r="Q267" s="4">
        <v>6433</v>
      </c>
      <c r="R267" s="5">
        <v>78</v>
      </c>
    </row>
    <row r="268" spans="14:18">
      <c r="N268" t="s">
        <v>47</v>
      </c>
      <c r="O268" t="s">
        <v>50</v>
      </c>
      <c r="P268" t="s">
        <v>48</v>
      </c>
      <c r="Q268" s="4">
        <v>2212</v>
      </c>
      <c r="R268" s="5">
        <v>117</v>
      </c>
    </row>
    <row r="269" spans="14:18">
      <c r="N269" t="s">
        <v>21</v>
      </c>
      <c r="O269" t="s">
        <v>14</v>
      </c>
      <c r="P269" t="s">
        <v>39</v>
      </c>
      <c r="Q269" s="4">
        <v>609</v>
      </c>
      <c r="R269" s="5">
        <v>99</v>
      </c>
    </row>
    <row r="270" spans="14:18">
      <c r="N270" t="s">
        <v>8</v>
      </c>
      <c r="O270" t="s">
        <v>14</v>
      </c>
      <c r="P270" t="s">
        <v>49</v>
      </c>
      <c r="Q270" s="4">
        <v>1638</v>
      </c>
      <c r="R270" s="5">
        <v>48</v>
      </c>
    </row>
    <row r="271" spans="14:18">
      <c r="N271" t="s">
        <v>40</v>
      </c>
      <c r="O271" t="s">
        <v>50</v>
      </c>
      <c r="P271" t="s">
        <v>25</v>
      </c>
      <c r="Q271" s="4">
        <v>3829</v>
      </c>
      <c r="R271" s="5">
        <v>24</v>
      </c>
    </row>
    <row r="272" spans="14:18">
      <c r="N272" t="s">
        <v>8</v>
      </c>
      <c r="O272" t="s">
        <v>27</v>
      </c>
      <c r="P272" t="s">
        <v>25</v>
      </c>
      <c r="Q272" s="4">
        <v>5775</v>
      </c>
      <c r="R272" s="5">
        <v>42</v>
      </c>
    </row>
    <row r="273" spans="14:18">
      <c r="N273" t="s">
        <v>26</v>
      </c>
      <c r="O273" t="s">
        <v>14</v>
      </c>
      <c r="P273" t="s">
        <v>42</v>
      </c>
      <c r="Q273" s="4">
        <v>1071</v>
      </c>
      <c r="R273" s="5">
        <v>270</v>
      </c>
    </row>
    <row r="274" spans="14:18">
      <c r="N274" t="s">
        <v>13</v>
      </c>
      <c r="O274" t="s">
        <v>22</v>
      </c>
      <c r="P274" t="s">
        <v>48</v>
      </c>
      <c r="Q274" s="4">
        <v>5019</v>
      </c>
      <c r="R274" s="5">
        <v>150</v>
      </c>
    </row>
    <row r="275" spans="14:18">
      <c r="N275" t="s">
        <v>46</v>
      </c>
      <c r="O275" t="s">
        <v>9</v>
      </c>
      <c r="P275" t="s">
        <v>25</v>
      </c>
      <c r="Q275" s="4">
        <v>2863</v>
      </c>
      <c r="R275" s="5">
        <v>42</v>
      </c>
    </row>
    <row r="276" spans="14:18">
      <c r="N276" t="s">
        <v>8</v>
      </c>
      <c r="O276" t="s">
        <v>14</v>
      </c>
      <c r="P276" t="s">
        <v>52</v>
      </c>
      <c r="Q276" s="4">
        <v>1617</v>
      </c>
      <c r="R276" s="5">
        <v>126</v>
      </c>
    </row>
    <row r="277" spans="14:18">
      <c r="N277" t="s">
        <v>26</v>
      </c>
      <c r="O277" t="s">
        <v>9</v>
      </c>
      <c r="P277" t="s">
        <v>51</v>
      </c>
      <c r="Q277" s="4">
        <v>6818</v>
      </c>
      <c r="R277" s="5">
        <v>6</v>
      </c>
    </row>
    <row r="278" spans="14:18">
      <c r="N278" t="s">
        <v>47</v>
      </c>
      <c r="O278" t="s">
        <v>14</v>
      </c>
      <c r="P278" t="s">
        <v>25</v>
      </c>
      <c r="Q278" s="4">
        <v>6657</v>
      </c>
      <c r="R278" s="5">
        <v>276</v>
      </c>
    </row>
    <row r="279" spans="14:18">
      <c r="N279" t="s">
        <v>47</v>
      </c>
      <c r="O279" t="s">
        <v>50</v>
      </c>
      <c r="P279" t="s">
        <v>33</v>
      </c>
      <c r="Q279" s="4">
        <v>2919</v>
      </c>
      <c r="R279" s="5">
        <v>93</v>
      </c>
    </row>
    <row r="280" spans="14:18">
      <c r="N280" t="s">
        <v>46</v>
      </c>
      <c r="O280" t="s">
        <v>22</v>
      </c>
      <c r="P280" t="s">
        <v>35</v>
      </c>
      <c r="Q280" s="4">
        <v>3094</v>
      </c>
      <c r="R280" s="5">
        <v>246</v>
      </c>
    </row>
    <row r="281" spans="14:18">
      <c r="N281" t="s">
        <v>26</v>
      </c>
      <c r="O281" t="s">
        <v>27</v>
      </c>
      <c r="P281" t="s">
        <v>49</v>
      </c>
      <c r="Q281" s="4">
        <v>2989</v>
      </c>
      <c r="R281" s="5">
        <v>3</v>
      </c>
    </row>
    <row r="282" spans="14:18">
      <c r="N282" t="s">
        <v>13</v>
      </c>
      <c r="O282" t="s">
        <v>34</v>
      </c>
      <c r="P282" t="s">
        <v>53</v>
      </c>
      <c r="Q282" s="4">
        <v>2268</v>
      </c>
      <c r="R282" s="5">
        <v>63</v>
      </c>
    </row>
    <row r="283" spans="14:18">
      <c r="N283" t="s">
        <v>43</v>
      </c>
      <c r="O283" t="s">
        <v>14</v>
      </c>
      <c r="P283" t="s">
        <v>35</v>
      </c>
      <c r="Q283" s="4">
        <v>4753</v>
      </c>
      <c r="R283" s="5">
        <v>246</v>
      </c>
    </row>
    <row r="284" spans="14:18">
      <c r="N284" t="s">
        <v>46</v>
      </c>
      <c r="O284" t="s">
        <v>50</v>
      </c>
      <c r="P284" t="s">
        <v>39</v>
      </c>
      <c r="Q284" s="4">
        <v>7511</v>
      </c>
      <c r="R284" s="5">
        <v>120</v>
      </c>
    </row>
    <row r="285" spans="14:18">
      <c r="N285" t="s">
        <v>46</v>
      </c>
      <c r="O285" t="s">
        <v>34</v>
      </c>
      <c r="P285" t="s">
        <v>35</v>
      </c>
      <c r="Q285" s="4">
        <v>4326</v>
      </c>
      <c r="R285" s="5">
        <v>348</v>
      </c>
    </row>
    <row r="286" spans="14:18">
      <c r="N286" t="s">
        <v>21</v>
      </c>
      <c r="O286" t="s">
        <v>50</v>
      </c>
      <c r="P286" t="s">
        <v>48</v>
      </c>
      <c r="Q286" s="4">
        <v>4935</v>
      </c>
      <c r="R286" s="5">
        <v>126</v>
      </c>
    </row>
    <row r="287" spans="14:18">
      <c r="N287" t="s">
        <v>26</v>
      </c>
      <c r="O287" t="s">
        <v>14</v>
      </c>
      <c r="P287" t="s">
        <v>10</v>
      </c>
      <c r="Q287" s="4">
        <v>4781</v>
      </c>
      <c r="R287" s="5">
        <v>123</v>
      </c>
    </row>
    <row r="288" spans="14:18">
      <c r="N288" t="s">
        <v>43</v>
      </c>
      <c r="O288" t="s">
        <v>34</v>
      </c>
      <c r="P288" t="s">
        <v>28</v>
      </c>
      <c r="Q288" s="4">
        <v>7483</v>
      </c>
      <c r="R288" s="5">
        <v>45</v>
      </c>
    </row>
    <row r="289" spans="14:18">
      <c r="N289" t="s">
        <v>55</v>
      </c>
      <c r="O289" t="s">
        <v>34</v>
      </c>
      <c r="P289" t="s">
        <v>19</v>
      </c>
      <c r="Q289" s="4">
        <v>6860</v>
      </c>
      <c r="R289" s="5">
        <v>126</v>
      </c>
    </row>
    <row r="290" spans="14:18">
      <c r="N290" t="s">
        <v>8</v>
      </c>
      <c r="O290" t="s">
        <v>9</v>
      </c>
      <c r="P290" t="s">
        <v>52</v>
      </c>
      <c r="Q290" s="4">
        <v>9002</v>
      </c>
      <c r="R290" s="5">
        <v>72</v>
      </c>
    </row>
    <row r="291" spans="14:18">
      <c r="N291" t="s">
        <v>26</v>
      </c>
      <c r="O291" t="s">
        <v>22</v>
      </c>
      <c r="P291" t="s">
        <v>52</v>
      </c>
      <c r="Q291" s="4">
        <v>1400</v>
      </c>
      <c r="R291" s="5">
        <v>135</v>
      </c>
    </row>
    <row r="292" spans="14:18">
      <c r="N292" t="s">
        <v>55</v>
      </c>
      <c r="O292" t="s">
        <v>50</v>
      </c>
      <c r="P292" t="s">
        <v>37</v>
      </c>
      <c r="Q292" s="4">
        <v>4053</v>
      </c>
      <c r="R292" s="5">
        <v>24</v>
      </c>
    </row>
    <row r="293" spans="14:18">
      <c r="N293" t="s">
        <v>40</v>
      </c>
      <c r="O293" t="s">
        <v>22</v>
      </c>
      <c r="P293" t="s">
        <v>35</v>
      </c>
      <c r="Q293" s="4">
        <v>2149</v>
      </c>
      <c r="R293" s="5">
        <v>117</v>
      </c>
    </row>
    <row r="294" spans="14:18">
      <c r="N294" t="s">
        <v>47</v>
      </c>
      <c r="O294" t="s">
        <v>27</v>
      </c>
      <c r="P294" t="s">
        <v>52</v>
      </c>
      <c r="Q294" s="4">
        <v>3640</v>
      </c>
      <c r="R294" s="5">
        <v>51</v>
      </c>
    </row>
    <row r="295" spans="14:18">
      <c r="N295" t="s">
        <v>46</v>
      </c>
      <c r="O295" t="s">
        <v>27</v>
      </c>
      <c r="P295" t="s">
        <v>48</v>
      </c>
      <c r="Q295" s="4">
        <v>630</v>
      </c>
      <c r="R295" s="5">
        <v>36</v>
      </c>
    </row>
    <row r="296" spans="14:18">
      <c r="N296" t="s">
        <v>18</v>
      </c>
      <c r="O296" t="s">
        <v>14</v>
      </c>
      <c r="P296" t="s">
        <v>53</v>
      </c>
      <c r="Q296" s="4">
        <v>2429</v>
      </c>
      <c r="R296" s="5">
        <v>144</v>
      </c>
    </row>
    <row r="297" spans="14:18">
      <c r="N297" t="s">
        <v>18</v>
      </c>
      <c r="O297" t="s">
        <v>22</v>
      </c>
      <c r="P297" t="s">
        <v>28</v>
      </c>
      <c r="Q297" s="4">
        <v>2142</v>
      </c>
      <c r="R297" s="5">
        <v>114</v>
      </c>
    </row>
    <row r="298" spans="14:18">
      <c r="N298" t="s">
        <v>40</v>
      </c>
      <c r="O298" t="s">
        <v>9</v>
      </c>
      <c r="P298" t="s">
        <v>10</v>
      </c>
      <c r="Q298" s="4">
        <v>6454</v>
      </c>
      <c r="R298" s="5">
        <v>54</v>
      </c>
    </row>
    <row r="299" spans="14:18">
      <c r="N299" t="s">
        <v>40</v>
      </c>
      <c r="O299" t="s">
        <v>9</v>
      </c>
      <c r="P299" t="s">
        <v>30</v>
      </c>
      <c r="Q299" s="4">
        <v>4487</v>
      </c>
      <c r="R299" s="5">
        <v>333</v>
      </c>
    </row>
    <row r="300" spans="14:18">
      <c r="N300" t="s">
        <v>47</v>
      </c>
      <c r="O300" t="s">
        <v>9</v>
      </c>
      <c r="P300" t="s">
        <v>19</v>
      </c>
      <c r="Q300" s="4">
        <v>938</v>
      </c>
      <c r="R300" s="5">
        <v>366</v>
      </c>
    </row>
    <row r="301" spans="14:18">
      <c r="N301" t="s">
        <v>47</v>
      </c>
      <c r="O301" t="s">
        <v>34</v>
      </c>
      <c r="P301" t="s">
        <v>51</v>
      </c>
      <c r="Q301" s="4">
        <v>8841</v>
      </c>
      <c r="R301" s="5">
        <v>303</v>
      </c>
    </row>
    <row r="302" spans="14:18">
      <c r="N302" t="s">
        <v>46</v>
      </c>
      <c r="O302" t="s">
        <v>27</v>
      </c>
      <c r="P302" t="s">
        <v>31</v>
      </c>
      <c r="Q302" s="4">
        <v>4018</v>
      </c>
      <c r="R302" s="5">
        <v>126</v>
      </c>
    </row>
    <row r="303" spans="14:18">
      <c r="N303" t="s">
        <v>21</v>
      </c>
      <c r="O303" t="s">
        <v>9</v>
      </c>
      <c r="P303" t="s">
        <v>25</v>
      </c>
      <c r="Q303" s="4">
        <v>714</v>
      </c>
      <c r="R303" s="5">
        <v>231</v>
      </c>
    </row>
    <row r="304" spans="14:18">
      <c r="N304" t="s">
        <v>18</v>
      </c>
      <c r="O304" t="s">
        <v>34</v>
      </c>
      <c r="P304" t="s">
        <v>28</v>
      </c>
      <c r="Q304" s="4">
        <v>3850</v>
      </c>
      <c r="R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7"/>
  <sheetViews>
    <sheetView workbookViewId="0">
      <selection activeCell="F12" sqref="F12"/>
    </sheetView>
  </sheetViews>
  <sheetFormatPr defaultRowHeight="14.4"/>
  <cols>
    <col min="2" max="2" width="22.21875" customWidth="1"/>
    <col min="3" max="3" width="15.5546875" customWidth="1"/>
    <col min="4" max="4" width="14.44140625" customWidth="1"/>
    <col min="5" max="5" width="14.44140625" bestFit="1" customWidth="1"/>
    <col min="6" max="6" width="12.44140625" customWidth="1"/>
    <col min="7" max="7" width="11.5546875" bestFit="1" customWidth="1"/>
    <col min="8" max="8" width="11.21875" customWidth="1"/>
  </cols>
  <sheetData>
    <row r="3" spans="2:12">
      <c r="B3" s="23" t="s">
        <v>96</v>
      </c>
    </row>
    <row r="5" spans="2:12">
      <c r="C5" s="21" t="s">
        <v>84</v>
      </c>
      <c r="D5" t="s">
        <v>62</v>
      </c>
      <c r="G5" s="14"/>
      <c r="H5" s="14"/>
      <c r="I5" s="14"/>
      <c r="L5" s="46"/>
    </row>
    <row r="6" spans="2:12">
      <c r="C6" s="3" t="s">
        <v>34</v>
      </c>
      <c r="D6" s="22">
        <v>25221</v>
      </c>
      <c r="F6" s="46"/>
      <c r="G6" s="3"/>
      <c r="L6" s="46"/>
    </row>
    <row r="7" spans="2:12">
      <c r="C7" s="37" t="s">
        <v>43</v>
      </c>
      <c r="D7" s="22">
        <v>25221</v>
      </c>
      <c r="F7" s="46"/>
      <c r="G7" s="3"/>
      <c r="L7" s="46"/>
    </row>
    <row r="8" spans="2:12">
      <c r="C8" s="3" t="s">
        <v>22</v>
      </c>
      <c r="D8" s="22">
        <v>39620</v>
      </c>
      <c r="F8" s="46"/>
      <c r="G8" s="3"/>
      <c r="L8" s="46"/>
    </row>
    <row r="9" spans="2:12">
      <c r="C9" s="37" t="s">
        <v>43</v>
      </c>
      <c r="D9" s="22">
        <v>39620</v>
      </c>
      <c r="F9" s="46"/>
      <c r="G9" s="3"/>
      <c r="L9" s="46"/>
    </row>
    <row r="10" spans="2:12">
      <c r="C10" s="3" t="s">
        <v>50</v>
      </c>
      <c r="D10" s="22">
        <v>41559</v>
      </c>
      <c r="F10" s="46"/>
      <c r="G10" s="3"/>
      <c r="L10" s="46"/>
    </row>
    <row r="11" spans="2:12">
      <c r="C11" s="37" t="s">
        <v>43</v>
      </c>
      <c r="D11" s="22">
        <v>41559</v>
      </c>
      <c r="F11" s="46"/>
      <c r="G11" s="3"/>
    </row>
    <row r="12" spans="2:12">
      <c r="C12" s="3" t="s">
        <v>9</v>
      </c>
      <c r="D12" s="22">
        <v>43568</v>
      </c>
    </row>
    <row r="13" spans="2:12">
      <c r="C13" s="37" t="s">
        <v>40</v>
      </c>
      <c r="D13" s="22">
        <v>43568</v>
      </c>
    </row>
    <row r="14" spans="2:12">
      <c r="C14" s="3" t="s">
        <v>27</v>
      </c>
      <c r="D14" s="22">
        <v>45752</v>
      </c>
    </row>
    <row r="15" spans="2:12">
      <c r="C15" s="37" t="s">
        <v>46</v>
      </c>
      <c r="D15" s="22">
        <v>45752</v>
      </c>
    </row>
    <row r="16" spans="2:12">
      <c r="C16" s="3" t="s">
        <v>14</v>
      </c>
      <c r="D16" s="22">
        <v>38325</v>
      </c>
    </row>
    <row r="17" spans="3:4">
      <c r="C17" s="37" t="s">
        <v>8</v>
      </c>
      <c r="D17" s="22">
        <v>38325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06"/>
  <sheetViews>
    <sheetView showGridLines="0" topLeftCell="B1" workbookViewId="0">
      <selection activeCell="D3" sqref="D3"/>
    </sheetView>
  </sheetViews>
  <sheetFormatPr defaultRowHeight="14.4"/>
  <cols>
    <col min="2" max="2" width="19.5546875" customWidth="1"/>
    <col min="3" max="3" width="20.77734375" customWidth="1"/>
    <col min="4" max="4" width="21.88671875" customWidth="1"/>
    <col min="5" max="5" width="13.5546875" customWidth="1"/>
    <col min="6" max="6" width="11.6640625" customWidth="1"/>
    <col min="7" max="7" width="14.33203125" customWidth="1"/>
    <col min="8" max="8" width="12.77734375" customWidth="1"/>
    <col min="9" max="9" width="13.33203125" customWidth="1"/>
    <col min="10" max="11" width="20.21875" customWidth="1"/>
    <col min="12" max="12" width="11.77734375" customWidth="1"/>
    <col min="13" max="13" width="11.6640625" customWidth="1"/>
    <col min="14" max="14" width="21.88671875" customWidth="1"/>
    <col min="15" max="15" width="14.44140625" customWidth="1"/>
  </cols>
  <sheetData>
    <row r="2" spans="2:14">
      <c r="C2" s="38" t="s">
        <v>97</v>
      </c>
      <c r="J2" s="47"/>
      <c r="K2" s="49" t="s">
        <v>82</v>
      </c>
      <c r="L2" s="47"/>
      <c r="M2" s="47"/>
    </row>
    <row r="3" spans="2:14" ht="72">
      <c r="J3" s="47"/>
      <c r="K3" s="48" t="s">
        <v>103</v>
      </c>
      <c r="L3" s="47"/>
      <c r="M3" s="47"/>
    </row>
    <row r="6" spans="2:14">
      <c r="B6" s="2" t="s">
        <v>1</v>
      </c>
      <c r="C6" s="2" t="s">
        <v>2</v>
      </c>
      <c r="D6" s="16" t="s">
        <v>3</v>
      </c>
      <c r="E6" s="1" t="s">
        <v>4</v>
      </c>
      <c r="F6" s="1" t="s">
        <v>5</v>
      </c>
      <c r="G6" s="1" t="s">
        <v>7</v>
      </c>
      <c r="H6" s="43" t="s">
        <v>99</v>
      </c>
      <c r="I6" s="43" t="s">
        <v>98</v>
      </c>
      <c r="J6" s="1"/>
    </row>
    <row r="7" spans="2:14">
      <c r="B7" t="s">
        <v>8</v>
      </c>
      <c r="C7" t="s">
        <v>9</v>
      </c>
      <c r="D7" t="s">
        <v>10</v>
      </c>
      <c r="E7" s="4">
        <v>1624</v>
      </c>
      <c r="F7" s="5">
        <v>114</v>
      </c>
      <c r="G7" s="39">
        <f>VLOOKUP(data6[[#This Row],[Product]],products11[],2,FALSE)</f>
        <v>14.49</v>
      </c>
      <c r="H7" s="39">
        <f>data6[[#This Row],[Cost per unit]]*data6[[#This Row],[Units]]</f>
        <v>1651.8600000000001</v>
      </c>
      <c r="I7" s="39">
        <f>data6[[#This Row],[Amount]]-data6[[#This Row],[Total Cost]]</f>
        <v>-27.860000000000127</v>
      </c>
      <c r="J7" s="39"/>
    </row>
    <row r="8" spans="2:14">
      <c r="B8" t="s">
        <v>13</v>
      </c>
      <c r="C8" t="s">
        <v>14</v>
      </c>
      <c r="D8" t="s">
        <v>15</v>
      </c>
      <c r="E8" s="4">
        <v>6706</v>
      </c>
      <c r="F8" s="5">
        <v>459</v>
      </c>
      <c r="G8" s="39">
        <f>VLOOKUP(data6[[#This Row],[Product]],products11[],2,FALSE)</f>
        <v>8.65</v>
      </c>
      <c r="H8" s="39">
        <f>data6[[#This Row],[Cost per unit]]*data6[[#This Row],[Units]]</f>
        <v>3970.3500000000004</v>
      </c>
      <c r="I8" s="39">
        <f>data6[[#This Row],[Amount]]-data6[[#This Row],[Total Cost]]</f>
        <v>2735.6499999999996</v>
      </c>
      <c r="J8" s="39"/>
    </row>
    <row r="9" spans="2:14">
      <c r="B9" t="s">
        <v>18</v>
      </c>
      <c r="C9" t="s">
        <v>14</v>
      </c>
      <c r="D9" t="s">
        <v>19</v>
      </c>
      <c r="E9" s="4">
        <v>959</v>
      </c>
      <c r="F9" s="5">
        <v>147</v>
      </c>
      <c r="G9" s="39">
        <f>VLOOKUP(data6[[#This Row],[Product]],products11[],2,FALSE)</f>
        <v>11.88</v>
      </c>
      <c r="H9" s="39">
        <f>data6[[#This Row],[Cost per unit]]*data6[[#This Row],[Units]]</f>
        <v>1746.3600000000001</v>
      </c>
      <c r="I9" s="39">
        <f>data6[[#This Row],[Amount]]-data6[[#This Row],[Total Cost]]</f>
        <v>-787.36000000000013</v>
      </c>
      <c r="J9" s="39"/>
    </row>
    <row r="10" spans="2:14">
      <c r="B10" t="s">
        <v>21</v>
      </c>
      <c r="C10" t="s">
        <v>22</v>
      </c>
      <c r="D10" t="s">
        <v>23</v>
      </c>
      <c r="E10" s="4">
        <v>9632</v>
      </c>
      <c r="F10" s="5">
        <v>288</v>
      </c>
      <c r="G10" s="39">
        <f>VLOOKUP(data6[[#This Row],[Product]],products11[],2,FALSE)</f>
        <v>6.47</v>
      </c>
      <c r="H10" s="39">
        <f>data6[[#This Row],[Cost per unit]]*data6[[#This Row],[Units]]</f>
        <v>1863.36</v>
      </c>
      <c r="I10" s="39">
        <f>data6[[#This Row],[Amount]]-data6[[#This Row],[Total Cost]]</f>
        <v>7768.64</v>
      </c>
      <c r="J10" s="39"/>
      <c r="K10" s="51" t="s">
        <v>101</v>
      </c>
    </row>
    <row r="11" spans="2:14">
      <c r="B11" t="s">
        <v>26</v>
      </c>
      <c r="C11" t="s">
        <v>27</v>
      </c>
      <c r="D11" t="s">
        <v>28</v>
      </c>
      <c r="E11" s="4">
        <v>2100</v>
      </c>
      <c r="F11" s="5">
        <v>414</v>
      </c>
      <c r="G11" s="39">
        <f>VLOOKUP(data6[[#This Row],[Product]],products11[],2,FALSE)</f>
        <v>13.15</v>
      </c>
      <c r="H11" s="39">
        <f>data6[[#This Row],[Cost per unit]]*data6[[#This Row],[Units]]</f>
        <v>5444.1</v>
      </c>
      <c r="I11" s="39">
        <f>data6[[#This Row],[Amount]]-data6[[#This Row],[Total Cost]]</f>
        <v>-3344.1000000000004</v>
      </c>
      <c r="J11" s="39"/>
    </row>
    <row r="12" spans="2:14">
      <c r="B12" t="s">
        <v>8</v>
      </c>
      <c r="C12" t="s">
        <v>14</v>
      </c>
      <c r="D12" t="s">
        <v>31</v>
      </c>
      <c r="E12" s="4">
        <v>8869</v>
      </c>
      <c r="F12" s="5">
        <v>432</v>
      </c>
      <c r="G12" s="39">
        <f>VLOOKUP(data6[[#This Row],[Product]],products11[],2,FALSE)</f>
        <v>12.37</v>
      </c>
      <c r="H12" s="39">
        <f>data6[[#This Row],[Cost per unit]]*data6[[#This Row],[Units]]</f>
        <v>5343.8399999999992</v>
      </c>
      <c r="I12" s="39">
        <f>data6[[#This Row],[Amount]]-data6[[#This Row],[Total Cost]]</f>
        <v>3525.1600000000008</v>
      </c>
      <c r="K12" s="21" t="s">
        <v>84</v>
      </c>
      <c r="L12" t="s">
        <v>100</v>
      </c>
      <c r="M12" s="39" t="s">
        <v>99</v>
      </c>
      <c r="N12" t="s">
        <v>98</v>
      </c>
    </row>
    <row r="13" spans="2:14">
      <c r="B13" t="s">
        <v>26</v>
      </c>
      <c r="C13" t="s">
        <v>34</v>
      </c>
      <c r="D13" t="s">
        <v>35</v>
      </c>
      <c r="E13" s="4">
        <v>2681</v>
      </c>
      <c r="F13" s="5">
        <v>54</v>
      </c>
      <c r="G13" s="39">
        <f>VLOOKUP(data6[[#This Row],[Product]],products11[],2,FALSE)</f>
        <v>5.79</v>
      </c>
      <c r="H13" s="39">
        <f>data6[[#This Row],[Cost per unit]]*data6[[#This Row],[Units]]</f>
        <v>312.66000000000003</v>
      </c>
      <c r="I13" s="39">
        <f>data6[[#This Row],[Amount]]-data6[[#This Row],[Total Cost]]</f>
        <v>2368.34</v>
      </c>
      <c r="K13" s="3" t="s">
        <v>19</v>
      </c>
      <c r="L13" s="44">
        <v>16534</v>
      </c>
      <c r="M13" s="39">
        <v>2744.28</v>
      </c>
      <c r="N13" s="45">
        <v>13789.72</v>
      </c>
    </row>
    <row r="14" spans="2:14">
      <c r="B14" t="s">
        <v>13</v>
      </c>
      <c r="C14" t="s">
        <v>14</v>
      </c>
      <c r="D14" t="s">
        <v>37</v>
      </c>
      <c r="E14" s="4">
        <v>5012</v>
      </c>
      <c r="F14" s="5">
        <v>210</v>
      </c>
      <c r="G14" s="39">
        <f>VLOOKUP(data6[[#This Row],[Product]],products11[],2,FALSE)</f>
        <v>9.77</v>
      </c>
      <c r="H14" s="39">
        <f>data6[[#This Row],[Cost per unit]]*data6[[#This Row],[Units]]</f>
        <v>2051.6999999999998</v>
      </c>
      <c r="I14" s="39">
        <f>data6[[#This Row],[Amount]]-data6[[#This Row],[Total Cost]]</f>
        <v>2960.3</v>
      </c>
      <c r="K14" s="3" t="s">
        <v>45</v>
      </c>
      <c r="L14" s="44">
        <v>13755</v>
      </c>
      <c r="M14" s="39">
        <v>1026</v>
      </c>
      <c r="N14" s="45">
        <v>12729</v>
      </c>
    </row>
    <row r="15" spans="2:14">
      <c r="B15" t="s">
        <v>40</v>
      </c>
      <c r="C15" t="s">
        <v>34</v>
      </c>
      <c r="D15" t="s">
        <v>17</v>
      </c>
      <c r="E15" s="4">
        <v>1281</v>
      </c>
      <c r="F15" s="5">
        <v>75</v>
      </c>
      <c r="G15" s="39">
        <f>VLOOKUP(data6[[#This Row],[Product]],products11[],2,FALSE)</f>
        <v>11.7</v>
      </c>
      <c r="H15" s="39">
        <f>data6[[#This Row],[Cost per unit]]*data6[[#This Row],[Units]]</f>
        <v>877.5</v>
      </c>
      <c r="I15" s="39">
        <f>data6[[#This Row],[Amount]]-data6[[#This Row],[Total Cost]]</f>
        <v>403.5</v>
      </c>
      <c r="K15" s="3" t="s">
        <v>28</v>
      </c>
      <c r="L15" s="44">
        <v>14497</v>
      </c>
      <c r="M15" s="39">
        <v>4378.95</v>
      </c>
      <c r="N15" s="45">
        <v>10118.049999999999</v>
      </c>
    </row>
    <row r="16" spans="2:14">
      <c r="B16" t="s">
        <v>43</v>
      </c>
      <c r="C16" t="s">
        <v>9</v>
      </c>
      <c r="D16" t="s">
        <v>17</v>
      </c>
      <c r="E16" s="4">
        <v>4991</v>
      </c>
      <c r="F16" s="5">
        <v>12</v>
      </c>
      <c r="G16" s="39">
        <f>VLOOKUP(data6[[#This Row],[Product]],products11[],2,FALSE)</f>
        <v>11.7</v>
      </c>
      <c r="H16" s="39">
        <f>data6[[#This Row],[Cost per unit]]*data6[[#This Row],[Units]]</f>
        <v>140.39999999999998</v>
      </c>
      <c r="I16" s="39">
        <f>data6[[#This Row],[Amount]]-data6[[#This Row],[Total Cost]]</f>
        <v>4850.6000000000004</v>
      </c>
      <c r="K16" s="3" t="s">
        <v>51</v>
      </c>
      <c r="L16" s="44">
        <v>11886</v>
      </c>
      <c r="M16" s="39">
        <v>2738.3999999999996</v>
      </c>
      <c r="N16" s="45">
        <v>9147.6</v>
      </c>
    </row>
    <row r="17" spans="2:14">
      <c r="B17" t="s">
        <v>46</v>
      </c>
      <c r="C17" t="s">
        <v>27</v>
      </c>
      <c r="D17" t="s">
        <v>28</v>
      </c>
      <c r="E17" s="4">
        <v>1785</v>
      </c>
      <c r="F17" s="5">
        <v>462</v>
      </c>
      <c r="G17" s="39">
        <f>VLOOKUP(data6[[#This Row],[Product]],products11[],2,FALSE)</f>
        <v>13.15</v>
      </c>
      <c r="H17" s="39">
        <f>data6[[#This Row],[Cost per unit]]*data6[[#This Row],[Units]]</f>
        <v>6075.3</v>
      </c>
      <c r="I17" s="39">
        <f>data6[[#This Row],[Amount]]-data6[[#This Row],[Total Cost]]</f>
        <v>-4290.3</v>
      </c>
      <c r="K17" s="3" t="s">
        <v>31</v>
      </c>
      <c r="L17" s="44">
        <v>10465</v>
      </c>
      <c r="M17" s="39">
        <v>2746.1399999999994</v>
      </c>
      <c r="N17" s="45">
        <v>7718.8600000000006</v>
      </c>
    </row>
    <row r="18" spans="2:14">
      <c r="B18" t="s">
        <v>47</v>
      </c>
      <c r="C18" t="s">
        <v>9</v>
      </c>
      <c r="D18" t="s">
        <v>33</v>
      </c>
      <c r="E18" s="4">
        <v>3983</v>
      </c>
      <c r="F18" s="5">
        <v>144</v>
      </c>
      <c r="G18" s="39">
        <f>VLOOKUP(data6[[#This Row],[Product]],products11[],2,FALSE)</f>
        <v>3.11</v>
      </c>
      <c r="H18" s="39">
        <f>data6[[#This Row],[Cost per unit]]*data6[[#This Row],[Units]]</f>
        <v>447.84</v>
      </c>
      <c r="I18" s="39">
        <f>data6[[#This Row],[Amount]]-data6[[#This Row],[Total Cost]]</f>
        <v>3535.16</v>
      </c>
      <c r="K18" s="3" t="s">
        <v>54</v>
      </c>
      <c r="L18" s="44">
        <v>12257</v>
      </c>
      <c r="M18" s="39">
        <v>4577.5800000000008</v>
      </c>
      <c r="N18" s="45">
        <v>7679.4199999999992</v>
      </c>
    </row>
    <row r="19" spans="2:14">
      <c r="B19" t="s">
        <v>18</v>
      </c>
      <c r="C19" t="s">
        <v>34</v>
      </c>
      <c r="D19" t="s">
        <v>30</v>
      </c>
      <c r="E19" s="4">
        <v>2646</v>
      </c>
      <c r="F19" s="5">
        <v>120</v>
      </c>
      <c r="G19" s="39">
        <f>VLOOKUP(data6[[#This Row],[Product]],products11[],2,FALSE)</f>
        <v>8.7899999999999991</v>
      </c>
      <c r="H19" s="39">
        <f>data6[[#This Row],[Cost per unit]]*data6[[#This Row],[Units]]</f>
        <v>1054.8</v>
      </c>
      <c r="I19" s="39">
        <f>data6[[#This Row],[Amount]]-data6[[#This Row],[Total Cost]]</f>
        <v>1591.2</v>
      </c>
      <c r="K19" s="3" t="s">
        <v>15</v>
      </c>
      <c r="L19" s="44">
        <v>8827</v>
      </c>
      <c r="M19" s="39">
        <v>2024.1000000000001</v>
      </c>
      <c r="N19" s="45">
        <v>6802.9</v>
      </c>
    </row>
    <row r="20" spans="2:14">
      <c r="B20" t="s">
        <v>46</v>
      </c>
      <c r="C20" t="s">
        <v>50</v>
      </c>
      <c r="D20" t="s">
        <v>12</v>
      </c>
      <c r="E20" s="4">
        <v>252</v>
      </c>
      <c r="F20" s="5">
        <v>54</v>
      </c>
      <c r="G20" s="39">
        <f>VLOOKUP(data6[[#This Row],[Product]],products11[],2,FALSE)</f>
        <v>9.33</v>
      </c>
      <c r="H20" s="39">
        <f>data6[[#This Row],[Cost per unit]]*data6[[#This Row],[Units]]</f>
        <v>503.82</v>
      </c>
      <c r="I20" s="39">
        <f>data6[[#This Row],[Amount]]-data6[[#This Row],[Total Cost]]</f>
        <v>-251.82</v>
      </c>
      <c r="K20" s="3" t="s">
        <v>35</v>
      </c>
      <c r="L20" s="44">
        <v>8995</v>
      </c>
      <c r="M20" s="39">
        <v>2553.3900000000003</v>
      </c>
      <c r="N20" s="45">
        <v>6441.61</v>
      </c>
    </row>
    <row r="21" spans="2:14">
      <c r="B21" t="s">
        <v>47</v>
      </c>
      <c r="C21" t="s">
        <v>14</v>
      </c>
      <c r="D21" t="s">
        <v>28</v>
      </c>
      <c r="E21" s="4">
        <v>2464</v>
      </c>
      <c r="F21" s="5">
        <v>234</v>
      </c>
      <c r="G21" s="39">
        <f>VLOOKUP(data6[[#This Row],[Product]],products11[],2,FALSE)</f>
        <v>13.15</v>
      </c>
      <c r="H21" s="39">
        <f>data6[[#This Row],[Cost per unit]]*data6[[#This Row],[Units]]</f>
        <v>3077.1</v>
      </c>
      <c r="I21" s="39">
        <f>data6[[#This Row],[Amount]]-data6[[#This Row],[Total Cost]]</f>
        <v>-613.09999999999991</v>
      </c>
      <c r="K21" s="3" t="s">
        <v>37</v>
      </c>
      <c r="L21" s="44">
        <v>8288</v>
      </c>
      <c r="M21" s="39">
        <v>2227.56</v>
      </c>
      <c r="N21" s="45">
        <v>6060.4400000000005</v>
      </c>
    </row>
    <row r="22" spans="2:14">
      <c r="B22" t="s">
        <v>47</v>
      </c>
      <c r="C22" t="s">
        <v>14</v>
      </c>
      <c r="D22" t="s">
        <v>52</v>
      </c>
      <c r="E22" s="4">
        <v>2114</v>
      </c>
      <c r="F22" s="5">
        <v>66</v>
      </c>
      <c r="G22" s="39">
        <f>VLOOKUP(data6[[#This Row],[Product]],products11[],2,FALSE)</f>
        <v>7.16</v>
      </c>
      <c r="H22" s="39">
        <f>data6[[#This Row],[Cost per unit]]*data6[[#This Row],[Units]]</f>
        <v>472.56</v>
      </c>
      <c r="I22" s="39">
        <f>data6[[#This Row],[Amount]]-data6[[#This Row],[Total Cost]]</f>
        <v>1641.44</v>
      </c>
      <c r="K22" s="3" t="s">
        <v>10</v>
      </c>
      <c r="L22" s="44">
        <v>10129</v>
      </c>
      <c r="M22" s="39">
        <v>4520.88</v>
      </c>
      <c r="N22" s="45">
        <v>5608.12</v>
      </c>
    </row>
    <row r="23" spans="2:14">
      <c r="B23" t="s">
        <v>26</v>
      </c>
      <c r="C23" t="s">
        <v>9</v>
      </c>
      <c r="D23" t="s">
        <v>35</v>
      </c>
      <c r="E23" s="4">
        <v>7693</v>
      </c>
      <c r="F23" s="5">
        <v>87</v>
      </c>
      <c r="G23" s="39">
        <f>VLOOKUP(data6[[#This Row],[Product]],products11[],2,FALSE)</f>
        <v>5.79</v>
      </c>
      <c r="H23" s="39">
        <f>data6[[#This Row],[Cost per unit]]*data6[[#This Row],[Units]]</f>
        <v>503.73</v>
      </c>
      <c r="I23" s="39">
        <f>data6[[#This Row],[Amount]]-data6[[#This Row],[Total Cost]]</f>
        <v>7189.27</v>
      </c>
      <c r="K23" s="3" t="s">
        <v>12</v>
      </c>
      <c r="L23" s="44">
        <v>16114</v>
      </c>
      <c r="M23" s="39">
        <v>10804.14</v>
      </c>
      <c r="N23" s="45">
        <v>5309.8600000000006</v>
      </c>
    </row>
    <row r="24" spans="2:14">
      <c r="B24" t="s">
        <v>43</v>
      </c>
      <c r="C24" t="s">
        <v>50</v>
      </c>
      <c r="D24" t="s">
        <v>42</v>
      </c>
      <c r="E24" s="4">
        <v>15610</v>
      </c>
      <c r="F24" s="5">
        <v>339</v>
      </c>
      <c r="G24" s="39">
        <f>VLOOKUP(data6[[#This Row],[Product]],products11[],2,FALSE)</f>
        <v>10.62</v>
      </c>
      <c r="H24" s="39">
        <f>data6[[#This Row],[Cost per unit]]*data6[[#This Row],[Units]]</f>
        <v>3600.18</v>
      </c>
      <c r="I24" s="39">
        <f>data6[[#This Row],[Amount]]-data6[[#This Row],[Total Cost]]</f>
        <v>12009.82</v>
      </c>
      <c r="K24" s="3" t="s">
        <v>49</v>
      </c>
      <c r="L24" s="44">
        <v>4760</v>
      </c>
      <c r="M24" s="39">
        <v>551.66999999999996</v>
      </c>
      <c r="N24" s="45">
        <v>4208.33</v>
      </c>
    </row>
    <row r="25" spans="2:14">
      <c r="B25" t="s">
        <v>21</v>
      </c>
      <c r="C25" t="s">
        <v>50</v>
      </c>
      <c r="D25" t="s">
        <v>37</v>
      </c>
      <c r="E25" s="4">
        <v>336</v>
      </c>
      <c r="F25" s="5">
        <v>144</v>
      </c>
      <c r="G25" s="39">
        <f>VLOOKUP(data6[[#This Row],[Product]],products11[],2,FALSE)</f>
        <v>9.77</v>
      </c>
      <c r="H25" s="39">
        <f>data6[[#This Row],[Cost per unit]]*data6[[#This Row],[Units]]</f>
        <v>1406.8799999999999</v>
      </c>
      <c r="I25" s="39">
        <f>data6[[#This Row],[Amount]]-data6[[#This Row],[Total Cost]]</f>
        <v>-1070.8799999999999</v>
      </c>
      <c r="K25" s="3" t="s">
        <v>39</v>
      </c>
      <c r="L25" s="44">
        <v>5474</v>
      </c>
      <c r="M25" s="39">
        <v>1283.52</v>
      </c>
      <c r="N25" s="45">
        <v>4190.4799999999996</v>
      </c>
    </row>
    <row r="26" spans="2:14">
      <c r="B26" t="s">
        <v>46</v>
      </c>
      <c r="C26" t="s">
        <v>27</v>
      </c>
      <c r="D26" t="s">
        <v>42</v>
      </c>
      <c r="E26" s="4">
        <v>9443</v>
      </c>
      <c r="F26" s="5">
        <v>162</v>
      </c>
      <c r="G26" s="39">
        <f>VLOOKUP(data6[[#This Row],[Product]],products11[],2,FALSE)</f>
        <v>10.62</v>
      </c>
      <c r="H26" s="39">
        <f>data6[[#This Row],[Cost per unit]]*data6[[#This Row],[Units]]</f>
        <v>1720.4399999999998</v>
      </c>
      <c r="I26" s="39">
        <f>data6[[#This Row],[Amount]]-data6[[#This Row],[Total Cost]]</f>
        <v>7722.56</v>
      </c>
      <c r="K26" s="3" t="s">
        <v>48</v>
      </c>
      <c r="L26" s="44">
        <v>6118</v>
      </c>
      <c r="M26" s="39">
        <v>2511.63</v>
      </c>
      <c r="N26" s="45">
        <v>3606.37</v>
      </c>
    </row>
    <row r="27" spans="2:14">
      <c r="B27" t="s">
        <v>18</v>
      </c>
      <c r="C27" t="s">
        <v>50</v>
      </c>
      <c r="D27" t="s">
        <v>48</v>
      </c>
      <c r="E27" s="4">
        <v>8155</v>
      </c>
      <c r="F27" s="5">
        <v>90</v>
      </c>
      <c r="G27" s="39">
        <f>VLOOKUP(data6[[#This Row],[Product]],products11[],2,FALSE)</f>
        <v>6.49</v>
      </c>
      <c r="H27" s="39">
        <f>data6[[#This Row],[Cost per unit]]*data6[[#This Row],[Units]]</f>
        <v>584.1</v>
      </c>
      <c r="I27" s="39">
        <f>data6[[#This Row],[Amount]]-data6[[#This Row],[Total Cost]]</f>
        <v>7570.9</v>
      </c>
      <c r="K27" s="3" t="s">
        <v>30</v>
      </c>
      <c r="L27" s="44">
        <v>3584</v>
      </c>
      <c r="M27" s="39">
        <v>1107.54</v>
      </c>
      <c r="N27" s="45">
        <v>2476.46</v>
      </c>
    </row>
    <row r="28" spans="2:14">
      <c r="B28" t="s">
        <v>13</v>
      </c>
      <c r="C28" t="s">
        <v>34</v>
      </c>
      <c r="D28" t="s">
        <v>48</v>
      </c>
      <c r="E28" s="4">
        <v>1701</v>
      </c>
      <c r="F28" s="5">
        <v>234</v>
      </c>
      <c r="G28" s="39">
        <f>VLOOKUP(data6[[#This Row],[Product]],products11[],2,FALSE)</f>
        <v>6.49</v>
      </c>
      <c r="H28" s="39">
        <f>data6[[#This Row],[Cost per unit]]*data6[[#This Row],[Units]]</f>
        <v>1518.66</v>
      </c>
      <c r="I28" s="39">
        <f>data6[[#This Row],[Amount]]-data6[[#This Row],[Total Cost]]</f>
        <v>182.33999999999992</v>
      </c>
      <c r="K28" s="3" t="s">
        <v>33</v>
      </c>
      <c r="L28" s="44">
        <v>2408</v>
      </c>
      <c r="M28" s="39">
        <v>27.99</v>
      </c>
      <c r="N28" s="45">
        <v>2380.0100000000002</v>
      </c>
    </row>
    <row r="29" spans="2:14">
      <c r="B29" t="s">
        <v>55</v>
      </c>
      <c r="C29" t="s">
        <v>34</v>
      </c>
      <c r="D29" t="s">
        <v>37</v>
      </c>
      <c r="E29" s="4">
        <v>2205</v>
      </c>
      <c r="F29" s="5">
        <v>141</v>
      </c>
      <c r="G29" s="39">
        <f>VLOOKUP(data6[[#This Row],[Product]],products11[],2,FALSE)</f>
        <v>9.77</v>
      </c>
      <c r="H29" s="39">
        <f>data6[[#This Row],[Cost per unit]]*data6[[#This Row],[Units]]</f>
        <v>1377.57</v>
      </c>
      <c r="I29" s="39">
        <f>data6[[#This Row],[Amount]]-data6[[#This Row],[Total Cost]]</f>
        <v>827.43000000000006</v>
      </c>
      <c r="K29" s="3" t="s">
        <v>52</v>
      </c>
      <c r="L29" s="44">
        <v>2541</v>
      </c>
      <c r="M29" s="39">
        <v>322.2</v>
      </c>
      <c r="N29" s="45">
        <v>2218.8000000000002</v>
      </c>
    </row>
    <row r="30" spans="2:14">
      <c r="B30" t="s">
        <v>13</v>
      </c>
      <c r="C30" t="s">
        <v>9</v>
      </c>
      <c r="D30" t="s">
        <v>39</v>
      </c>
      <c r="E30" s="4">
        <v>1771</v>
      </c>
      <c r="F30" s="5">
        <v>204</v>
      </c>
      <c r="G30" s="39">
        <f>VLOOKUP(data6[[#This Row],[Product]],products11[],2,FALSE)</f>
        <v>7.64</v>
      </c>
      <c r="H30" s="39">
        <f>data6[[#This Row],[Cost per unit]]*data6[[#This Row],[Units]]</f>
        <v>1558.56</v>
      </c>
      <c r="I30" s="39">
        <f>data6[[#This Row],[Amount]]-data6[[#This Row],[Total Cost]]</f>
        <v>212.44000000000005</v>
      </c>
      <c r="K30" s="3" t="s">
        <v>23</v>
      </c>
      <c r="L30" s="44">
        <v>1778</v>
      </c>
      <c r="M30" s="39">
        <v>1746.8999999999999</v>
      </c>
      <c r="N30" s="45">
        <v>31.100000000000136</v>
      </c>
    </row>
    <row r="31" spans="2:14">
      <c r="B31" t="s">
        <v>21</v>
      </c>
      <c r="C31" t="s">
        <v>14</v>
      </c>
      <c r="D31" t="s">
        <v>25</v>
      </c>
      <c r="E31" s="4">
        <v>2114</v>
      </c>
      <c r="F31" s="5">
        <v>186</v>
      </c>
      <c r="G31" s="39">
        <f>VLOOKUP(data6[[#This Row],[Product]],products11[],2,FALSE)</f>
        <v>11.73</v>
      </c>
      <c r="H31" s="39">
        <f>data6[[#This Row],[Cost per unit]]*data6[[#This Row],[Units]]</f>
        <v>2181.7800000000002</v>
      </c>
      <c r="I31" s="39">
        <f>data6[[#This Row],[Amount]]-data6[[#This Row],[Total Cost]]</f>
        <v>-67.7800000000002</v>
      </c>
      <c r="K31" s="3" t="s">
        <v>17</v>
      </c>
      <c r="L31" s="44">
        <v>6867</v>
      </c>
      <c r="M31" s="39">
        <v>7020</v>
      </c>
      <c r="N31" s="45">
        <v>-153</v>
      </c>
    </row>
    <row r="32" spans="2:14">
      <c r="B32" t="s">
        <v>21</v>
      </c>
      <c r="C32" t="s">
        <v>22</v>
      </c>
      <c r="D32" t="s">
        <v>12</v>
      </c>
      <c r="E32" s="4">
        <v>10311</v>
      </c>
      <c r="F32" s="5">
        <v>231</v>
      </c>
      <c r="G32" s="39">
        <f>VLOOKUP(data6[[#This Row],[Product]],products11[],2,FALSE)</f>
        <v>9.33</v>
      </c>
      <c r="H32" s="39">
        <f>data6[[#This Row],[Cost per unit]]*data6[[#This Row],[Units]]</f>
        <v>2155.23</v>
      </c>
      <c r="I32" s="39">
        <f>data6[[#This Row],[Amount]]-data6[[#This Row],[Total Cost]]</f>
        <v>8155.77</v>
      </c>
      <c r="K32" s="3" t="s">
        <v>53</v>
      </c>
      <c r="L32" s="44">
        <v>3402</v>
      </c>
      <c r="M32" s="39">
        <v>5771.8499999999995</v>
      </c>
      <c r="N32" s="45">
        <v>-2369.8499999999995</v>
      </c>
    </row>
    <row r="33" spans="2:14">
      <c r="B33" t="s">
        <v>47</v>
      </c>
      <c r="C33" t="s">
        <v>27</v>
      </c>
      <c r="D33" t="s">
        <v>30</v>
      </c>
      <c r="E33" s="4">
        <v>21</v>
      </c>
      <c r="F33" s="5">
        <v>168</v>
      </c>
      <c r="G33" s="39">
        <f>VLOOKUP(data6[[#This Row],[Product]],products11[],2,FALSE)</f>
        <v>8.7899999999999991</v>
      </c>
      <c r="H33" s="39">
        <f>data6[[#This Row],[Cost per unit]]*data6[[#This Row],[Units]]</f>
        <v>1476.7199999999998</v>
      </c>
      <c r="I33" s="39">
        <f>data6[[#This Row],[Amount]]-data6[[#This Row],[Total Cost]]</f>
        <v>-1455.7199999999998</v>
      </c>
      <c r="K33" s="3" t="s">
        <v>64</v>
      </c>
      <c r="L33" s="44">
        <v>168679</v>
      </c>
      <c r="M33" s="39">
        <v>60684.719999999987</v>
      </c>
      <c r="N33" s="45">
        <v>107994.28000000001</v>
      </c>
    </row>
    <row r="34" spans="2:14">
      <c r="B34" t="s">
        <v>55</v>
      </c>
      <c r="C34" t="s">
        <v>14</v>
      </c>
      <c r="D34" t="s">
        <v>42</v>
      </c>
      <c r="E34" s="4">
        <v>1974</v>
      </c>
      <c r="F34" s="5">
        <v>195</v>
      </c>
      <c r="G34" s="39">
        <f>VLOOKUP(data6[[#This Row],[Product]],products11[],2,FALSE)</f>
        <v>10.62</v>
      </c>
      <c r="H34" s="39">
        <f>data6[[#This Row],[Cost per unit]]*data6[[#This Row],[Units]]</f>
        <v>2070.8999999999996</v>
      </c>
      <c r="I34" s="39">
        <f>data6[[#This Row],[Amount]]-data6[[#This Row],[Total Cost]]</f>
        <v>-96.899999999999636</v>
      </c>
    </row>
    <row r="35" spans="2:14">
      <c r="B35" t="s">
        <v>43</v>
      </c>
      <c r="C35" t="s">
        <v>22</v>
      </c>
      <c r="D35" t="s">
        <v>48</v>
      </c>
      <c r="E35" s="4">
        <v>6314</v>
      </c>
      <c r="F35" s="5">
        <v>15</v>
      </c>
      <c r="G35" s="39">
        <f>VLOOKUP(data6[[#This Row],[Product]],products11[],2,FALSE)</f>
        <v>6.49</v>
      </c>
      <c r="H35" s="39">
        <f>data6[[#This Row],[Cost per unit]]*data6[[#This Row],[Units]]</f>
        <v>97.350000000000009</v>
      </c>
      <c r="I35" s="39">
        <f>data6[[#This Row],[Amount]]-data6[[#This Row],[Total Cost]]</f>
        <v>6216.65</v>
      </c>
    </row>
    <row r="36" spans="2:14">
      <c r="B36" t="s">
        <v>55</v>
      </c>
      <c r="C36" t="s">
        <v>9</v>
      </c>
      <c r="D36" t="s">
        <v>48</v>
      </c>
      <c r="E36" s="4">
        <v>4683</v>
      </c>
      <c r="F36" s="5">
        <v>30</v>
      </c>
      <c r="G36" s="39">
        <f>VLOOKUP(data6[[#This Row],[Product]],products11[],2,FALSE)</f>
        <v>6.49</v>
      </c>
      <c r="H36" s="39">
        <f>data6[[#This Row],[Cost per unit]]*data6[[#This Row],[Units]]</f>
        <v>194.70000000000002</v>
      </c>
      <c r="I36" s="39">
        <f>data6[[#This Row],[Amount]]-data6[[#This Row],[Total Cost]]</f>
        <v>4488.3</v>
      </c>
      <c r="J36" s="39"/>
    </row>
    <row r="37" spans="2:14">
      <c r="B37" t="s">
        <v>21</v>
      </c>
      <c r="C37" t="s">
        <v>9</v>
      </c>
      <c r="D37" t="s">
        <v>49</v>
      </c>
      <c r="E37" s="4">
        <v>6398</v>
      </c>
      <c r="F37" s="5">
        <v>102</v>
      </c>
      <c r="G37" s="39">
        <f>VLOOKUP(data6[[#This Row],[Product]],products11[],2,FALSE)</f>
        <v>4.97</v>
      </c>
      <c r="H37" s="39">
        <f>data6[[#This Row],[Cost per unit]]*data6[[#This Row],[Units]]</f>
        <v>506.94</v>
      </c>
      <c r="I37" s="39">
        <f>data6[[#This Row],[Amount]]-data6[[#This Row],[Total Cost]]</f>
        <v>5891.06</v>
      </c>
      <c r="J37" s="39"/>
      <c r="L37" s="21" t="s">
        <v>84</v>
      </c>
      <c r="M37" t="s">
        <v>63</v>
      </c>
    </row>
    <row r="38" spans="2:14">
      <c r="B38" t="s">
        <v>46</v>
      </c>
      <c r="C38" t="s">
        <v>14</v>
      </c>
      <c r="D38" t="s">
        <v>39</v>
      </c>
      <c r="E38" s="4">
        <v>553</v>
      </c>
      <c r="F38" s="5">
        <v>15</v>
      </c>
      <c r="G38" s="39">
        <f>VLOOKUP(data6[[#This Row],[Product]],products11[],2,FALSE)</f>
        <v>7.64</v>
      </c>
      <c r="H38" s="39">
        <f>data6[[#This Row],[Cost per unit]]*data6[[#This Row],[Units]]</f>
        <v>114.6</v>
      </c>
      <c r="I38" s="39">
        <f>data6[[#This Row],[Amount]]-data6[[#This Row],[Total Cost]]</f>
        <v>438.4</v>
      </c>
      <c r="J38" s="39"/>
      <c r="L38" s="3" t="s">
        <v>39</v>
      </c>
      <c r="M38" s="22">
        <v>510</v>
      </c>
    </row>
    <row r="39" spans="2:14">
      <c r="B39" t="s">
        <v>13</v>
      </c>
      <c r="C39" t="s">
        <v>27</v>
      </c>
      <c r="D39" t="s">
        <v>10</v>
      </c>
      <c r="E39" s="4">
        <v>7021</v>
      </c>
      <c r="F39" s="5">
        <v>183</v>
      </c>
      <c r="G39" s="39">
        <f>VLOOKUP(data6[[#This Row],[Product]],products11[],2,FALSE)</f>
        <v>14.49</v>
      </c>
      <c r="H39" s="39">
        <f>data6[[#This Row],[Cost per unit]]*data6[[#This Row],[Units]]</f>
        <v>2651.67</v>
      </c>
      <c r="I39" s="39">
        <f>data6[[#This Row],[Amount]]-data6[[#This Row],[Total Cost]]</f>
        <v>4369.33</v>
      </c>
      <c r="J39" s="39"/>
      <c r="L39" s="3" t="s">
        <v>54</v>
      </c>
      <c r="M39" s="22">
        <v>471</v>
      </c>
    </row>
    <row r="40" spans="2:14">
      <c r="B40" t="s">
        <v>8</v>
      </c>
      <c r="C40" t="s">
        <v>27</v>
      </c>
      <c r="D40" t="s">
        <v>37</v>
      </c>
      <c r="E40" s="4">
        <v>5817</v>
      </c>
      <c r="F40" s="5">
        <v>12</v>
      </c>
      <c r="G40" s="39">
        <f>VLOOKUP(data6[[#This Row],[Product]],products11[],2,FALSE)</f>
        <v>9.77</v>
      </c>
      <c r="H40" s="39">
        <f>data6[[#This Row],[Cost per unit]]*data6[[#This Row],[Units]]</f>
        <v>117.24</v>
      </c>
      <c r="I40" s="39">
        <f>data6[[#This Row],[Amount]]-data6[[#This Row],[Total Cost]]</f>
        <v>5699.76</v>
      </c>
      <c r="J40" s="39"/>
      <c r="L40" s="3" t="s">
        <v>15</v>
      </c>
      <c r="M40" s="22">
        <v>672</v>
      </c>
    </row>
    <row r="41" spans="2:14">
      <c r="B41" t="s">
        <v>21</v>
      </c>
      <c r="C41" t="s">
        <v>27</v>
      </c>
      <c r="D41" t="s">
        <v>17</v>
      </c>
      <c r="E41" s="4">
        <v>3976</v>
      </c>
      <c r="F41" s="5">
        <v>72</v>
      </c>
      <c r="G41" s="39">
        <f>VLOOKUP(data6[[#This Row],[Product]],products11[],2,FALSE)</f>
        <v>11.7</v>
      </c>
      <c r="H41" s="39">
        <f>data6[[#This Row],[Cost per unit]]*data6[[#This Row],[Units]]</f>
        <v>842.4</v>
      </c>
      <c r="I41" s="39">
        <f>data6[[#This Row],[Amount]]-data6[[#This Row],[Total Cost]]</f>
        <v>3133.6</v>
      </c>
      <c r="J41" s="39"/>
      <c r="L41" s="3" t="s">
        <v>23</v>
      </c>
      <c r="M41" s="22">
        <v>468</v>
      </c>
    </row>
    <row r="42" spans="2:14">
      <c r="B42" t="s">
        <v>26</v>
      </c>
      <c r="C42" t="s">
        <v>34</v>
      </c>
      <c r="D42" t="s">
        <v>53</v>
      </c>
      <c r="E42" s="4">
        <v>1134</v>
      </c>
      <c r="F42" s="5">
        <v>282</v>
      </c>
      <c r="G42" s="39">
        <f>VLOOKUP(data6[[#This Row],[Product]],products11[],2,FALSE)</f>
        <v>16.73</v>
      </c>
      <c r="H42" s="39">
        <f>data6[[#This Row],[Cost per unit]]*data6[[#This Row],[Units]]</f>
        <v>4717.8599999999997</v>
      </c>
      <c r="I42" s="39">
        <f>data6[[#This Row],[Amount]]-data6[[#This Row],[Total Cost]]</f>
        <v>-3583.8599999999997</v>
      </c>
      <c r="J42" s="39"/>
      <c r="L42" s="3" t="s">
        <v>33</v>
      </c>
      <c r="M42" s="22">
        <v>552</v>
      </c>
    </row>
    <row r="43" spans="2:14">
      <c r="B43" t="s">
        <v>46</v>
      </c>
      <c r="C43" t="s">
        <v>27</v>
      </c>
      <c r="D43" t="s">
        <v>54</v>
      </c>
      <c r="E43" s="4">
        <v>6027</v>
      </c>
      <c r="F43" s="5">
        <v>144</v>
      </c>
      <c r="G43" s="39">
        <f>VLOOKUP(data6[[#This Row],[Product]],products11[],2,FALSE)</f>
        <v>10.38</v>
      </c>
      <c r="H43" s="39">
        <f>data6[[#This Row],[Cost per unit]]*data6[[#This Row],[Units]]</f>
        <v>1494.72</v>
      </c>
      <c r="I43" s="39">
        <f>data6[[#This Row],[Amount]]-data6[[#This Row],[Total Cost]]</f>
        <v>4532.28</v>
      </c>
      <c r="J43" s="39"/>
      <c r="L43" s="3" t="s">
        <v>48</v>
      </c>
      <c r="M43" s="22">
        <v>591</v>
      </c>
    </row>
    <row r="44" spans="2:14">
      <c r="B44" t="s">
        <v>26</v>
      </c>
      <c r="C44" t="s">
        <v>9</v>
      </c>
      <c r="D44" t="s">
        <v>30</v>
      </c>
      <c r="E44" s="4">
        <v>1904</v>
      </c>
      <c r="F44" s="5">
        <v>405</v>
      </c>
      <c r="G44" s="39">
        <f>VLOOKUP(data6[[#This Row],[Product]],products11[],2,FALSE)</f>
        <v>8.7899999999999991</v>
      </c>
      <c r="H44" s="39">
        <f>data6[[#This Row],[Cost per unit]]*data6[[#This Row],[Units]]</f>
        <v>3559.95</v>
      </c>
      <c r="I44" s="39">
        <f>data6[[#This Row],[Amount]]-data6[[#This Row],[Total Cost]]</f>
        <v>-1655.9499999999998</v>
      </c>
      <c r="J44" s="39"/>
      <c r="L44" s="3" t="s">
        <v>52</v>
      </c>
      <c r="M44" s="22">
        <v>804</v>
      </c>
    </row>
    <row r="45" spans="2:14">
      <c r="B45" t="s">
        <v>40</v>
      </c>
      <c r="C45" t="s">
        <v>50</v>
      </c>
      <c r="D45" t="s">
        <v>15</v>
      </c>
      <c r="E45" s="4">
        <v>3262</v>
      </c>
      <c r="F45" s="5">
        <v>75</v>
      </c>
      <c r="G45" s="39">
        <f>VLOOKUP(data6[[#This Row],[Product]],products11[],2,FALSE)</f>
        <v>8.65</v>
      </c>
      <c r="H45" s="39">
        <f>data6[[#This Row],[Cost per unit]]*data6[[#This Row],[Units]]</f>
        <v>648.75</v>
      </c>
      <c r="I45" s="39">
        <f>data6[[#This Row],[Amount]]-data6[[#This Row],[Total Cost]]</f>
        <v>2613.25</v>
      </c>
      <c r="L45" s="3" t="s">
        <v>12</v>
      </c>
      <c r="M45" s="22">
        <v>600</v>
      </c>
    </row>
    <row r="46" spans="2:14">
      <c r="B46" t="s">
        <v>8</v>
      </c>
      <c r="C46" t="s">
        <v>50</v>
      </c>
      <c r="D46" t="s">
        <v>53</v>
      </c>
      <c r="E46" s="4">
        <v>2289</v>
      </c>
      <c r="F46" s="5">
        <v>135</v>
      </c>
      <c r="G46" s="39">
        <f>VLOOKUP(data6[[#This Row],[Product]],products11[],2,FALSE)</f>
        <v>16.73</v>
      </c>
      <c r="H46" s="39">
        <f>data6[[#This Row],[Cost per unit]]*data6[[#This Row],[Units]]</f>
        <v>2258.5500000000002</v>
      </c>
      <c r="I46" s="39">
        <f>data6[[#This Row],[Amount]]-data6[[#This Row],[Total Cost]]</f>
        <v>30.449999999999818</v>
      </c>
      <c r="L46" s="3" t="s">
        <v>53</v>
      </c>
      <c r="M46" s="22">
        <v>1101</v>
      </c>
    </row>
    <row r="47" spans="2:14">
      <c r="B47" t="s">
        <v>43</v>
      </c>
      <c r="C47" t="s">
        <v>50</v>
      </c>
      <c r="D47" t="s">
        <v>53</v>
      </c>
      <c r="E47" s="4">
        <v>6986</v>
      </c>
      <c r="F47" s="5">
        <v>21</v>
      </c>
      <c r="G47" s="39">
        <f>VLOOKUP(data6[[#This Row],[Product]],products11[],2,FALSE)</f>
        <v>16.73</v>
      </c>
      <c r="H47" s="39">
        <f>data6[[#This Row],[Cost per unit]]*data6[[#This Row],[Units]]</f>
        <v>351.33</v>
      </c>
      <c r="I47" s="39">
        <f>data6[[#This Row],[Amount]]-data6[[#This Row],[Total Cost]]</f>
        <v>6634.67</v>
      </c>
      <c r="L47" s="3" t="s">
        <v>35</v>
      </c>
      <c r="M47" s="22">
        <v>363</v>
      </c>
    </row>
    <row r="48" spans="2:14">
      <c r="B48" t="s">
        <v>46</v>
      </c>
      <c r="C48" t="s">
        <v>34</v>
      </c>
      <c r="D48" t="s">
        <v>48</v>
      </c>
      <c r="E48" s="4">
        <v>4417</v>
      </c>
      <c r="F48" s="5">
        <v>153</v>
      </c>
      <c r="G48" s="39">
        <f>VLOOKUP(data6[[#This Row],[Product]],products11[],2,FALSE)</f>
        <v>6.49</v>
      </c>
      <c r="H48" s="39">
        <f>data6[[#This Row],[Cost per unit]]*data6[[#This Row],[Units]]</f>
        <v>992.97</v>
      </c>
      <c r="I48" s="39">
        <f>data6[[#This Row],[Amount]]-data6[[#This Row],[Total Cost]]</f>
        <v>3424.0299999999997</v>
      </c>
      <c r="L48" s="3" t="s">
        <v>64</v>
      </c>
      <c r="M48" s="22">
        <v>6132</v>
      </c>
    </row>
    <row r="49" spans="2:13">
      <c r="B49" t="s">
        <v>26</v>
      </c>
      <c r="C49" t="s">
        <v>50</v>
      </c>
      <c r="D49" t="s">
        <v>25</v>
      </c>
      <c r="E49" s="4">
        <v>1442</v>
      </c>
      <c r="F49" s="5">
        <v>15</v>
      </c>
      <c r="G49" s="39">
        <f>VLOOKUP(data6[[#This Row],[Product]],products11[],2,FALSE)</f>
        <v>11.73</v>
      </c>
      <c r="H49" s="39">
        <f>data6[[#This Row],[Cost per unit]]*data6[[#This Row],[Units]]</f>
        <v>175.95000000000002</v>
      </c>
      <c r="I49" s="39">
        <f>data6[[#This Row],[Amount]]-data6[[#This Row],[Total Cost]]</f>
        <v>1266.05</v>
      </c>
    </row>
    <row r="50" spans="2:13">
      <c r="B50" t="s">
        <v>47</v>
      </c>
      <c r="C50" t="s">
        <v>14</v>
      </c>
      <c r="D50" t="s">
        <v>17</v>
      </c>
      <c r="E50" s="4">
        <v>2415</v>
      </c>
      <c r="F50" s="5">
        <v>255</v>
      </c>
      <c r="G50" s="39">
        <f>VLOOKUP(data6[[#This Row],[Product]],products11[],2,FALSE)</f>
        <v>11.7</v>
      </c>
      <c r="H50" s="39">
        <f>data6[[#This Row],[Cost per unit]]*data6[[#This Row],[Units]]</f>
        <v>2983.5</v>
      </c>
      <c r="I50" s="39">
        <f>data6[[#This Row],[Amount]]-data6[[#This Row],[Total Cost]]</f>
        <v>-568.5</v>
      </c>
    </row>
    <row r="51" spans="2:13">
      <c r="B51" t="s">
        <v>46</v>
      </c>
      <c r="C51" t="s">
        <v>9</v>
      </c>
      <c r="D51" t="s">
        <v>39</v>
      </c>
      <c r="E51" s="4">
        <v>238</v>
      </c>
      <c r="F51" s="5">
        <v>18</v>
      </c>
      <c r="G51" s="39">
        <f>VLOOKUP(data6[[#This Row],[Product]],products11[],2,FALSE)</f>
        <v>7.64</v>
      </c>
      <c r="H51" s="39">
        <f>data6[[#This Row],[Cost per unit]]*data6[[#This Row],[Units]]</f>
        <v>137.51999999999998</v>
      </c>
      <c r="I51" s="39">
        <f>data6[[#This Row],[Amount]]-data6[[#This Row],[Total Cost]]</f>
        <v>100.48000000000002</v>
      </c>
      <c r="J51" t="s">
        <v>3</v>
      </c>
      <c r="K51" t="s">
        <v>7</v>
      </c>
      <c r="M51" s="50" t="s">
        <v>102</v>
      </c>
    </row>
    <row r="52" spans="2:13">
      <c r="B52" t="s">
        <v>26</v>
      </c>
      <c r="C52" t="s">
        <v>9</v>
      </c>
      <c r="D52" t="s">
        <v>48</v>
      </c>
      <c r="E52" s="4">
        <v>4949</v>
      </c>
      <c r="F52" s="5">
        <v>189</v>
      </c>
      <c r="G52" s="39">
        <f>VLOOKUP(data6[[#This Row],[Product]],products11[],2,FALSE)</f>
        <v>6.49</v>
      </c>
      <c r="H52" s="39">
        <f>data6[[#This Row],[Cost per unit]]*data6[[#This Row],[Units]]</f>
        <v>1226.6100000000001</v>
      </c>
      <c r="I52" s="39">
        <f>data6[[#This Row],[Amount]]-data6[[#This Row],[Total Cost]]</f>
        <v>3722.39</v>
      </c>
      <c r="J52" t="s">
        <v>12</v>
      </c>
      <c r="K52" s="12">
        <v>9.33</v>
      </c>
    </row>
    <row r="53" spans="2:13">
      <c r="B53" t="s">
        <v>43</v>
      </c>
      <c r="C53" t="s">
        <v>34</v>
      </c>
      <c r="D53" t="s">
        <v>15</v>
      </c>
      <c r="E53" s="4">
        <v>5075</v>
      </c>
      <c r="F53" s="5">
        <v>21</v>
      </c>
      <c r="G53" s="39">
        <f>VLOOKUP(data6[[#This Row],[Product]],products11[],2,FALSE)</f>
        <v>8.65</v>
      </c>
      <c r="H53" s="39">
        <f>data6[[#This Row],[Cost per unit]]*data6[[#This Row],[Units]]</f>
        <v>181.65</v>
      </c>
      <c r="I53" s="39">
        <f>data6[[#This Row],[Amount]]-data6[[#This Row],[Total Cost]]</f>
        <v>4893.3500000000004</v>
      </c>
      <c r="J53" t="s">
        <v>17</v>
      </c>
      <c r="K53" s="12">
        <v>11.7</v>
      </c>
    </row>
    <row r="54" spans="2:13">
      <c r="B54" t="s">
        <v>47</v>
      </c>
      <c r="C54" t="s">
        <v>22</v>
      </c>
      <c r="D54" t="s">
        <v>30</v>
      </c>
      <c r="E54" s="4">
        <v>9198</v>
      </c>
      <c r="F54" s="5">
        <v>36</v>
      </c>
      <c r="G54" s="39">
        <f>VLOOKUP(data6[[#This Row],[Product]],products11[],2,FALSE)</f>
        <v>8.7899999999999991</v>
      </c>
      <c r="H54" s="39">
        <f>data6[[#This Row],[Cost per unit]]*data6[[#This Row],[Units]]</f>
        <v>316.43999999999994</v>
      </c>
      <c r="I54" s="39">
        <f>data6[[#This Row],[Amount]]-data6[[#This Row],[Total Cost]]</f>
        <v>8881.56</v>
      </c>
      <c r="J54" t="s">
        <v>19</v>
      </c>
      <c r="K54" s="12">
        <v>11.88</v>
      </c>
    </row>
    <row r="55" spans="2:13">
      <c r="B55" t="s">
        <v>26</v>
      </c>
      <c r="C55" t="s">
        <v>50</v>
      </c>
      <c r="D55" t="s">
        <v>52</v>
      </c>
      <c r="E55" s="4">
        <v>3339</v>
      </c>
      <c r="F55" s="5">
        <v>75</v>
      </c>
      <c r="G55" s="39">
        <f>VLOOKUP(data6[[#This Row],[Product]],products11[],2,FALSE)</f>
        <v>7.16</v>
      </c>
      <c r="H55" s="39">
        <f>data6[[#This Row],[Cost per unit]]*data6[[#This Row],[Units]]</f>
        <v>537</v>
      </c>
      <c r="I55" s="39">
        <f>data6[[#This Row],[Amount]]-data6[[#This Row],[Total Cost]]</f>
        <v>2802</v>
      </c>
      <c r="J55" t="s">
        <v>25</v>
      </c>
      <c r="K55" s="12">
        <v>11.73</v>
      </c>
    </row>
    <row r="56" spans="2:13">
      <c r="B56" t="s">
        <v>8</v>
      </c>
      <c r="C56" t="s">
        <v>50</v>
      </c>
      <c r="D56" t="s">
        <v>33</v>
      </c>
      <c r="E56" s="4">
        <v>5019</v>
      </c>
      <c r="F56" s="5">
        <v>156</v>
      </c>
      <c r="G56" s="39">
        <f>VLOOKUP(data6[[#This Row],[Product]],products11[],2,FALSE)</f>
        <v>3.11</v>
      </c>
      <c r="H56" s="39">
        <f>data6[[#This Row],[Cost per unit]]*data6[[#This Row],[Units]]</f>
        <v>485.15999999999997</v>
      </c>
      <c r="I56" s="39">
        <f>data6[[#This Row],[Amount]]-data6[[#This Row],[Total Cost]]</f>
        <v>4533.84</v>
      </c>
      <c r="J56" t="s">
        <v>30</v>
      </c>
      <c r="K56" s="12">
        <v>8.7899999999999991</v>
      </c>
    </row>
    <row r="57" spans="2:13">
      <c r="B57" t="s">
        <v>43</v>
      </c>
      <c r="C57" t="s">
        <v>22</v>
      </c>
      <c r="D57" t="s">
        <v>30</v>
      </c>
      <c r="E57" s="4">
        <v>16184</v>
      </c>
      <c r="F57" s="5">
        <v>39</v>
      </c>
      <c r="G57" s="39">
        <f>VLOOKUP(data6[[#This Row],[Product]],products11[],2,FALSE)</f>
        <v>8.7899999999999991</v>
      </c>
      <c r="H57" s="39">
        <f>data6[[#This Row],[Cost per unit]]*data6[[#This Row],[Units]]</f>
        <v>342.80999999999995</v>
      </c>
      <c r="I57" s="39">
        <f>data6[[#This Row],[Amount]]-data6[[#This Row],[Total Cost]]</f>
        <v>15841.19</v>
      </c>
      <c r="J57" t="s">
        <v>33</v>
      </c>
      <c r="K57" s="12">
        <v>3.11</v>
      </c>
    </row>
    <row r="58" spans="2:13">
      <c r="B58" t="s">
        <v>26</v>
      </c>
      <c r="C58" t="s">
        <v>22</v>
      </c>
      <c r="D58" t="s">
        <v>45</v>
      </c>
      <c r="E58" s="4">
        <v>497</v>
      </c>
      <c r="F58" s="5">
        <v>63</v>
      </c>
      <c r="G58" s="39">
        <f>VLOOKUP(data6[[#This Row],[Product]],products11[],2,FALSE)</f>
        <v>9</v>
      </c>
      <c r="H58" s="39">
        <f>data6[[#This Row],[Cost per unit]]*data6[[#This Row],[Units]]</f>
        <v>567</v>
      </c>
      <c r="I58" s="39">
        <f>data6[[#This Row],[Amount]]-data6[[#This Row],[Total Cost]]</f>
        <v>-70</v>
      </c>
      <c r="J58" t="s">
        <v>23</v>
      </c>
      <c r="K58" s="12">
        <v>6.47</v>
      </c>
    </row>
    <row r="59" spans="2:13">
      <c r="B59" t="s">
        <v>46</v>
      </c>
      <c r="C59" t="s">
        <v>22</v>
      </c>
      <c r="D59" t="s">
        <v>52</v>
      </c>
      <c r="E59" s="4">
        <v>8211</v>
      </c>
      <c r="F59" s="5">
        <v>75</v>
      </c>
      <c r="G59" s="39">
        <f>VLOOKUP(data6[[#This Row],[Product]],products11[],2,FALSE)</f>
        <v>7.16</v>
      </c>
      <c r="H59" s="39">
        <f>data6[[#This Row],[Cost per unit]]*data6[[#This Row],[Units]]</f>
        <v>537</v>
      </c>
      <c r="I59" s="39">
        <f>data6[[#This Row],[Amount]]-data6[[#This Row],[Total Cost]]</f>
        <v>7674</v>
      </c>
      <c r="J59" t="s">
        <v>39</v>
      </c>
      <c r="K59" s="12">
        <v>7.64</v>
      </c>
    </row>
    <row r="60" spans="2:13">
      <c r="B60" t="s">
        <v>46</v>
      </c>
      <c r="C60" t="s">
        <v>34</v>
      </c>
      <c r="D60" t="s">
        <v>54</v>
      </c>
      <c r="E60" s="4">
        <v>6580</v>
      </c>
      <c r="F60" s="5">
        <v>183</v>
      </c>
      <c r="G60" s="39">
        <f>VLOOKUP(data6[[#This Row],[Product]],products11[],2,FALSE)</f>
        <v>10.38</v>
      </c>
      <c r="H60" s="39">
        <f>data6[[#This Row],[Cost per unit]]*data6[[#This Row],[Units]]</f>
        <v>1899.5400000000002</v>
      </c>
      <c r="I60" s="39">
        <f>data6[[#This Row],[Amount]]-data6[[#This Row],[Total Cost]]</f>
        <v>4680.46</v>
      </c>
      <c r="J60" t="s">
        <v>42</v>
      </c>
      <c r="K60" s="12">
        <v>10.62</v>
      </c>
    </row>
    <row r="61" spans="2:13">
      <c r="B61" t="s">
        <v>21</v>
      </c>
      <c r="C61" t="s">
        <v>14</v>
      </c>
      <c r="D61" t="s">
        <v>12</v>
      </c>
      <c r="E61" s="4">
        <v>4760</v>
      </c>
      <c r="F61" s="5">
        <v>69</v>
      </c>
      <c r="G61" s="39">
        <f>VLOOKUP(data6[[#This Row],[Product]],products11[],2,FALSE)</f>
        <v>9.33</v>
      </c>
      <c r="H61" s="39">
        <f>data6[[#This Row],[Cost per unit]]*data6[[#This Row],[Units]]</f>
        <v>643.77</v>
      </c>
      <c r="I61" s="39">
        <f>data6[[#This Row],[Amount]]-data6[[#This Row],[Total Cost]]</f>
        <v>4116.2299999999996</v>
      </c>
      <c r="J61" t="s">
        <v>45</v>
      </c>
      <c r="K61" s="12">
        <v>9</v>
      </c>
    </row>
    <row r="62" spans="2:13">
      <c r="B62" t="s">
        <v>8</v>
      </c>
      <c r="C62" t="s">
        <v>22</v>
      </c>
      <c r="D62" t="s">
        <v>28</v>
      </c>
      <c r="E62" s="4">
        <v>5439</v>
      </c>
      <c r="F62" s="5">
        <v>30</v>
      </c>
      <c r="G62" s="39">
        <f>VLOOKUP(data6[[#This Row],[Product]],products11[],2,FALSE)</f>
        <v>13.15</v>
      </c>
      <c r="H62" s="39">
        <f>data6[[#This Row],[Cost per unit]]*data6[[#This Row],[Units]]</f>
        <v>394.5</v>
      </c>
      <c r="I62" s="39">
        <f>data6[[#This Row],[Amount]]-data6[[#This Row],[Total Cost]]</f>
        <v>5044.5</v>
      </c>
      <c r="J62" t="s">
        <v>37</v>
      </c>
      <c r="K62" s="12">
        <v>9.77</v>
      </c>
    </row>
    <row r="63" spans="2:13">
      <c r="B63" t="s">
        <v>21</v>
      </c>
      <c r="C63" t="s">
        <v>50</v>
      </c>
      <c r="D63" t="s">
        <v>33</v>
      </c>
      <c r="E63" s="4">
        <v>1463</v>
      </c>
      <c r="F63" s="5">
        <v>39</v>
      </c>
      <c r="G63" s="39">
        <f>VLOOKUP(data6[[#This Row],[Product]],products11[],2,FALSE)</f>
        <v>3.11</v>
      </c>
      <c r="H63" s="39">
        <f>data6[[#This Row],[Cost per unit]]*data6[[#This Row],[Units]]</f>
        <v>121.28999999999999</v>
      </c>
      <c r="I63" s="39">
        <f>data6[[#This Row],[Amount]]-data6[[#This Row],[Total Cost]]</f>
        <v>1341.71</v>
      </c>
      <c r="J63" t="s">
        <v>48</v>
      </c>
      <c r="K63" s="12">
        <v>6.49</v>
      </c>
    </row>
    <row r="64" spans="2:13">
      <c r="B64" t="s">
        <v>47</v>
      </c>
      <c r="C64" t="s">
        <v>50</v>
      </c>
      <c r="D64" t="s">
        <v>15</v>
      </c>
      <c r="E64" s="4">
        <v>7777</v>
      </c>
      <c r="F64" s="5">
        <v>504</v>
      </c>
      <c r="G64" s="39">
        <f>VLOOKUP(data6[[#This Row],[Product]],products11[],2,FALSE)</f>
        <v>8.65</v>
      </c>
      <c r="H64" s="39">
        <f>data6[[#This Row],[Cost per unit]]*data6[[#This Row],[Units]]</f>
        <v>4359.6000000000004</v>
      </c>
      <c r="I64" s="39">
        <f>data6[[#This Row],[Amount]]-data6[[#This Row],[Total Cost]]</f>
        <v>3417.3999999999996</v>
      </c>
      <c r="J64" t="s">
        <v>49</v>
      </c>
      <c r="K64" s="12">
        <v>4.97</v>
      </c>
    </row>
    <row r="65" spans="2:11">
      <c r="B65" t="s">
        <v>18</v>
      </c>
      <c r="C65" t="s">
        <v>9</v>
      </c>
      <c r="D65" t="s">
        <v>52</v>
      </c>
      <c r="E65" s="4">
        <v>1085</v>
      </c>
      <c r="F65" s="5">
        <v>273</v>
      </c>
      <c r="G65" s="39">
        <f>VLOOKUP(data6[[#This Row],[Product]],products11[],2,FALSE)</f>
        <v>7.16</v>
      </c>
      <c r="H65" s="39">
        <f>data6[[#This Row],[Cost per unit]]*data6[[#This Row],[Units]]</f>
        <v>1954.68</v>
      </c>
      <c r="I65" s="39">
        <f>data6[[#This Row],[Amount]]-data6[[#This Row],[Total Cost]]</f>
        <v>-869.68000000000006</v>
      </c>
      <c r="J65" t="s">
        <v>28</v>
      </c>
      <c r="K65" s="12">
        <v>13.15</v>
      </c>
    </row>
    <row r="66" spans="2:11">
      <c r="B66" t="s">
        <v>43</v>
      </c>
      <c r="C66" t="s">
        <v>9</v>
      </c>
      <c r="D66" t="s">
        <v>35</v>
      </c>
      <c r="E66" s="4">
        <v>182</v>
      </c>
      <c r="F66" s="5">
        <v>48</v>
      </c>
      <c r="G66" s="39">
        <f>VLOOKUP(data6[[#This Row],[Product]],products11[],2,FALSE)</f>
        <v>5.79</v>
      </c>
      <c r="H66" s="39">
        <f>data6[[#This Row],[Cost per unit]]*data6[[#This Row],[Units]]</f>
        <v>277.92</v>
      </c>
      <c r="I66" s="39">
        <f>data6[[#This Row],[Amount]]-data6[[#This Row],[Total Cost]]</f>
        <v>-95.920000000000016</v>
      </c>
      <c r="J66" t="s">
        <v>51</v>
      </c>
      <c r="K66" s="12">
        <v>5.6</v>
      </c>
    </row>
    <row r="67" spans="2:11">
      <c r="B67" t="s">
        <v>26</v>
      </c>
      <c r="C67" t="s">
        <v>50</v>
      </c>
      <c r="D67" t="s">
        <v>53</v>
      </c>
      <c r="E67" s="4">
        <v>4242</v>
      </c>
      <c r="F67" s="5">
        <v>207</v>
      </c>
      <c r="G67" s="39">
        <f>VLOOKUP(data6[[#This Row],[Product]],products11[],2,FALSE)</f>
        <v>16.73</v>
      </c>
      <c r="H67" s="39">
        <f>data6[[#This Row],[Cost per unit]]*data6[[#This Row],[Units]]</f>
        <v>3463.11</v>
      </c>
      <c r="I67" s="39">
        <f>data6[[#This Row],[Amount]]-data6[[#This Row],[Total Cost]]</f>
        <v>778.88999999999987</v>
      </c>
      <c r="J67" t="s">
        <v>53</v>
      </c>
      <c r="K67" s="12">
        <v>16.73</v>
      </c>
    </row>
    <row r="68" spans="2:11">
      <c r="B68" t="s">
        <v>26</v>
      </c>
      <c r="C68" t="s">
        <v>22</v>
      </c>
      <c r="D68" t="s">
        <v>15</v>
      </c>
      <c r="E68" s="4">
        <v>6118</v>
      </c>
      <c r="F68" s="5">
        <v>9</v>
      </c>
      <c r="G68" s="39">
        <f>VLOOKUP(data6[[#This Row],[Product]],products11[],2,FALSE)</f>
        <v>8.65</v>
      </c>
      <c r="H68" s="39">
        <f>data6[[#This Row],[Cost per unit]]*data6[[#This Row],[Units]]</f>
        <v>77.850000000000009</v>
      </c>
      <c r="I68" s="39">
        <f>data6[[#This Row],[Amount]]-data6[[#This Row],[Total Cost]]</f>
        <v>6040.15</v>
      </c>
      <c r="J68" t="s">
        <v>54</v>
      </c>
      <c r="K68" s="12">
        <v>10.38</v>
      </c>
    </row>
    <row r="69" spans="2:11">
      <c r="B69" t="s">
        <v>55</v>
      </c>
      <c r="C69" t="s">
        <v>22</v>
      </c>
      <c r="D69" t="s">
        <v>48</v>
      </c>
      <c r="E69" s="4">
        <v>2317</v>
      </c>
      <c r="F69" s="5">
        <v>261</v>
      </c>
      <c r="G69" s="39">
        <f>VLOOKUP(data6[[#This Row],[Product]],products11[],2,FALSE)</f>
        <v>6.49</v>
      </c>
      <c r="H69" s="39">
        <f>data6[[#This Row],[Cost per unit]]*data6[[#This Row],[Units]]</f>
        <v>1693.89</v>
      </c>
      <c r="I69" s="39">
        <f>data6[[#This Row],[Amount]]-data6[[#This Row],[Total Cost]]</f>
        <v>623.1099999999999</v>
      </c>
      <c r="J69" t="s">
        <v>52</v>
      </c>
      <c r="K69" s="12">
        <v>7.16</v>
      </c>
    </row>
    <row r="70" spans="2:11">
      <c r="B70" t="s">
        <v>26</v>
      </c>
      <c r="C70" t="s">
        <v>34</v>
      </c>
      <c r="D70" t="s">
        <v>30</v>
      </c>
      <c r="E70" s="4">
        <v>938</v>
      </c>
      <c r="F70" s="5">
        <v>6</v>
      </c>
      <c r="G70" s="39">
        <f>VLOOKUP(data6[[#This Row],[Product]],products11[],2,FALSE)</f>
        <v>8.7899999999999991</v>
      </c>
      <c r="H70" s="39">
        <f>data6[[#This Row],[Cost per unit]]*data6[[#This Row],[Units]]</f>
        <v>52.739999999999995</v>
      </c>
      <c r="I70" s="39">
        <f>data6[[#This Row],[Amount]]-data6[[#This Row],[Total Cost]]</f>
        <v>885.26</v>
      </c>
      <c r="J70" t="s">
        <v>10</v>
      </c>
      <c r="K70" s="12">
        <v>14.49</v>
      </c>
    </row>
    <row r="71" spans="2:11">
      <c r="B71" t="s">
        <v>13</v>
      </c>
      <c r="C71" t="s">
        <v>9</v>
      </c>
      <c r="D71" t="s">
        <v>25</v>
      </c>
      <c r="E71" s="4">
        <v>9709</v>
      </c>
      <c r="F71" s="5">
        <v>30</v>
      </c>
      <c r="G71" s="39">
        <f>VLOOKUP(data6[[#This Row],[Product]],products11[],2,FALSE)</f>
        <v>11.73</v>
      </c>
      <c r="H71" s="39">
        <f>data6[[#This Row],[Cost per unit]]*data6[[#This Row],[Units]]</f>
        <v>351.90000000000003</v>
      </c>
      <c r="I71" s="39">
        <f>data6[[#This Row],[Amount]]-data6[[#This Row],[Total Cost]]</f>
        <v>9357.1</v>
      </c>
      <c r="J71" t="s">
        <v>35</v>
      </c>
      <c r="K71" s="12">
        <v>5.79</v>
      </c>
    </row>
    <row r="72" spans="2:11">
      <c r="B72" t="s">
        <v>40</v>
      </c>
      <c r="C72" t="s">
        <v>50</v>
      </c>
      <c r="D72" t="s">
        <v>42</v>
      </c>
      <c r="E72" s="4">
        <v>2205</v>
      </c>
      <c r="F72" s="5">
        <v>138</v>
      </c>
      <c r="G72" s="39">
        <f>VLOOKUP(data6[[#This Row],[Product]],products11[],2,FALSE)</f>
        <v>10.62</v>
      </c>
      <c r="H72" s="39">
        <f>data6[[#This Row],[Cost per unit]]*data6[[#This Row],[Units]]</f>
        <v>1465.56</v>
      </c>
      <c r="I72" s="39">
        <f>data6[[#This Row],[Amount]]-data6[[#This Row],[Total Cost]]</f>
        <v>739.44</v>
      </c>
      <c r="J72" t="s">
        <v>15</v>
      </c>
      <c r="K72" s="12">
        <v>8.65</v>
      </c>
    </row>
    <row r="73" spans="2:11">
      <c r="B73" t="s">
        <v>40</v>
      </c>
      <c r="C73" t="s">
        <v>9</v>
      </c>
      <c r="D73" t="s">
        <v>33</v>
      </c>
      <c r="E73" s="4">
        <v>4487</v>
      </c>
      <c r="F73" s="5">
        <v>111</v>
      </c>
      <c r="G73" s="39">
        <f>VLOOKUP(data6[[#This Row],[Product]],products11[],2,FALSE)</f>
        <v>3.11</v>
      </c>
      <c r="H73" s="39">
        <f>data6[[#This Row],[Cost per unit]]*data6[[#This Row],[Units]]</f>
        <v>345.21</v>
      </c>
      <c r="I73" s="39">
        <f>data6[[#This Row],[Amount]]-data6[[#This Row],[Total Cost]]</f>
        <v>4141.79</v>
      </c>
      <c r="J73" t="s">
        <v>31</v>
      </c>
      <c r="K73" s="12">
        <v>12.37</v>
      </c>
    </row>
    <row r="74" spans="2:11">
      <c r="B74" t="s">
        <v>43</v>
      </c>
      <c r="C74" t="s">
        <v>14</v>
      </c>
      <c r="D74" t="s">
        <v>23</v>
      </c>
      <c r="E74" s="4">
        <v>2415</v>
      </c>
      <c r="F74" s="5">
        <v>15</v>
      </c>
      <c r="G74" s="39">
        <f>VLOOKUP(data6[[#This Row],[Product]],products11[],2,FALSE)</f>
        <v>6.47</v>
      </c>
      <c r="H74" s="39">
        <f>data6[[#This Row],[Cost per unit]]*data6[[#This Row],[Units]]</f>
        <v>97.05</v>
      </c>
      <c r="I74" s="39">
        <f>data6[[#This Row],[Amount]]-data6[[#This Row],[Total Cost]]</f>
        <v>2317.9499999999998</v>
      </c>
      <c r="J74" s="39"/>
    </row>
    <row r="75" spans="2:11">
      <c r="B75" t="s">
        <v>8</v>
      </c>
      <c r="C75" t="s">
        <v>50</v>
      </c>
      <c r="D75" t="s">
        <v>39</v>
      </c>
      <c r="E75" s="4">
        <v>4018</v>
      </c>
      <c r="F75" s="5">
        <v>162</v>
      </c>
      <c r="G75" s="39">
        <f>VLOOKUP(data6[[#This Row],[Product]],products11[],2,FALSE)</f>
        <v>7.64</v>
      </c>
      <c r="H75" s="39">
        <f>data6[[#This Row],[Cost per unit]]*data6[[#This Row],[Units]]</f>
        <v>1237.6799999999998</v>
      </c>
      <c r="I75" s="39">
        <f>data6[[#This Row],[Amount]]-data6[[#This Row],[Total Cost]]</f>
        <v>2780.32</v>
      </c>
      <c r="J75" s="39"/>
    </row>
    <row r="76" spans="2:11">
      <c r="B76" t="s">
        <v>43</v>
      </c>
      <c r="C76" t="s">
        <v>50</v>
      </c>
      <c r="D76" t="s">
        <v>39</v>
      </c>
      <c r="E76" s="4">
        <v>861</v>
      </c>
      <c r="F76" s="5">
        <v>195</v>
      </c>
      <c r="G76" s="39">
        <f>VLOOKUP(data6[[#This Row],[Product]],products11[],2,FALSE)</f>
        <v>7.64</v>
      </c>
      <c r="H76" s="39">
        <f>data6[[#This Row],[Cost per unit]]*data6[[#This Row],[Units]]</f>
        <v>1489.8</v>
      </c>
      <c r="I76" s="39">
        <f>data6[[#This Row],[Amount]]-data6[[#This Row],[Total Cost]]</f>
        <v>-628.79999999999995</v>
      </c>
      <c r="J76" s="39"/>
    </row>
    <row r="77" spans="2:11">
      <c r="B77" t="s">
        <v>55</v>
      </c>
      <c r="C77" t="s">
        <v>34</v>
      </c>
      <c r="D77" t="s">
        <v>17</v>
      </c>
      <c r="E77" s="4">
        <v>5586</v>
      </c>
      <c r="F77" s="5">
        <v>525</v>
      </c>
      <c r="G77" s="39">
        <f>VLOOKUP(data6[[#This Row],[Product]],products11[],2,FALSE)</f>
        <v>11.7</v>
      </c>
      <c r="H77" s="39">
        <f>data6[[#This Row],[Cost per unit]]*data6[[#This Row],[Units]]</f>
        <v>6142.5</v>
      </c>
      <c r="I77" s="39">
        <f>data6[[#This Row],[Amount]]-data6[[#This Row],[Total Cost]]</f>
        <v>-556.5</v>
      </c>
      <c r="J77" s="39"/>
    </row>
    <row r="78" spans="2:11">
      <c r="B78" t="s">
        <v>40</v>
      </c>
      <c r="C78" t="s">
        <v>50</v>
      </c>
      <c r="D78" t="s">
        <v>31</v>
      </c>
      <c r="E78" s="4">
        <v>2226</v>
      </c>
      <c r="F78" s="5">
        <v>48</v>
      </c>
      <c r="G78" s="39">
        <f>VLOOKUP(data6[[#This Row],[Product]],products11[],2,FALSE)</f>
        <v>12.37</v>
      </c>
      <c r="H78" s="39">
        <f>data6[[#This Row],[Cost per unit]]*data6[[#This Row],[Units]]</f>
        <v>593.76</v>
      </c>
      <c r="I78" s="39">
        <f>data6[[#This Row],[Amount]]-data6[[#This Row],[Total Cost]]</f>
        <v>1632.24</v>
      </c>
      <c r="J78" s="39"/>
    </row>
    <row r="79" spans="2:11">
      <c r="B79" t="s">
        <v>18</v>
      </c>
      <c r="C79" t="s">
        <v>50</v>
      </c>
      <c r="D79" t="s">
        <v>54</v>
      </c>
      <c r="E79" s="4">
        <v>14329</v>
      </c>
      <c r="F79" s="5">
        <v>150</v>
      </c>
      <c r="G79" s="39">
        <f>VLOOKUP(data6[[#This Row],[Product]],products11[],2,FALSE)</f>
        <v>10.38</v>
      </c>
      <c r="H79" s="39">
        <f>data6[[#This Row],[Cost per unit]]*data6[[#This Row],[Units]]</f>
        <v>1557.0000000000002</v>
      </c>
      <c r="I79" s="39">
        <f>data6[[#This Row],[Amount]]-data6[[#This Row],[Total Cost]]</f>
        <v>12772</v>
      </c>
      <c r="J79" s="39"/>
    </row>
    <row r="80" spans="2:11">
      <c r="B80" t="s">
        <v>18</v>
      </c>
      <c r="C80" t="s">
        <v>50</v>
      </c>
      <c r="D80" t="s">
        <v>42</v>
      </c>
      <c r="E80" s="4">
        <v>8463</v>
      </c>
      <c r="F80" s="5">
        <v>492</v>
      </c>
      <c r="G80" s="39">
        <f>VLOOKUP(data6[[#This Row],[Product]],products11[],2,FALSE)</f>
        <v>10.62</v>
      </c>
      <c r="H80" s="39">
        <f>data6[[#This Row],[Cost per unit]]*data6[[#This Row],[Units]]</f>
        <v>5225.04</v>
      </c>
      <c r="I80" s="39">
        <f>data6[[#This Row],[Amount]]-data6[[#This Row],[Total Cost]]</f>
        <v>3237.96</v>
      </c>
      <c r="J80" s="39"/>
    </row>
    <row r="81" spans="2:10">
      <c r="B81" t="s">
        <v>43</v>
      </c>
      <c r="C81" t="s">
        <v>50</v>
      </c>
      <c r="D81" t="s">
        <v>52</v>
      </c>
      <c r="E81" s="4">
        <v>2891</v>
      </c>
      <c r="F81" s="5">
        <v>102</v>
      </c>
      <c r="G81" s="39">
        <f>VLOOKUP(data6[[#This Row],[Product]],products11[],2,FALSE)</f>
        <v>7.16</v>
      </c>
      <c r="H81" s="39">
        <f>data6[[#This Row],[Cost per unit]]*data6[[#This Row],[Units]]</f>
        <v>730.32</v>
      </c>
      <c r="I81" s="39">
        <f>data6[[#This Row],[Amount]]-data6[[#This Row],[Total Cost]]</f>
        <v>2160.6799999999998</v>
      </c>
      <c r="J81" s="39"/>
    </row>
    <row r="82" spans="2:10">
      <c r="B82" t="s">
        <v>47</v>
      </c>
      <c r="C82" t="s">
        <v>22</v>
      </c>
      <c r="D82" t="s">
        <v>48</v>
      </c>
      <c r="E82" s="4">
        <v>3773</v>
      </c>
      <c r="F82" s="5">
        <v>165</v>
      </c>
      <c r="G82" s="39">
        <f>VLOOKUP(data6[[#This Row],[Product]],products11[],2,FALSE)</f>
        <v>6.49</v>
      </c>
      <c r="H82" s="39">
        <f>data6[[#This Row],[Cost per unit]]*data6[[#This Row],[Units]]</f>
        <v>1070.8500000000001</v>
      </c>
      <c r="I82" s="39">
        <f>data6[[#This Row],[Amount]]-data6[[#This Row],[Total Cost]]</f>
        <v>2702.1499999999996</v>
      </c>
      <c r="J82" s="39"/>
    </row>
    <row r="83" spans="2:10">
      <c r="B83" t="s">
        <v>21</v>
      </c>
      <c r="C83" t="s">
        <v>22</v>
      </c>
      <c r="D83" t="s">
        <v>54</v>
      </c>
      <c r="E83" s="4">
        <v>854</v>
      </c>
      <c r="F83" s="5">
        <v>309</v>
      </c>
      <c r="G83" s="39">
        <f>VLOOKUP(data6[[#This Row],[Product]],products11[],2,FALSE)</f>
        <v>10.38</v>
      </c>
      <c r="H83" s="39">
        <f>data6[[#This Row],[Cost per unit]]*data6[[#This Row],[Units]]</f>
        <v>3207.42</v>
      </c>
      <c r="I83" s="39">
        <f>data6[[#This Row],[Amount]]-data6[[#This Row],[Total Cost]]</f>
        <v>-2353.42</v>
      </c>
      <c r="J83" s="39"/>
    </row>
    <row r="84" spans="2:10">
      <c r="B84" t="s">
        <v>26</v>
      </c>
      <c r="C84" t="s">
        <v>22</v>
      </c>
      <c r="D84" t="s">
        <v>33</v>
      </c>
      <c r="E84" s="4">
        <v>4970</v>
      </c>
      <c r="F84" s="5">
        <v>156</v>
      </c>
      <c r="G84" s="39">
        <f>VLOOKUP(data6[[#This Row],[Product]],products11[],2,FALSE)</f>
        <v>3.11</v>
      </c>
      <c r="H84" s="39">
        <f>data6[[#This Row],[Cost per unit]]*data6[[#This Row],[Units]]</f>
        <v>485.15999999999997</v>
      </c>
      <c r="I84" s="39">
        <f>data6[[#This Row],[Amount]]-data6[[#This Row],[Total Cost]]</f>
        <v>4484.84</v>
      </c>
      <c r="J84" s="39"/>
    </row>
    <row r="85" spans="2:10">
      <c r="B85" t="s">
        <v>18</v>
      </c>
      <c r="C85" t="s">
        <v>14</v>
      </c>
      <c r="D85" t="s">
        <v>51</v>
      </c>
      <c r="E85" s="4">
        <v>98</v>
      </c>
      <c r="F85" s="5">
        <v>159</v>
      </c>
      <c r="G85" s="39">
        <f>VLOOKUP(data6[[#This Row],[Product]],products11[],2,FALSE)</f>
        <v>5.6</v>
      </c>
      <c r="H85" s="39">
        <f>data6[[#This Row],[Cost per unit]]*data6[[#This Row],[Units]]</f>
        <v>890.4</v>
      </c>
      <c r="I85" s="39">
        <f>data6[[#This Row],[Amount]]-data6[[#This Row],[Total Cost]]</f>
        <v>-792.4</v>
      </c>
      <c r="J85" s="39"/>
    </row>
    <row r="86" spans="2:10">
      <c r="B86" t="s">
        <v>43</v>
      </c>
      <c r="C86" t="s">
        <v>14</v>
      </c>
      <c r="D86" t="s">
        <v>25</v>
      </c>
      <c r="E86" s="4">
        <v>13391</v>
      </c>
      <c r="F86" s="5">
        <v>201</v>
      </c>
      <c r="G86" s="39">
        <f>VLOOKUP(data6[[#This Row],[Product]],products11[],2,FALSE)</f>
        <v>11.73</v>
      </c>
      <c r="H86" s="39">
        <f>data6[[#This Row],[Cost per unit]]*data6[[#This Row],[Units]]</f>
        <v>2357.73</v>
      </c>
      <c r="I86" s="39">
        <f>data6[[#This Row],[Amount]]-data6[[#This Row],[Total Cost]]</f>
        <v>11033.27</v>
      </c>
      <c r="J86" s="39"/>
    </row>
    <row r="87" spans="2:10">
      <c r="B87" t="s">
        <v>13</v>
      </c>
      <c r="C87" t="s">
        <v>27</v>
      </c>
      <c r="D87" t="s">
        <v>35</v>
      </c>
      <c r="E87" s="4">
        <v>8890</v>
      </c>
      <c r="F87" s="5">
        <v>210</v>
      </c>
      <c r="G87" s="39">
        <f>VLOOKUP(data6[[#This Row],[Product]],products11[],2,FALSE)</f>
        <v>5.79</v>
      </c>
      <c r="H87" s="39">
        <f>data6[[#This Row],[Cost per unit]]*data6[[#This Row],[Units]]</f>
        <v>1215.9000000000001</v>
      </c>
      <c r="I87" s="39">
        <f>data6[[#This Row],[Amount]]-data6[[#This Row],[Total Cost]]</f>
        <v>7674.1</v>
      </c>
      <c r="J87" s="39"/>
    </row>
    <row r="88" spans="2:10">
      <c r="B88" t="s">
        <v>46</v>
      </c>
      <c r="C88" t="s">
        <v>34</v>
      </c>
      <c r="D88" t="s">
        <v>12</v>
      </c>
      <c r="E88" s="4">
        <v>56</v>
      </c>
      <c r="F88" s="5">
        <v>51</v>
      </c>
      <c r="G88" s="39">
        <f>VLOOKUP(data6[[#This Row],[Product]],products11[],2,FALSE)</f>
        <v>9.33</v>
      </c>
      <c r="H88" s="39">
        <f>data6[[#This Row],[Cost per unit]]*data6[[#This Row],[Units]]</f>
        <v>475.83</v>
      </c>
      <c r="I88" s="39">
        <f>data6[[#This Row],[Amount]]-data6[[#This Row],[Total Cost]]</f>
        <v>-419.83</v>
      </c>
      <c r="J88" s="39"/>
    </row>
    <row r="89" spans="2:10">
      <c r="B89" t="s">
        <v>47</v>
      </c>
      <c r="C89" t="s">
        <v>22</v>
      </c>
      <c r="D89" t="s">
        <v>28</v>
      </c>
      <c r="E89" s="4">
        <v>3339</v>
      </c>
      <c r="F89" s="5">
        <v>39</v>
      </c>
      <c r="G89" s="39">
        <f>VLOOKUP(data6[[#This Row],[Product]],products11[],2,FALSE)</f>
        <v>13.15</v>
      </c>
      <c r="H89" s="39">
        <f>data6[[#This Row],[Cost per unit]]*data6[[#This Row],[Units]]</f>
        <v>512.85</v>
      </c>
      <c r="I89" s="39">
        <f>data6[[#This Row],[Amount]]-data6[[#This Row],[Total Cost]]</f>
        <v>2826.15</v>
      </c>
      <c r="J89" s="39"/>
    </row>
    <row r="90" spans="2:10">
      <c r="B90" t="s">
        <v>55</v>
      </c>
      <c r="C90" t="s">
        <v>14</v>
      </c>
      <c r="D90" t="s">
        <v>23</v>
      </c>
      <c r="E90" s="4">
        <v>3808</v>
      </c>
      <c r="F90" s="5">
        <v>279</v>
      </c>
      <c r="G90" s="39">
        <f>VLOOKUP(data6[[#This Row],[Product]],products11[],2,FALSE)</f>
        <v>6.47</v>
      </c>
      <c r="H90" s="39">
        <f>data6[[#This Row],[Cost per unit]]*data6[[#This Row],[Units]]</f>
        <v>1805.1299999999999</v>
      </c>
      <c r="I90" s="39">
        <f>data6[[#This Row],[Amount]]-data6[[#This Row],[Total Cost]]</f>
        <v>2002.8700000000001</v>
      </c>
      <c r="J90" s="39"/>
    </row>
    <row r="91" spans="2:10">
      <c r="B91" t="s">
        <v>55</v>
      </c>
      <c r="C91" t="s">
        <v>34</v>
      </c>
      <c r="D91" t="s">
        <v>12</v>
      </c>
      <c r="E91" s="4">
        <v>63</v>
      </c>
      <c r="F91" s="5">
        <v>123</v>
      </c>
      <c r="G91" s="39">
        <f>VLOOKUP(data6[[#This Row],[Product]],products11[],2,FALSE)</f>
        <v>9.33</v>
      </c>
      <c r="H91" s="39">
        <f>data6[[#This Row],[Cost per unit]]*data6[[#This Row],[Units]]</f>
        <v>1147.5899999999999</v>
      </c>
      <c r="I91" s="39">
        <f>data6[[#This Row],[Amount]]-data6[[#This Row],[Total Cost]]</f>
        <v>-1084.5899999999999</v>
      </c>
      <c r="J91" s="39"/>
    </row>
    <row r="92" spans="2:10">
      <c r="B92" t="s">
        <v>46</v>
      </c>
      <c r="C92" t="s">
        <v>27</v>
      </c>
      <c r="D92" t="s">
        <v>53</v>
      </c>
      <c r="E92" s="4">
        <v>7812</v>
      </c>
      <c r="F92" s="5">
        <v>81</v>
      </c>
      <c r="G92" s="39">
        <f>VLOOKUP(data6[[#This Row],[Product]],products11[],2,FALSE)</f>
        <v>16.73</v>
      </c>
      <c r="H92" s="39">
        <f>data6[[#This Row],[Cost per unit]]*data6[[#This Row],[Units]]</f>
        <v>1355.13</v>
      </c>
      <c r="I92" s="39">
        <f>data6[[#This Row],[Amount]]-data6[[#This Row],[Total Cost]]</f>
        <v>6456.87</v>
      </c>
      <c r="J92" s="39"/>
    </row>
    <row r="93" spans="2:10">
      <c r="B93" t="s">
        <v>8</v>
      </c>
      <c r="C93" t="s">
        <v>9</v>
      </c>
      <c r="D93" t="s">
        <v>39</v>
      </c>
      <c r="E93" s="4">
        <v>7693</v>
      </c>
      <c r="F93" s="5">
        <v>21</v>
      </c>
      <c r="G93" s="39">
        <f>VLOOKUP(data6[[#This Row],[Product]],products11[],2,FALSE)</f>
        <v>7.64</v>
      </c>
      <c r="H93" s="39">
        <f>data6[[#This Row],[Cost per unit]]*data6[[#This Row],[Units]]</f>
        <v>160.44</v>
      </c>
      <c r="I93" s="39">
        <f>data6[[#This Row],[Amount]]-data6[[#This Row],[Total Cost]]</f>
        <v>7532.56</v>
      </c>
      <c r="J93" s="39"/>
    </row>
    <row r="94" spans="2:10">
      <c r="B94" t="s">
        <v>47</v>
      </c>
      <c r="C94" t="s">
        <v>22</v>
      </c>
      <c r="D94" t="s">
        <v>54</v>
      </c>
      <c r="E94" s="4">
        <v>973</v>
      </c>
      <c r="F94" s="5">
        <v>162</v>
      </c>
      <c r="G94" s="39">
        <f>VLOOKUP(data6[[#This Row],[Product]],products11[],2,FALSE)</f>
        <v>10.38</v>
      </c>
      <c r="H94" s="39">
        <f>data6[[#This Row],[Cost per unit]]*data6[[#This Row],[Units]]</f>
        <v>1681.5600000000002</v>
      </c>
      <c r="I94" s="39">
        <f>data6[[#This Row],[Amount]]-data6[[#This Row],[Total Cost]]</f>
        <v>-708.56000000000017</v>
      </c>
      <c r="J94" s="39"/>
    </row>
    <row r="95" spans="2:10">
      <c r="B95" t="s">
        <v>55</v>
      </c>
      <c r="C95" t="s">
        <v>14</v>
      </c>
      <c r="D95" t="s">
        <v>45</v>
      </c>
      <c r="E95" s="4">
        <v>567</v>
      </c>
      <c r="F95" s="5">
        <v>228</v>
      </c>
      <c r="G95" s="39">
        <f>VLOOKUP(data6[[#This Row],[Product]],products11[],2,FALSE)</f>
        <v>9</v>
      </c>
      <c r="H95" s="39">
        <f>data6[[#This Row],[Cost per unit]]*data6[[#This Row],[Units]]</f>
        <v>2052</v>
      </c>
      <c r="I95" s="39">
        <f>data6[[#This Row],[Amount]]-data6[[#This Row],[Total Cost]]</f>
        <v>-1485</v>
      </c>
      <c r="J95" s="39"/>
    </row>
    <row r="96" spans="2:10">
      <c r="B96" t="s">
        <v>55</v>
      </c>
      <c r="C96" t="s">
        <v>22</v>
      </c>
      <c r="D96" t="s">
        <v>52</v>
      </c>
      <c r="E96" s="4">
        <v>2471</v>
      </c>
      <c r="F96" s="5">
        <v>342</v>
      </c>
      <c r="G96" s="39">
        <f>VLOOKUP(data6[[#This Row],[Product]],products11[],2,FALSE)</f>
        <v>7.16</v>
      </c>
      <c r="H96" s="39">
        <f>data6[[#This Row],[Cost per unit]]*data6[[#This Row],[Units]]</f>
        <v>2448.7200000000003</v>
      </c>
      <c r="I96" s="39">
        <f>data6[[#This Row],[Amount]]-data6[[#This Row],[Total Cost]]</f>
        <v>22.279999999999745</v>
      </c>
      <c r="J96" s="39"/>
    </row>
    <row r="97" spans="2:10">
      <c r="B97" t="s">
        <v>43</v>
      </c>
      <c r="C97" t="s">
        <v>34</v>
      </c>
      <c r="D97" t="s">
        <v>12</v>
      </c>
      <c r="E97" s="4">
        <v>7189</v>
      </c>
      <c r="F97" s="5">
        <v>54</v>
      </c>
      <c r="G97" s="39">
        <f>VLOOKUP(data6[[#This Row],[Product]],products11[],2,FALSE)</f>
        <v>9.33</v>
      </c>
      <c r="H97" s="39">
        <f>data6[[#This Row],[Cost per unit]]*data6[[#This Row],[Units]]</f>
        <v>503.82</v>
      </c>
      <c r="I97" s="39">
        <f>data6[[#This Row],[Amount]]-data6[[#This Row],[Total Cost]]</f>
        <v>6685.18</v>
      </c>
      <c r="J97" s="39"/>
    </row>
    <row r="98" spans="2:10">
      <c r="B98" t="s">
        <v>21</v>
      </c>
      <c r="C98" t="s">
        <v>14</v>
      </c>
      <c r="D98" t="s">
        <v>54</v>
      </c>
      <c r="E98" s="4">
        <v>7455</v>
      </c>
      <c r="F98" s="5">
        <v>216</v>
      </c>
      <c r="G98" s="39">
        <f>VLOOKUP(data6[[#This Row],[Product]],products11[],2,FALSE)</f>
        <v>10.38</v>
      </c>
      <c r="H98" s="39">
        <f>data6[[#This Row],[Cost per unit]]*data6[[#This Row],[Units]]</f>
        <v>2242.0800000000004</v>
      </c>
      <c r="I98" s="39">
        <f>data6[[#This Row],[Amount]]-data6[[#This Row],[Total Cost]]</f>
        <v>5212.92</v>
      </c>
      <c r="J98" s="39"/>
    </row>
    <row r="99" spans="2:10">
      <c r="B99" t="s">
        <v>47</v>
      </c>
      <c r="C99" t="s">
        <v>50</v>
      </c>
      <c r="D99" t="s">
        <v>51</v>
      </c>
      <c r="E99" s="4">
        <v>3108</v>
      </c>
      <c r="F99" s="5">
        <v>54</v>
      </c>
      <c r="G99" s="39">
        <f>VLOOKUP(data6[[#This Row],[Product]],products11[],2,FALSE)</f>
        <v>5.6</v>
      </c>
      <c r="H99" s="39">
        <f>data6[[#This Row],[Cost per unit]]*data6[[#This Row],[Units]]</f>
        <v>302.39999999999998</v>
      </c>
      <c r="I99" s="39">
        <f>data6[[#This Row],[Amount]]-data6[[#This Row],[Total Cost]]</f>
        <v>2805.6</v>
      </c>
      <c r="J99" s="39"/>
    </row>
    <row r="100" spans="2:10">
      <c r="B100" t="s">
        <v>26</v>
      </c>
      <c r="C100" t="s">
        <v>34</v>
      </c>
      <c r="D100" t="s">
        <v>28</v>
      </c>
      <c r="E100" s="4">
        <v>469</v>
      </c>
      <c r="F100" s="5">
        <v>75</v>
      </c>
      <c r="G100" s="39">
        <f>VLOOKUP(data6[[#This Row],[Product]],products11[],2,FALSE)</f>
        <v>13.15</v>
      </c>
      <c r="H100" s="39">
        <f>data6[[#This Row],[Cost per unit]]*data6[[#This Row],[Units]]</f>
        <v>986.25</v>
      </c>
      <c r="I100" s="39">
        <f>data6[[#This Row],[Amount]]-data6[[#This Row],[Total Cost]]</f>
        <v>-517.25</v>
      </c>
      <c r="J100" s="39"/>
    </row>
    <row r="101" spans="2:10">
      <c r="B101" t="s">
        <v>18</v>
      </c>
      <c r="C101" t="s">
        <v>9</v>
      </c>
      <c r="D101" t="s">
        <v>48</v>
      </c>
      <c r="E101" s="4">
        <v>2737</v>
      </c>
      <c r="F101" s="5">
        <v>93</v>
      </c>
      <c r="G101" s="39">
        <f>VLOOKUP(data6[[#This Row],[Product]],products11[],2,FALSE)</f>
        <v>6.49</v>
      </c>
      <c r="H101" s="39">
        <f>data6[[#This Row],[Cost per unit]]*data6[[#This Row],[Units]]</f>
        <v>603.57000000000005</v>
      </c>
      <c r="I101" s="39">
        <f>data6[[#This Row],[Amount]]-data6[[#This Row],[Total Cost]]</f>
        <v>2133.4299999999998</v>
      </c>
      <c r="J101" s="39"/>
    </row>
    <row r="102" spans="2:10">
      <c r="B102" t="s">
        <v>18</v>
      </c>
      <c r="C102" t="s">
        <v>9</v>
      </c>
      <c r="D102" t="s">
        <v>28</v>
      </c>
      <c r="E102" s="4">
        <v>4305</v>
      </c>
      <c r="F102" s="5">
        <v>156</v>
      </c>
      <c r="G102" s="39">
        <f>VLOOKUP(data6[[#This Row],[Product]],products11[],2,FALSE)</f>
        <v>13.15</v>
      </c>
      <c r="H102" s="39">
        <f>data6[[#This Row],[Cost per unit]]*data6[[#This Row],[Units]]</f>
        <v>2051.4</v>
      </c>
      <c r="I102" s="39">
        <f>data6[[#This Row],[Amount]]-data6[[#This Row],[Total Cost]]</f>
        <v>2253.6</v>
      </c>
      <c r="J102" s="39"/>
    </row>
    <row r="103" spans="2:10">
      <c r="B103" t="s">
        <v>18</v>
      </c>
      <c r="C103" t="s">
        <v>34</v>
      </c>
      <c r="D103" t="s">
        <v>33</v>
      </c>
      <c r="E103" s="4">
        <v>2408</v>
      </c>
      <c r="F103" s="5">
        <v>9</v>
      </c>
      <c r="G103" s="39">
        <f>VLOOKUP(data6[[#This Row],[Product]],products11[],2,FALSE)</f>
        <v>3.11</v>
      </c>
      <c r="H103" s="39">
        <f>data6[[#This Row],[Cost per unit]]*data6[[#This Row],[Units]]</f>
        <v>27.99</v>
      </c>
      <c r="I103" s="39">
        <f>data6[[#This Row],[Amount]]-data6[[#This Row],[Total Cost]]</f>
        <v>2380.0100000000002</v>
      </c>
      <c r="J103" s="39"/>
    </row>
    <row r="104" spans="2:10">
      <c r="B104" t="s">
        <v>47</v>
      </c>
      <c r="C104" t="s">
        <v>22</v>
      </c>
      <c r="D104" t="s">
        <v>39</v>
      </c>
      <c r="E104" s="4">
        <v>1281</v>
      </c>
      <c r="F104" s="5">
        <v>18</v>
      </c>
      <c r="G104" s="39">
        <f>VLOOKUP(data6[[#This Row],[Product]],products11[],2,FALSE)</f>
        <v>7.64</v>
      </c>
      <c r="H104" s="39">
        <f>data6[[#This Row],[Cost per unit]]*data6[[#This Row],[Units]]</f>
        <v>137.51999999999998</v>
      </c>
      <c r="I104" s="39">
        <f>data6[[#This Row],[Amount]]-data6[[#This Row],[Total Cost]]</f>
        <v>1143.48</v>
      </c>
      <c r="J104" s="39"/>
    </row>
    <row r="105" spans="2:10">
      <c r="B105" t="s">
        <v>8</v>
      </c>
      <c r="C105" t="s">
        <v>14</v>
      </c>
      <c r="D105" t="s">
        <v>15</v>
      </c>
      <c r="E105" s="4">
        <v>12348</v>
      </c>
      <c r="F105" s="5">
        <v>234</v>
      </c>
      <c r="G105" s="39">
        <f>VLOOKUP(data6[[#This Row],[Product]],products11[],2,FALSE)</f>
        <v>8.65</v>
      </c>
      <c r="H105" s="39">
        <f>data6[[#This Row],[Cost per unit]]*data6[[#This Row],[Units]]</f>
        <v>2024.1000000000001</v>
      </c>
      <c r="I105" s="39">
        <f>data6[[#This Row],[Amount]]-data6[[#This Row],[Total Cost]]</f>
        <v>10323.9</v>
      </c>
      <c r="J105" s="39"/>
    </row>
    <row r="106" spans="2:10">
      <c r="B106" t="s">
        <v>47</v>
      </c>
      <c r="C106" t="s">
        <v>50</v>
      </c>
      <c r="D106" t="s">
        <v>54</v>
      </c>
      <c r="E106" s="4">
        <v>3689</v>
      </c>
      <c r="F106" s="5">
        <v>312</v>
      </c>
      <c r="G106" s="39">
        <f>VLOOKUP(data6[[#This Row],[Product]],products11[],2,FALSE)</f>
        <v>10.38</v>
      </c>
      <c r="H106" s="39">
        <f>data6[[#This Row],[Cost per unit]]*data6[[#This Row],[Units]]</f>
        <v>3238.5600000000004</v>
      </c>
      <c r="I106" s="39">
        <f>data6[[#This Row],[Amount]]-data6[[#This Row],[Total Cost]]</f>
        <v>450.4399999999996</v>
      </c>
      <c r="J106" s="39"/>
    </row>
    <row r="107" spans="2:10">
      <c r="B107" t="s">
        <v>40</v>
      </c>
      <c r="C107" t="s">
        <v>22</v>
      </c>
      <c r="D107" t="s">
        <v>39</v>
      </c>
      <c r="E107" s="4">
        <v>2870</v>
      </c>
      <c r="F107" s="5">
        <v>300</v>
      </c>
      <c r="G107" s="39">
        <f>VLOOKUP(data6[[#This Row],[Product]],products11[],2,FALSE)</f>
        <v>7.64</v>
      </c>
      <c r="H107" s="39">
        <f>data6[[#This Row],[Cost per unit]]*data6[[#This Row],[Units]]</f>
        <v>2292</v>
      </c>
      <c r="I107" s="39">
        <f>data6[[#This Row],[Amount]]-data6[[#This Row],[Total Cost]]</f>
        <v>578</v>
      </c>
      <c r="J107" s="39"/>
    </row>
    <row r="108" spans="2:10">
      <c r="B108" t="s">
        <v>46</v>
      </c>
      <c r="C108" t="s">
        <v>22</v>
      </c>
      <c r="D108" t="s">
        <v>53</v>
      </c>
      <c r="E108" s="4">
        <v>798</v>
      </c>
      <c r="F108" s="5">
        <v>519</v>
      </c>
      <c r="G108" s="39">
        <f>VLOOKUP(data6[[#This Row],[Product]],products11[],2,FALSE)</f>
        <v>16.73</v>
      </c>
      <c r="H108" s="39">
        <f>data6[[#This Row],[Cost per unit]]*data6[[#This Row],[Units]]</f>
        <v>8682.8700000000008</v>
      </c>
      <c r="I108" s="39">
        <f>data6[[#This Row],[Amount]]-data6[[#This Row],[Total Cost]]</f>
        <v>-7884.8700000000008</v>
      </c>
      <c r="J108" s="39"/>
    </row>
    <row r="109" spans="2:10">
      <c r="B109" t="s">
        <v>21</v>
      </c>
      <c r="C109" t="s">
        <v>9</v>
      </c>
      <c r="D109" t="s">
        <v>45</v>
      </c>
      <c r="E109" s="4">
        <v>2933</v>
      </c>
      <c r="F109" s="5">
        <v>9</v>
      </c>
      <c r="G109" s="39">
        <f>VLOOKUP(data6[[#This Row],[Product]],products11[],2,FALSE)</f>
        <v>9</v>
      </c>
      <c r="H109" s="39">
        <f>data6[[#This Row],[Cost per unit]]*data6[[#This Row],[Units]]</f>
        <v>81</v>
      </c>
      <c r="I109" s="39">
        <f>data6[[#This Row],[Amount]]-data6[[#This Row],[Total Cost]]</f>
        <v>2852</v>
      </c>
      <c r="J109" s="39"/>
    </row>
    <row r="110" spans="2:10">
      <c r="B110" t="s">
        <v>43</v>
      </c>
      <c r="C110" t="s">
        <v>14</v>
      </c>
      <c r="D110" t="s">
        <v>19</v>
      </c>
      <c r="E110" s="4">
        <v>2744</v>
      </c>
      <c r="F110" s="5">
        <v>9</v>
      </c>
      <c r="G110" s="39">
        <f>VLOOKUP(data6[[#This Row],[Product]],products11[],2,FALSE)</f>
        <v>11.88</v>
      </c>
      <c r="H110" s="39">
        <f>data6[[#This Row],[Cost per unit]]*data6[[#This Row],[Units]]</f>
        <v>106.92</v>
      </c>
      <c r="I110" s="39">
        <f>data6[[#This Row],[Amount]]-data6[[#This Row],[Total Cost]]</f>
        <v>2637.08</v>
      </c>
      <c r="J110" s="39"/>
    </row>
    <row r="111" spans="2:10">
      <c r="B111" t="s">
        <v>8</v>
      </c>
      <c r="C111" t="s">
        <v>22</v>
      </c>
      <c r="D111" t="s">
        <v>31</v>
      </c>
      <c r="E111" s="4">
        <v>9772</v>
      </c>
      <c r="F111" s="5">
        <v>90</v>
      </c>
      <c r="G111" s="39">
        <f>VLOOKUP(data6[[#This Row],[Product]],products11[],2,FALSE)</f>
        <v>12.37</v>
      </c>
      <c r="H111" s="39">
        <f>data6[[#This Row],[Cost per unit]]*data6[[#This Row],[Units]]</f>
        <v>1113.3</v>
      </c>
      <c r="I111" s="39">
        <f>data6[[#This Row],[Amount]]-data6[[#This Row],[Total Cost]]</f>
        <v>8658.7000000000007</v>
      </c>
      <c r="J111" s="39"/>
    </row>
    <row r="112" spans="2:10">
      <c r="B112" t="s">
        <v>40</v>
      </c>
      <c r="C112" t="s">
        <v>50</v>
      </c>
      <c r="D112" t="s">
        <v>28</v>
      </c>
      <c r="E112" s="4">
        <v>1568</v>
      </c>
      <c r="F112" s="5">
        <v>96</v>
      </c>
      <c r="G112" s="39">
        <f>VLOOKUP(data6[[#This Row],[Product]],products11[],2,FALSE)</f>
        <v>13.15</v>
      </c>
      <c r="H112" s="39">
        <f>data6[[#This Row],[Cost per unit]]*data6[[#This Row],[Units]]</f>
        <v>1262.4000000000001</v>
      </c>
      <c r="I112" s="39">
        <f>data6[[#This Row],[Amount]]-data6[[#This Row],[Total Cost]]</f>
        <v>305.59999999999991</v>
      </c>
      <c r="J112" s="39"/>
    </row>
    <row r="113" spans="2:10">
      <c r="B113" t="s">
        <v>46</v>
      </c>
      <c r="C113" t="s">
        <v>22</v>
      </c>
      <c r="D113" t="s">
        <v>30</v>
      </c>
      <c r="E113" s="4">
        <v>11417</v>
      </c>
      <c r="F113" s="5">
        <v>21</v>
      </c>
      <c r="G113" s="39">
        <f>VLOOKUP(data6[[#This Row],[Product]],products11[],2,FALSE)</f>
        <v>8.7899999999999991</v>
      </c>
      <c r="H113" s="39">
        <f>data6[[#This Row],[Cost per unit]]*data6[[#This Row],[Units]]</f>
        <v>184.58999999999997</v>
      </c>
      <c r="I113" s="39">
        <f>data6[[#This Row],[Amount]]-data6[[#This Row],[Total Cost]]</f>
        <v>11232.41</v>
      </c>
      <c r="J113" s="39"/>
    </row>
    <row r="114" spans="2:10">
      <c r="B114" t="s">
        <v>8</v>
      </c>
      <c r="C114" t="s">
        <v>50</v>
      </c>
      <c r="D114" t="s">
        <v>51</v>
      </c>
      <c r="E114" s="4">
        <v>6748</v>
      </c>
      <c r="F114" s="5">
        <v>48</v>
      </c>
      <c r="G114" s="39">
        <f>VLOOKUP(data6[[#This Row],[Product]],products11[],2,FALSE)</f>
        <v>5.6</v>
      </c>
      <c r="H114" s="39">
        <f>data6[[#This Row],[Cost per unit]]*data6[[#This Row],[Units]]</f>
        <v>268.79999999999995</v>
      </c>
      <c r="I114" s="39">
        <f>data6[[#This Row],[Amount]]-data6[[#This Row],[Total Cost]]</f>
        <v>6479.2</v>
      </c>
      <c r="J114" s="39"/>
    </row>
    <row r="115" spans="2:10">
      <c r="B115" t="s">
        <v>55</v>
      </c>
      <c r="C115" t="s">
        <v>22</v>
      </c>
      <c r="D115" t="s">
        <v>53</v>
      </c>
      <c r="E115" s="4">
        <v>1407</v>
      </c>
      <c r="F115" s="5">
        <v>72</v>
      </c>
      <c r="G115" s="39">
        <f>VLOOKUP(data6[[#This Row],[Product]],products11[],2,FALSE)</f>
        <v>16.73</v>
      </c>
      <c r="H115" s="39">
        <f>data6[[#This Row],[Cost per unit]]*data6[[#This Row],[Units]]</f>
        <v>1204.56</v>
      </c>
      <c r="I115" s="39">
        <f>data6[[#This Row],[Amount]]-data6[[#This Row],[Total Cost]]</f>
        <v>202.44000000000005</v>
      </c>
      <c r="J115" s="39"/>
    </row>
    <row r="116" spans="2:10">
      <c r="B116" t="s">
        <v>13</v>
      </c>
      <c r="C116" t="s">
        <v>14</v>
      </c>
      <c r="D116" t="s">
        <v>52</v>
      </c>
      <c r="E116" s="4">
        <v>2023</v>
      </c>
      <c r="F116" s="5">
        <v>168</v>
      </c>
      <c r="G116" s="39">
        <f>VLOOKUP(data6[[#This Row],[Product]],products11[],2,FALSE)</f>
        <v>7.16</v>
      </c>
      <c r="H116" s="39">
        <f>data6[[#This Row],[Cost per unit]]*data6[[#This Row],[Units]]</f>
        <v>1202.8800000000001</v>
      </c>
      <c r="I116" s="39">
        <f>data6[[#This Row],[Amount]]-data6[[#This Row],[Total Cost]]</f>
        <v>820.11999999999989</v>
      </c>
      <c r="J116" s="39"/>
    </row>
    <row r="117" spans="2:10">
      <c r="B117" t="s">
        <v>43</v>
      </c>
      <c r="C117" t="s">
        <v>27</v>
      </c>
      <c r="D117" t="s">
        <v>51</v>
      </c>
      <c r="E117" s="4">
        <v>5236</v>
      </c>
      <c r="F117" s="5">
        <v>51</v>
      </c>
      <c r="G117" s="39">
        <f>VLOOKUP(data6[[#This Row],[Product]],products11[],2,FALSE)</f>
        <v>5.6</v>
      </c>
      <c r="H117" s="39">
        <f>data6[[#This Row],[Cost per unit]]*data6[[#This Row],[Units]]</f>
        <v>285.59999999999997</v>
      </c>
      <c r="I117" s="39">
        <f>data6[[#This Row],[Amount]]-data6[[#This Row],[Total Cost]]</f>
        <v>4950.3999999999996</v>
      </c>
      <c r="J117" s="39"/>
    </row>
    <row r="118" spans="2:10">
      <c r="B118" t="s">
        <v>21</v>
      </c>
      <c r="C118" t="s">
        <v>22</v>
      </c>
      <c r="D118" t="s">
        <v>39</v>
      </c>
      <c r="E118" s="4">
        <v>1925</v>
      </c>
      <c r="F118" s="5">
        <v>192</v>
      </c>
      <c r="G118" s="39">
        <f>VLOOKUP(data6[[#This Row],[Product]],products11[],2,FALSE)</f>
        <v>7.64</v>
      </c>
      <c r="H118" s="39">
        <f>data6[[#This Row],[Cost per unit]]*data6[[#This Row],[Units]]</f>
        <v>1466.8799999999999</v>
      </c>
      <c r="I118" s="39">
        <f>data6[[#This Row],[Amount]]-data6[[#This Row],[Total Cost]]</f>
        <v>458.12000000000012</v>
      </c>
      <c r="J118" s="39"/>
    </row>
    <row r="119" spans="2:10">
      <c r="B119" t="s">
        <v>40</v>
      </c>
      <c r="C119" t="s">
        <v>9</v>
      </c>
      <c r="D119" t="s">
        <v>17</v>
      </c>
      <c r="E119" s="4">
        <v>6608</v>
      </c>
      <c r="F119" s="5">
        <v>225</v>
      </c>
      <c r="G119" s="39">
        <f>VLOOKUP(data6[[#This Row],[Product]],products11[],2,FALSE)</f>
        <v>11.7</v>
      </c>
      <c r="H119" s="39">
        <f>data6[[#This Row],[Cost per unit]]*data6[[#This Row],[Units]]</f>
        <v>2632.5</v>
      </c>
      <c r="I119" s="39">
        <f>data6[[#This Row],[Amount]]-data6[[#This Row],[Total Cost]]</f>
        <v>3975.5</v>
      </c>
      <c r="J119" s="39"/>
    </row>
    <row r="120" spans="2:10">
      <c r="B120" t="s">
        <v>26</v>
      </c>
      <c r="C120" t="s">
        <v>50</v>
      </c>
      <c r="D120" t="s">
        <v>51</v>
      </c>
      <c r="E120" s="4">
        <v>8008</v>
      </c>
      <c r="F120" s="5">
        <v>456</v>
      </c>
      <c r="G120" s="39">
        <f>VLOOKUP(data6[[#This Row],[Product]],products11[],2,FALSE)</f>
        <v>5.6</v>
      </c>
      <c r="H120" s="39">
        <f>data6[[#This Row],[Cost per unit]]*data6[[#This Row],[Units]]</f>
        <v>2553.6</v>
      </c>
      <c r="I120" s="39">
        <f>data6[[#This Row],[Amount]]-data6[[#This Row],[Total Cost]]</f>
        <v>5454.4</v>
      </c>
      <c r="J120" s="39"/>
    </row>
    <row r="121" spans="2:10">
      <c r="B121" t="s">
        <v>55</v>
      </c>
      <c r="C121" t="s">
        <v>50</v>
      </c>
      <c r="D121" t="s">
        <v>28</v>
      </c>
      <c r="E121" s="4">
        <v>1428</v>
      </c>
      <c r="F121" s="5">
        <v>93</v>
      </c>
      <c r="G121" s="39">
        <f>VLOOKUP(data6[[#This Row],[Product]],products11[],2,FALSE)</f>
        <v>13.15</v>
      </c>
      <c r="H121" s="39">
        <f>data6[[#This Row],[Cost per unit]]*data6[[#This Row],[Units]]</f>
        <v>1222.95</v>
      </c>
      <c r="I121" s="39">
        <f>data6[[#This Row],[Amount]]-data6[[#This Row],[Total Cost]]</f>
        <v>205.04999999999995</v>
      </c>
      <c r="J121" s="39"/>
    </row>
    <row r="122" spans="2:10">
      <c r="B122" t="s">
        <v>26</v>
      </c>
      <c r="C122" t="s">
        <v>50</v>
      </c>
      <c r="D122" t="s">
        <v>19</v>
      </c>
      <c r="E122" s="4">
        <v>525</v>
      </c>
      <c r="F122" s="5">
        <v>48</v>
      </c>
      <c r="G122" s="39">
        <f>VLOOKUP(data6[[#This Row],[Product]],products11[],2,FALSE)</f>
        <v>11.88</v>
      </c>
      <c r="H122" s="39">
        <f>data6[[#This Row],[Cost per unit]]*data6[[#This Row],[Units]]</f>
        <v>570.24</v>
      </c>
      <c r="I122" s="39">
        <f>data6[[#This Row],[Amount]]-data6[[#This Row],[Total Cost]]</f>
        <v>-45.240000000000009</v>
      </c>
      <c r="J122" s="39"/>
    </row>
    <row r="123" spans="2:10">
      <c r="B123" t="s">
        <v>26</v>
      </c>
      <c r="C123" t="s">
        <v>9</v>
      </c>
      <c r="D123" t="s">
        <v>23</v>
      </c>
      <c r="E123" s="4">
        <v>1505</v>
      </c>
      <c r="F123" s="5">
        <v>102</v>
      </c>
      <c r="G123" s="39">
        <f>VLOOKUP(data6[[#This Row],[Product]],products11[],2,FALSE)</f>
        <v>6.47</v>
      </c>
      <c r="H123" s="39">
        <f>data6[[#This Row],[Cost per unit]]*data6[[#This Row],[Units]]</f>
        <v>659.93999999999994</v>
      </c>
      <c r="I123" s="39">
        <f>data6[[#This Row],[Amount]]-data6[[#This Row],[Total Cost]]</f>
        <v>845.06000000000006</v>
      </c>
      <c r="J123" s="39"/>
    </row>
    <row r="124" spans="2:10">
      <c r="B124" t="s">
        <v>40</v>
      </c>
      <c r="C124" t="s">
        <v>14</v>
      </c>
      <c r="D124" t="s">
        <v>10</v>
      </c>
      <c r="E124" s="4">
        <v>6755</v>
      </c>
      <c r="F124" s="5">
        <v>252</v>
      </c>
      <c r="G124" s="39">
        <f>VLOOKUP(data6[[#This Row],[Product]],products11[],2,FALSE)</f>
        <v>14.49</v>
      </c>
      <c r="H124" s="39">
        <f>data6[[#This Row],[Cost per unit]]*data6[[#This Row],[Units]]</f>
        <v>3651.48</v>
      </c>
      <c r="I124" s="39">
        <f>data6[[#This Row],[Amount]]-data6[[#This Row],[Total Cost]]</f>
        <v>3103.52</v>
      </c>
      <c r="J124" s="39"/>
    </row>
    <row r="125" spans="2:10">
      <c r="B125" t="s">
        <v>46</v>
      </c>
      <c r="C125" t="s">
        <v>9</v>
      </c>
      <c r="D125" t="s">
        <v>23</v>
      </c>
      <c r="E125" s="4">
        <v>11571</v>
      </c>
      <c r="F125" s="5">
        <v>138</v>
      </c>
      <c r="G125" s="39">
        <f>VLOOKUP(data6[[#This Row],[Product]],products11[],2,FALSE)</f>
        <v>6.47</v>
      </c>
      <c r="H125" s="39">
        <f>data6[[#This Row],[Cost per unit]]*data6[[#This Row],[Units]]</f>
        <v>892.86</v>
      </c>
      <c r="I125" s="39">
        <f>data6[[#This Row],[Amount]]-data6[[#This Row],[Total Cost]]</f>
        <v>10678.14</v>
      </c>
      <c r="J125" s="39"/>
    </row>
    <row r="126" spans="2:10">
      <c r="B126" t="s">
        <v>8</v>
      </c>
      <c r="C126" t="s">
        <v>34</v>
      </c>
      <c r="D126" t="s">
        <v>28</v>
      </c>
      <c r="E126" s="4">
        <v>2541</v>
      </c>
      <c r="F126" s="5">
        <v>90</v>
      </c>
      <c r="G126" s="39">
        <f>VLOOKUP(data6[[#This Row],[Product]],products11[],2,FALSE)</f>
        <v>13.15</v>
      </c>
      <c r="H126" s="39">
        <f>data6[[#This Row],[Cost per unit]]*data6[[#This Row],[Units]]</f>
        <v>1183.5</v>
      </c>
      <c r="I126" s="39">
        <f>data6[[#This Row],[Amount]]-data6[[#This Row],[Total Cost]]</f>
        <v>1357.5</v>
      </c>
      <c r="J126" s="39"/>
    </row>
    <row r="127" spans="2:10">
      <c r="B127" t="s">
        <v>21</v>
      </c>
      <c r="C127" t="s">
        <v>9</v>
      </c>
      <c r="D127" t="s">
        <v>10</v>
      </c>
      <c r="E127" s="4">
        <v>1526</v>
      </c>
      <c r="F127" s="5">
        <v>240</v>
      </c>
      <c r="G127" s="39">
        <f>VLOOKUP(data6[[#This Row],[Product]],products11[],2,FALSE)</f>
        <v>14.49</v>
      </c>
      <c r="H127" s="39">
        <f>data6[[#This Row],[Cost per unit]]*data6[[#This Row],[Units]]</f>
        <v>3477.6</v>
      </c>
      <c r="I127" s="39">
        <f>data6[[#This Row],[Amount]]-data6[[#This Row],[Total Cost]]</f>
        <v>-1951.6</v>
      </c>
      <c r="J127" s="39"/>
    </row>
    <row r="128" spans="2:10">
      <c r="B128" t="s">
        <v>8</v>
      </c>
      <c r="C128" t="s">
        <v>34</v>
      </c>
      <c r="D128" t="s">
        <v>19</v>
      </c>
      <c r="E128" s="4">
        <v>6125</v>
      </c>
      <c r="F128" s="5">
        <v>102</v>
      </c>
      <c r="G128" s="39">
        <f>VLOOKUP(data6[[#This Row],[Product]],products11[],2,FALSE)</f>
        <v>11.88</v>
      </c>
      <c r="H128" s="39">
        <f>data6[[#This Row],[Cost per unit]]*data6[[#This Row],[Units]]</f>
        <v>1211.76</v>
      </c>
      <c r="I128" s="39">
        <f>data6[[#This Row],[Amount]]-data6[[#This Row],[Total Cost]]</f>
        <v>4913.24</v>
      </c>
      <c r="J128" s="39"/>
    </row>
    <row r="129" spans="2:10">
      <c r="B129" t="s">
        <v>21</v>
      </c>
      <c r="C129" t="s">
        <v>14</v>
      </c>
      <c r="D129" t="s">
        <v>53</v>
      </c>
      <c r="E129" s="4">
        <v>847</v>
      </c>
      <c r="F129" s="5">
        <v>129</v>
      </c>
      <c r="G129" s="39">
        <f>VLOOKUP(data6[[#This Row],[Product]],products11[],2,FALSE)</f>
        <v>16.73</v>
      </c>
      <c r="H129" s="39">
        <f>data6[[#This Row],[Cost per unit]]*data6[[#This Row],[Units]]</f>
        <v>2158.17</v>
      </c>
      <c r="I129" s="39">
        <f>data6[[#This Row],[Amount]]-data6[[#This Row],[Total Cost]]</f>
        <v>-1311.17</v>
      </c>
      <c r="J129" s="39"/>
    </row>
    <row r="130" spans="2:10">
      <c r="B130" t="s">
        <v>13</v>
      </c>
      <c r="C130" t="s">
        <v>14</v>
      </c>
      <c r="D130" t="s">
        <v>53</v>
      </c>
      <c r="E130" s="4">
        <v>4753</v>
      </c>
      <c r="F130" s="5">
        <v>300</v>
      </c>
      <c r="G130" s="39">
        <f>VLOOKUP(data6[[#This Row],[Product]],products11[],2,FALSE)</f>
        <v>16.73</v>
      </c>
      <c r="H130" s="39">
        <f>data6[[#This Row],[Cost per unit]]*data6[[#This Row],[Units]]</f>
        <v>5019</v>
      </c>
      <c r="I130" s="39">
        <f>data6[[#This Row],[Amount]]-data6[[#This Row],[Total Cost]]</f>
        <v>-266</v>
      </c>
      <c r="J130" s="39"/>
    </row>
    <row r="131" spans="2:10">
      <c r="B131" t="s">
        <v>26</v>
      </c>
      <c r="C131" t="s">
        <v>34</v>
      </c>
      <c r="D131" t="s">
        <v>31</v>
      </c>
      <c r="E131" s="4">
        <v>959</v>
      </c>
      <c r="F131" s="5">
        <v>135</v>
      </c>
      <c r="G131" s="39">
        <f>VLOOKUP(data6[[#This Row],[Product]],products11[],2,FALSE)</f>
        <v>12.37</v>
      </c>
      <c r="H131" s="39">
        <f>data6[[#This Row],[Cost per unit]]*data6[[#This Row],[Units]]</f>
        <v>1669.9499999999998</v>
      </c>
      <c r="I131" s="39">
        <f>data6[[#This Row],[Amount]]-data6[[#This Row],[Total Cost]]</f>
        <v>-710.94999999999982</v>
      </c>
      <c r="J131" s="39"/>
    </row>
    <row r="132" spans="2:10">
      <c r="B132" t="s">
        <v>40</v>
      </c>
      <c r="C132" t="s">
        <v>14</v>
      </c>
      <c r="D132" t="s">
        <v>49</v>
      </c>
      <c r="E132" s="4">
        <v>2793</v>
      </c>
      <c r="F132" s="5">
        <v>114</v>
      </c>
      <c r="G132" s="39">
        <f>VLOOKUP(data6[[#This Row],[Product]],products11[],2,FALSE)</f>
        <v>4.97</v>
      </c>
      <c r="H132" s="39">
        <f>data6[[#This Row],[Cost per unit]]*data6[[#This Row],[Units]]</f>
        <v>566.57999999999993</v>
      </c>
      <c r="I132" s="39">
        <f>data6[[#This Row],[Amount]]-data6[[#This Row],[Total Cost]]</f>
        <v>2226.42</v>
      </c>
      <c r="J132" s="39"/>
    </row>
    <row r="133" spans="2:10">
      <c r="B133" t="s">
        <v>40</v>
      </c>
      <c r="C133" t="s">
        <v>14</v>
      </c>
      <c r="D133" t="s">
        <v>17</v>
      </c>
      <c r="E133" s="4">
        <v>4606</v>
      </c>
      <c r="F133" s="5">
        <v>63</v>
      </c>
      <c r="G133" s="39">
        <f>VLOOKUP(data6[[#This Row],[Product]],products11[],2,FALSE)</f>
        <v>11.7</v>
      </c>
      <c r="H133" s="39">
        <f>data6[[#This Row],[Cost per unit]]*data6[[#This Row],[Units]]</f>
        <v>737.09999999999991</v>
      </c>
      <c r="I133" s="39">
        <f>data6[[#This Row],[Amount]]-data6[[#This Row],[Total Cost]]</f>
        <v>3868.9</v>
      </c>
      <c r="J133" s="39"/>
    </row>
    <row r="134" spans="2:10">
      <c r="B134" t="s">
        <v>40</v>
      </c>
      <c r="C134" t="s">
        <v>22</v>
      </c>
      <c r="D134" t="s">
        <v>52</v>
      </c>
      <c r="E134" s="4">
        <v>5551</v>
      </c>
      <c r="F134" s="5">
        <v>252</v>
      </c>
      <c r="G134" s="39">
        <f>VLOOKUP(data6[[#This Row],[Product]],products11[],2,FALSE)</f>
        <v>7.16</v>
      </c>
      <c r="H134" s="39">
        <f>data6[[#This Row],[Cost per unit]]*data6[[#This Row],[Units]]</f>
        <v>1804.32</v>
      </c>
      <c r="I134" s="39">
        <f>data6[[#This Row],[Amount]]-data6[[#This Row],[Total Cost]]</f>
        <v>3746.6800000000003</v>
      </c>
      <c r="J134" s="39"/>
    </row>
    <row r="135" spans="2:10">
      <c r="B135" t="s">
        <v>55</v>
      </c>
      <c r="C135" t="s">
        <v>22</v>
      </c>
      <c r="D135" t="s">
        <v>15</v>
      </c>
      <c r="E135" s="4">
        <v>6657</v>
      </c>
      <c r="F135" s="5">
        <v>303</v>
      </c>
      <c r="G135" s="39">
        <f>VLOOKUP(data6[[#This Row],[Product]],products11[],2,FALSE)</f>
        <v>8.65</v>
      </c>
      <c r="H135" s="39">
        <f>data6[[#This Row],[Cost per unit]]*data6[[#This Row],[Units]]</f>
        <v>2620.9500000000003</v>
      </c>
      <c r="I135" s="39">
        <f>data6[[#This Row],[Amount]]-data6[[#This Row],[Total Cost]]</f>
        <v>4036.0499999999997</v>
      </c>
      <c r="J135" s="39"/>
    </row>
    <row r="136" spans="2:10">
      <c r="B136" t="s">
        <v>40</v>
      </c>
      <c r="C136" t="s">
        <v>27</v>
      </c>
      <c r="D136" t="s">
        <v>33</v>
      </c>
      <c r="E136" s="4">
        <v>4438</v>
      </c>
      <c r="F136" s="5">
        <v>246</v>
      </c>
      <c r="G136" s="39">
        <f>VLOOKUP(data6[[#This Row],[Product]],products11[],2,FALSE)</f>
        <v>3.11</v>
      </c>
      <c r="H136" s="39">
        <f>data6[[#This Row],[Cost per unit]]*data6[[#This Row],[Units]]</f>
        <v>765.06</v>
      </c>
      <c r="I136" s="39">
        <f>data6[[#This Row],[Amount]]-data6[[#This Row],[Total Cost]]</f>
        <v>3672.94</v>
      </c>
      <c r="J136" s="39"/>
    </row>
    <row r="137" spans="2:10">
      <c r="B137" t="s">
        <v>13</v>
      </c>
      <c r="C137" t="s">
        <v>34</v>
      </c>
      <c r="D137" t="s">
        <v>37</v>
      </c>
      <c r="E137" s="4">
        <v>168</v>
      </c>
      <c r="F137" s="5">
        <v>84</v>
      </c>
      <c r="G137" s="39">
        <f>VLOOKUP(data6[[#This Row],[Product]],products11[],2,FALSE)</f>
        <v>9.77</v>
      </c>
      <c r="H137" s="39">
        <f>data6[[#This Row],[Cost per unit]]*data6[[#This Row],[Units]]</f>
        <v>820.68</v>
      </c>
      <c r="I137" s="39">
        <f>data6[[#This Row],[Amount]]-data6[[#This Row],[Total Cost]]</f>
        <v>-652.67999999999995</v>
      </c>
      <c r="J137" s="39"/>
    </row>
    <row r="138" spans="2:10">
      <c r="B138" t="s">
        <v>40</v>
      </c>
      <c r="C138" t="s">
        <v>50</v>
      </c>
      <c r="D138" t="s">
        <v>33</v>
      </c>
      <c r="E138" s="4">
        <v>7777</v>
      </c>
      <c r="F138" s="5">
        <v>39</v>
      </c>
      <c r="G138" s="39">
        <f>VLOOKUP(data6[[#This Row],[Product]],products11[],2,FALSE)</f>
        <v>3.11</v>
      </c>
      <c r="H138" s="39">
        <f>data6[[#This Row],[Cost per unit]]*data6[[#This Row],[Units]]</f>
        <v>121.28999999999999</v>
      </c>
      <c r="I138" s="39">
        <f>data6[[#This Row],[Amount]]-data6[[#This Row],[Total Cost]]</f>
        <v>7655.71</v>
      </c>
      <c r="J138" s="39"/>
    </row>
    <row r="139" spans="2:10">
      <c r="B139" t="s">
        <v>43</v>
      </c>
      <c r="C139" t="s">
        <v>22</v>
      </c>
      <c r="D139" t="s">
        <v>33</v>
      </c>
      <c r="E139" s="4">
        <v>3339</v>
      </c>
      <c r="F139" s="5">
        <v>348</v>
      </c>
      <c r="G139" s="39">
        <f>VLOOKUP(data6[[#This Row],[Product]],products11[],2,FALSE)</f>
        <v>3.11</v>
      </c>
      <c r="H139" s="39">
        <f>data6[[#This Row],[Cost per unit]]*data6[[#This Row],[Units]]</f>
        <v>1082.28</v>
      </c>
      <c r="I139" s="39">
        <f>data6[[#This Row],[Amount]]-data6[[#This Row],[Total Cost]]</f>
        <v>2256.7200000000003</v>
      </c>
      <c r="J139" s="39"/>
    </row>
    <row r="140" spans="2:10">
      <c r="B140" t="s">
        <v>40</v>
      </c>
      <c r="C140" t="s">
        <v>9</v>
      </c>
      <c r="D140" t="s">
        <v>31</v>
      </c>
      <c r="E140" s="4">
        <v>6391</v>
      </c>
      <c r="F140" s="5">
        <v>48</v>
      </c>
      <c r="G140" s="39">
        <f>VLOOKUP(data6[[#This Row],[Product]],products11[],2,FALSE)</f>
        <v>12.37</v>
      </c>
      <c r="H140" s="39">
        <f>data6[[#This Row],[Cost per unit]]*data6[[#This Row],[Units]]</f>
        <v>593.76</v>
      </c>
      <c r="I140" s="39">
        <f>data6[[#This Row],[Amount]]-data6[[#This Row],[Total Cost]]</f>
        <v>5797.24</v>
      </c>
      <c r="J140" s="39"/>
    </row>
    <row r="141" spans="2:10">
      <c r="B141" t="s">
        <v>43</v>
      </c>
      <c r="C141" t="s">
        <v>9</v>
      </c>
      <c r="D141" t="s">
        <v>37</v>
      </c>
      <c r="E141" s="4">
        <v>518</v>
      </c>
      <c r="F141" s="5">
        <v>75</v>
      </c>
      <c r="G141" s="39">
        <f>VLOOKUP(data6[[#This Row],[Product]],products11[],2,FALSE)</f>
        <v>9.77</v>
      </c>
      <c r="H141" s="39">
        <f>data6[[#This Row],[Cost per unit]]*data6[[#This Row],[Units]]</f>
        <v>732.75</v>
      </c>
      <c r="I141" s="39">
        <f>data6[[#This Row],[Amount]]-data6[[#This Row],[Total Cost]]</f>
        <v>-214.75</v>
      </c>
      <c r="J141" s="39"/>
    </row>
    <row r="142" spans="2:10">
      <c r="B142" t="s">
        <v>40</v>
      </c>
      <c r="C142" t="s">
        <v>34</v>
      </c>
      <c r="D142" t="s">
        <v>54</v>
      </c>
      <c r="E142" s="4">
        <v>5677</v>
      </c>
      <c r="F142" s="5">
        <v>258</v>
      </c>
      <c r="G142" s="39">
        <f>VLOOKUP(data6[[#This Row],[Product]],products11[],2,FALSE)</f>
        <v>10.38</v>
      </c>
      <c r="H142" s="39">
        <f>data6[[#This Row],[Cost per unit]]*data6[[#This Row],[Units]]</f>
        <v>2678.0400000000004</v>
      </c>
      <c r="I142" s="39">
        <f>data6[[#This Row],[Amount]]-data6[[#This Row],[Total Cost]]</f>
        <v>2998.9599999999996</v>
      </c>
      <c r="J142" s="39"/>
    </row>
    <row r="143" spans="2:10">
      <c r="B143" t="s">
        <v>26</v>
      </c>
      <c r="C143" t="s">
        <v>27</v>
      </c>
      <c r="D143" t="s">
        <v>33</v>
      </c>
      <c r="E143" s="4">
        <v>6048</v>
      </c>
      <c r="F143" s="5">
        <v>27</v>
      </c>
      <c r="G143" s="39">
        <f>VLOOKUP(data6[[#This Row],[Product]],products11[],2,FALSE)</f>
        <v>3.11</v>
      </c>
      <c r="H143" s="39">
        <f>data6[[#This Row],[Cost per unit]]*data6[[#This Row],[Units]]</f>
        <v>83.97</v>
      </c>
      <c r="I143" s="39">
        <f>data6[[#This Row],[Amount]]-data6[[#This Row],[Total Cost]]</f>
        <v>5964.03</v>
      </c>
      <c r="J143" s="39"/>
    </row>
    <row r="144" spans="2:10">
      <c r="B144" t="s">
        <v>13</v>
      </c>
      <c r="C144" t="s">
        <v>34</v>
      </c>
      <c r="D144" t="s">
        <v>15</v>
      </c>
      <c r="E144" s="4">
        <v>3752</v>
      </c>
      <c r="F144" s="5">
        <v>213</v>
      </c>
      <c r="G144" s="39">
        <f>VLOOKUP(data6[[#This Row],[Product]],products11[],2,FALSE)</f>
        <v>8.65</v>
      </c>
      <c r="H144" s="39">
        <f>data6[[#This Row],[Cost per unit]]*data6[[#This Row],[Units]]</f>
        <v>1842.45</v>
      </c>
      <c r="I144" s="39">
        <f>data6[[#This Row],[Amount]]-data6[[#This Row],[Total Cost]]</f>
        <v>1909.55</v>
      </c>
      <c r="J144" s="39"/>
    </row>
    <row r="145" spans="2:10">
      <c r="B145" t="s">
        <v>43</v>
      </c>
      <c r="C145" t="s">
        <v>14</v>
      </c>
      <c r="D145" t="s">
        <v>52</v>
      </c>
      <c r="E145" s="4">
        <v>4480</v>
      </c>
      <c r="F145" s="5">
        <v>357</v>
      </c>
      <c r="G145" s="39">
        <f>VLOOKUP(data6[[#This Row],[Product]],products11[],2,FALSE)</f>
        <v>7.16</v>
      </c>
      <c r="H145" s="39">
        <f>data6[[#This Row],[Cost per unit]]*data6[[#This Row],[Units]]</f>
        <v>2556.12</v>
      </c>
      <c r="I145" s="39">
        <f>data6[[#This Row],[Amount]]-data6[[#This Row],[Total Cost]]</f>
        <v>1923.88</v>
      </c>
      <c r="J145" s="39"/>
    </row>
    <row r="146" spans="2:10">
      <c r="B146" t="s">
        <v>18</v>
      </c>
      <c r="C146" t="s">
        <v>9</v>
      </c>
      <c r="D146" t="s">
        <v>19</v>
      </c>
      <c r="E146" s="4">
        <v>259</v>
      </c>
      <c r="F146" s="5">
        <v>207</v>
      </c>
      <c r="G146" s="39">
        <f>VLOOKUP(data6[[#This Row],[Product]],products11[],2,FALSE)</f>
        <v>11.88</v>
      </c>
      <c r="H146" s="39">
        <f>data6[[#This Row],[Cost per unit]]*data6[[#This Row],[Units]]</f>
        <v>2459.1600000000003</v>
      </c>
      <c r="I146" s="39">
        <f>data6[[#This Row],[Amount]]-data6[[#This Row],[Total Cost]]</f>
        <v>-2200.1600000000003</v>
      </c>
      <c r="J146" s="39"/>
    </row>
    <row r="147" spans="2:10">
      <c r="B147" t="s">
        <v>13</v>
      </c>
      <c r="C147" t="s">
        <v>9</v>
      </c>
      <c r="D147" t="s">
        <v>10</v>
      </c>
      <c r="E147" s="4">
        <v>42</v>
      </c>
      <c r="F147" s="5">
        <v>150</v>
      </c>
      <c r="G147" s="39">
        <f>VLOOKUP(data6[[#This Row],[Product]],products11[],2,FALSE)</f>
        <v>14.49</v>
      </c>
      <c r="H147" s="39">
        <f>data6[[#This Row],[Cost per unit]]*data6[[#This Row],[Units]]</f>
        <v>2173.5</v>
      </c>
      <c r="I147" s="39">
        <f>data6[[#This Row],[Amount]]-data6[[#This Row],[Total Cost]]</f>
        <v>-2131.5</v>
      </c>
      <c r="J147" s="39"/>
    </row>
    <row r="148" spans="2:10">
      <c r="B148" t="s">
        <v>21</v>
      </c>
      <c r="C148" t="s">
        <v>22</v>
      </c>
      <c r="D148" t="s">
        <v>51</v>
      </c>
      <c r="E148" s="4">
        <v>98</v>
      </c>
      <c r="F148" s="5">
        <v>204</v>
      </c>
      <c r="G148" s="39">
        <f>VLOOKUP(data6[[#This Row],[Product]],products11[],2,FALSE)</f>
        <v>5.6</v>
      </c>
      <c r="H148" s="39">
        <f>data6[[#This Row],[Cost per unit]]*data6[[#This Row],[Units]]</f>
        <v>1142.3999999999999</v>
      </c>
      <c r="I148" s="39">
        <f>data6[[#This Row],[Amount]]-data6[[#This Row],[Total Cost]]</f>
        <v>-1044.3999999999999</v>
      </c>
      <c r="J148" s="39"/>
    </row>
    <row r="149" spans="2:10">
      <c r="B149" t="s">
        <v>40</v>
      </c>
      <c r="C149" t="s">
        <v>14</v>
      </c>
      <c r="D149" t="s">
        <v>53</v>
      </c>
      <c r="E149" s="4">
        <v>2478</v>
      </c>
      <c r="F149" s="5">
        <v>21</v>
      </c>
      <c r="G149" s="39">
        <f>VLOOKUP(data6[[#This Row],[Product]],products11[],2,FALSE)</f>
        <v>16.73</v>
      </c>
      <c r="H149" s="39">
        <f>data6[[#This Row],[Cost per unit]]*data6[[#This Row],[Units]]</f>
        <v>351.33</v>
      </c>
      <c r="I149" s="39">
        <f>data6[[#This Row],[Amount]]-data6[[#This Row],[Total Cost]]</f>
        <v>2126.67</v>
      </c>
      <c r="J149" s="39"/>
    </row>
    <row r="150" spans="2:10">
      <c r="B150" t="s">
        <v>21</v>
      </c>
      <c r="C150" t="s">
        <v>50</v>
      </c>
      <c r="D150" t="s">
        <v>31</v>
      </c>
      <c r="E150" s="4">
        <v>7847</v>
      </c>
      <c r="F150" s="5">
        <v>174</v>
      </c>
      <c r="G150" s="39">
        <f>VLOOKUP(data6[[#This Row],[Product]],products11[],2,FALSE)</f>
        <v>12.37</v>
      </c>
      <c r="H150" s="39">
        <f>data6[[#This Row],[Cost per unit]]*data6[[#This Row],[Units]]</f>
        <v>2152.3799999999997</v>
      </c>
      <c r="I150" s="39">
        <f>data6[[#This Row],[Amount]]-data6[[#This Row],[Total Cost]]</f>
        <v>5694.6200000000008</v>
      </c>
      <c r="J150" s="39"/>
    </row>
    <row r="151" spans="2:10">
      <c r="B151" t="s">
        <v>46</v>
      </c>
      <c r="C151" t="s">
        <v>9</v>
      </c>
      <c r="D151" t="s">
        <v>33</v>
      </c>
      <c r="E151" s="4">
        <v>9926</v>
      </c>
      <c r="F151" s="5">
        <v>201</v>
      </c>
      <c r="G151" s="39">
        <f>VLOOKUP(data6[[#This Row],[Product]],products11[],2,FALSE)</f>
        <v>3.11</v>
      </c>
      <c r="H151" s="39">
        <f>data6[[#This Row],[Cost per unit]]*data6[[#This Row],[Units]]</f>
        <v>625.11</v>
      </c>
      <c r="I151" s="39">
        <f>data6[[#This Row],[Amount]]-data6[[#This Row],[Total Cost]]</f>
        <v>9300.89</v>
      </c>
      <c r="J151" s="39"/>
    </row>
    <row r="152" spans="2:10">
      <c r="B152" t="s">
        <v>13</v>
      </c>
      <c r="C152" t="s">
        <v>34</v>
      </c>
      <c r="D152" t="s">
        <v>12</v>
      </c>
      <c r="E152" s="4">
        <v>819</v>
      </c>
      <c r="F152" s="5">
        <v>510</v>
      </c>
      <c r="G152" s="39">
        <f>VLOOKUP(data6[[#This Row],[Product]],products11[],2,FALSE)</f>
        <v>9.33</v>
      </c>
      <c r="H152" s="39">
        <f>data6[[#This Row],[Cost per unit]]*data6[[#This Row],[Units]]</f>
        <v>4758.3</v>
      </c>
      <c r="I152" s="39">
        <f>data6[[#This Row],[Amount]]-data6[[#This Row],[Total Cost]]</f>
        <v>-3939.3</v>
      </c>
      <c r="J152" s="39"/>
    </row>
    <row r="153" spans="2:10">
      <c r="B153" t="s">
        <v>26</v>
      </c>
      <c r="C153" t="s">
        <v>27</v>
      </c>
      <c r="D153" t="s">
        <v>52</v>
      </c>
      <c r="E153" s="4">
        <v>3052</v>
      </c>
      <c r="F153" s="5">
        <v>378</v>
      </c>
      <c r="G153" s="39">
        <f>VLOOKUP(data6[[#This Row],[Product]],products11[],2,FALSE)</f>
        <v>7.16</v>
      </c>
      <c r="H153" s="39">
        <f>data6[[#This Row],[Cost per unit]]*data6[[#This Row],[Units]]</f>
        <v>2706.48</v>
      </c>
      <c r="I153" s="39">
        <f>data6[[#This Row],[Amount]]-data6[[#This Row],[Total Cost]]</f>
        <v>345.52</v>
      </c>
      <c r="J153" s="39"/>
    </row>
    <row r="154" spans="2:10">
      <c r="B154" t="s">
        <v>18</v>
      </c>
      <c r="C154" t="s">
        <v>50</v>
      </c>
      <c r="D154" t="s">
        <v>45</v>
      </c>
      <c r="E154" s="4">
        <v>6832</v>
      </c>
      <c r="F154" s="5">
        <v>27</v>
      </c>
      <c r="G154" s="39">
        <f>VLOOKUP(data6[[#This Row],[Product]],products11[],2,FALSE)</f>
        <v>9</v>
      </c>
      <c r="H154" s="39">
        <f>data6[[#This Row],[Cost per unit]]*data6[[#This Row],[Units]]</f>
        <v>243</v>
      </c>
      <c r="I154" s="39">
        <f>data6[[#This Row],[Amount]]-data6[[#This Row],[Total Cost]]</f>
        <v>6589</v>
      </c>
      <c r="J154" s="39"/>
    </row>
    <row r="155" spans="2:10">
      <c r="B155" t="s">
        <v>46</v>
      </c>
      <c r="C155" t="s">
        <v>27</v>
      </c>
      <c r="D155" t="s">
        <v>30</v>
      </c>
      <c r="E155" s="4">
        <v>2016</v>
      </c>
      <c r="F155" s="5">
        <v>117</v>
      </c>
      <c r="G155" s="39">
        <f>VLOOKUP(data6[[#This Row],[Product]],products11[],2,FALSE)</f>
        <v>8.7899999999999991</v>
      </c>
      <c r="H155" s="39">
        <f>data6[[#This Row],[Cost per unit]]*data6[[#This Row],[Units]]</f>
        <v>1028.4299999999998</v>
      </c>
      <c r="I155" s="39">
        <f>data6[[#This Row],[Amount]]-data6[[#This Row],[Total Cost]]</f>
        <v>987.57000000000016</v>
      </c>
      <c r="J155" s="39"/>
    </row>
    <row r="156" spans="2:10">
      <c r="B156" t="s">
        <v>26</v>
      </c>
      <c r="C156" t="s">
        <v>34</v>
      </c>
      <c r="D156" t="s">
        <v>45</v>
      </c>
      <c r="E156" s="4">
        <v>7322</v>
      </c>
      <c r="F156" s="5">
        <v>36</v>
      </c>
      <c r="G156" s="39">
        <f>VLOOKUP(data6[[#This Row],[Product]],products11[],2,FALSE)</f>
        <v>9</v>
      </c>
      <c r="H156" s="39">
        <f>data6[[#This Row],[Cost per unit]]*data6[[#This Row],[Units]]</f>
        <v>324</v>
      </c>
      <c r="I156" s="39">
        <f>data6[[#This Row],[Amount]]-data6[[#This Row],[Total Cost]]</f>
        <v>6998</v>
      </c>
      <c r="J156" s="39"/>
    </row>
    <row r="157" spans="2:10">
      <c r="B157" t="s">
        <v>13</v>
      </c>
      <c r="C157" t="s">
        <v>14</v>
      </c>
      <c r="D157" t="s">
        <v>31</v>
      </c>
      <c r="E157" s="4">
        <v>357</v>
      </c>
      <c r="F157" s="5">
        <v>126</v>
      </c>
      <c r="G157" s="39">
        <f>VLOOKUP(data6[[#This Row],[Product]],products11[],2,FALSE)</f>
        <v>12.37</v>
      </c>
      <c r="H157" s="39">
        <f>data6[[#This Row],[Cost per unit]]*data6[[#This Row],[Units]]</f>
        <v>1558.62</v>
      </c>
      <c r="I157" s="39">
        <f>data6[[#This Row],[Amount]]-data6[[#This Row],[Total Cost]]</f>
        <v>-1201.6199999999999</v>
      </c>
      <c r="J157" s="39"/>
    </row>
    <row r="158" spans="2:10">
      <c r="B158" t="s">
        <v>18</v>
      </c>
      <c r="C158" t="s">
        <v>27</v>
      </c>
      <c r="D158" t="s">
        <v>28</v>
      </c>
      <c r="E158" s="4">
        <v>3192</v>
      </c>
      <c r="F158" s="5">
        <v>72</v>
      </c>
      <c r="G158" s="39">
        <f>VLOOKUP(data6[[#This Row],[Product]],products11[],2,FALSE)</f>
        <v>13.15</v>
      </c>
      <c r="H158" s="39">
        <f>data6[[#This Row],[Cost per unit]]*data6[[#This Row],[Units]]</f>
        <v>946.80000000000007</v>
      </c>
      <c r="I158" s="39">
        <f>data6[[#This Row],[Amount]]-data6[[#This Row],[Total Cost]]</f>
        <v>2245.1999999999998</v>
      </c>
      <c r="J158" s="39"/>
    </row>
    <row r="159" spans="2:10">
      <c r="B159" t="s">
        <v>40</v>
      </c>
      <c r="C159" t="s">
        <v>22</v>
      </c>
      <c r="D159" t="s">
        <v>37</v>
      </c>
      <c r="E159" s="4">
        <v>8435</v>
      </c>
      <c r="F159" s="5">
        <v>42</v>
      </c>
      <c r="G159" s="39">
        <f>VLOOKUP(data6[[#This Row],[Product]],products11[],2,FALSE)</f>
        <v>9.77</v>
      </c>
      <c r="H159" s="39">
        <f>data6[[#This Row],[Cost per unit]]*data6[[#This Row],[Units]]</f>
        <v>410.34</v>
      </c>
      <c r="I159" s="39">
        <f>data6[[#This Row],[Amount]]-data6[[#This Row],[Total Cost]]</f>
        <v>8024.66</v>
      </c>
      <c r="J159" s="39"/>
    </row>
    <row r="160" spans="2:10">
      <c r="B160" t="s">
        <v>8</v>
      </c>
      <c r="C160" t="s">
        <v>27</v>
      </c>
      <c r="D160" t="s">
        <v>52</v>
      </c>
      <c r="E160" s="4">
        <v>0</v>
      </c>
      <c r="F160" s="5">
        <v>135</v>
      </c>
      <c r="G160" s="39">
        <f>VLOOKUP(data6[[#This Row],[Product]],products11[],2,FALSE)</f>
        <v>7.16</v>
      </c>
      <c r="H160" s="39">
        <f>data6[[#This Row],[Cost per unit]]*data6[[#This Row],[Units]]</f>
        <v>966.6</v>
      </c>
      <c r="I160" s="39">
        <f>data6[[#This Row],[Amount]]-data6[[#This Row],[Total Cost]]</f>
        <v>-966.6</v>
      </c>
      <c r="J160" s="39"/>
    </row>
    <row r="161" spans="2:10">
      <c r="B161" t="s">
        <v>40</v>
      </c>
      <c r="C161" t="s">
        <v>50</v>
      </c>
      <c r="D161" t="s">
        <v>49</v>
      </c>
      <c r="E161" s="4">
        <v>8862</v>
      </c>
      <c r="F161" s="5">
        <v>189</v>
      </c>
      <c r="G161" s="39">
        <f>VLOOKUP(data6[[#This Row],[Product]],products11[],2,FALSE)</f>
        <v>4.97</v>
      </c>
      <c r="H161" s="39">
        <f>data6[[#This Row],[Cost per unit]]*data6[[#This Row],[Units]]</f>
        <v>939.32999999999993</v>
      </c>
      <c r="I161" s="39">
        <f>data6[[#This Row],[Amount]]-data6[[#This Row],[Total Cost]]</f>
        <v>7922.67</v>
      </c>
      <c r="J161" s="39"/>
    </row>
    <row r="162" spans="2:10">
      <c r="B162" t="s">
        <v>26</v>
      </c>
      <c r="C162" t="s">
        <v>9</v>
      </c>
      <c r="D162" t="s">
        <v>54</v>
      </c>
      <c r="E162" s="4">
        <v>3556</v>
      </c>
      <c r="F162" s="5">
        <v>459</v>
      </c>
      <c r="G162" s="39">
        <f>VLOOKUP(data6[[#This Row],[Product]],products11[],2,FALSE)</f>
        <v>10.38</v>
      </c>
      <c r="H162" s="39">
        <f>data6[[#This Row],[Cost per unit]]*data6[[#This Row],[Units]]</f>
        <v>4764.42</v>
      </c>
      <c r="I162" s="39">
        <f>data6[[#This Row],[Amount]]-data6[[#This Row],[Total Cost]]</f>
        <v>-1208.42</v>
      </c>
      <c r="J162" s="39"/>
    </row>
    <row r="163" spans="2:10">
      <c r="B163" t="s">
        <v>43</v>
      </c>
      <c r="C163" t="s">
        <v>50</v>
      </c>
      <c r="D163" t="s">
        <v>25</v>
      </c>
      <c r="E163" s="4">
        <v>7280</v>
      </c>
      <c r="F163" s="5">
        <v>201</v>
      </c>
      <c r="G163" s="39">
        <f>VLOOKUP(data6[[#This Row],[Product]],products11[],2,FALSE)</f>
        <v>11.73</v>
      </c>
      <c r="H163" s="39">
        <f>data6[[#This Row],[Cost per unit]]*data6[[#This Row],[Units]]</f>
        <v>2357.73</v>
      </c>
      <c r="I163" s="39">
        <f>data6[[#This Row],[Amount]]-data6[[#This Row],[Total Cost]]</f>
        <v>4922.2700000000004</v>
      </c>
      <c r="J163" s="39"/>
    </row>
    <row r="164" spans="2:10">
      <c r="B164" t="s">
        <v>26</v>
      </c>
      <c r="C164" t="s">
        <v>50</v>
      </c>
      <c r="D164" t="s">
        <v>10</v>
      </c>
      <c r="E164" s="4">
        <v>3402</v>
      </c>
      <c r="F164" s="5">
        <v>366</v>
      </c>
      <c r="G164" s="39">
        <f>VLOOKUP(data6[[#This Row],[Product]],products11[],2,FALSE)</f>
        <v>14.49</v>
      </c>
      <c r="H164" s="39">
        <f>data6[[#This Row],[Cost per unit]]*data6[[#This Row],[Units]]</f>
        <v>5303.34</v>
      </c>
      <c r="I164" s="39">
        <f>data6[[#This Row],[Amount]]-data6[[#This Row],[Total Cost]]</f>
        <v>-1901.3400000000001</v>
      </c>
      <c r="J164" s="39"/>
    </row>
    <row r="165" spans="2:10">
      <c r="B165" t="s">
        <v>47</v>
      </c>
      <c r="C165" t="s">
        <v>9</v>
      </c>
      <c r="D165" t="s">
        <v>52</v>
      </c>
      <c r="E165" s="4">
        <v>4592</v>
      </c>
      <c r="F165" s="5">
        <v>324</v>
      </c>
      <c r="G165" s="39">
        <f>VLOOKUP(data6[[#This Row],[Product]],products11[],2,FALSE)</f>
        <v>7.16</v>
      </c>
      <c r="H165" s="39">
        <f>data6[[#This Row],[Cost per unit]]*data6[[#This Row],[Units]]</f>
        <v>2319.84</v>
      </c>
      <c r="I165" s="39">
        <f>data6[[#This Row],[Amount]]-data6[[#This Row],[Total Cost]]</f>
        <v>2272.16</v>
      </c>
      <c r="J165" s="39"/>
    </row>
    <row r="166" spans="2:10">
      <c r="B166" t="s">
        <v>18</v>
      </c>
      <c r="C166" t="s">
        <v>14</v>
      </c>
      <c r="D166" t="s">
        <v>25</v>
      </c>
      <c r="E166" s="4">
        <v>7833</v>
      </c>
      <c r="F166" s="5">
        <v>243</v>
      </c>
      <c r="G166" s="39">
        <f>VLOOKUP(data6[[#This Row],[Product]],products11[],2,FALSE)</f>
        <v>11.73</v>
      </c>
      <c r="H166" s="39">
        <f>data6[[#This Row],[Cost per unit]]*data6[[#This Row],[Units]]</f>
        <v>2850.3900000000003</v>
      </c>
      <c r="I166" s="39">
        <f>data6[[#This Row],[Amount]]-data6[[#This Row],[Total Cost]]</f>
        <v>4982.6099999999997</v>
      </c>
      <c r="J166" s="39"/>
    </row>
    <row r="167" spans="2:10">
      <c r="B167" t="s">
        <v>46</v>
      </c>
      <c r="C167" t="s">
        <v>27</v>
      </c>
      <c r="D167" t="s">
        <v>45</v>
      </c>
      <c r="E167" s="4">
        <v>7651</v>
      </c>
      <c r="F167" s="5">
        <v>213</v>
      </c>
      <c r="G167" s="39">
        <f>VLOOKUP(data6[[#This Row],[Product]],products11[],2,FALSE)</f>
        <v>9</v>
      </c>
      <c r="H167" s="39">
        <f>data6[[#This Row],[Cost per unit]]*data6[[#This Row],[Units]]</f>
        <v>1917</v>
      </c>
      <c r="I167" s="39">
        <f>data6[[#This Row],[Amount]]-data6[[#This Row],[Total Cost]]</f>
        <v>5734</v>
      </c>
      <c r="J167" s="39"/>
    </row>
    <row r="168" spans="2:10">
      <c r="B168" t="s">
        <v>8</v>
      </c>
      <c r="C168" t="s">
        <v>14</v>
      </c>
      <c r="D168" t="s">
        <v>10</v>
      </c>
      <c r="E168" s="4">
        <v>2275</v>
      </c>
      <c r="F168" s="5">
        <v>447</v>
      </c>
      <c r="G168" s="39">
        <f>VLOOKUP(data6[[#This Row],[Product]],products11[],2,FALSE)</f>
        <v>14.49</v>
      </c>
      <c r="H168" s="39">
        <f>data6[[#This Row],[Cost per unit]]*data6[[#This Row],[Units]]</f>
        <v>6477.03</v>
      </c>
      <c r="I168" s="39">
        <f>data6[[#This Row],[Amount]]-data6[[#This Row],[Total Cost]]</f>
        <v>-4202.03</v>
      </c>
      <c r="J168" s="39"/>
    </row>
    <row r="169" spans="2:10">
      <c r="B169" t="s">
        <v>8</v>
      </c>
      <c r="C169" t="s">
        <v>34</v>
      </c>
      <c r="D169" t="s">
        <v>12</v>
      </c>
      <c r="E169" s="4">
        <v>5670</v>
      </c>
      <c r="F169" s="5">
        <v>297</v>
      </c>
      <c r="G169" s="39">
        <f>VLOOKUP(data6[[#This Row],[Product]],products11[],2,FALSE)</f>
        <v>9.33</v>
      </c>
      <c r="H169" s="39">
        <f>data6[[#This Row],[Cost per unit]]*data6[[#This Row],[Units]]</f>
        <v>2771.01</v>
      </c>
      <c r="I169" s="39">
        <f>data6[[#This Row],[Amount]]-data6[[#This Row],[Total Cost]]</f>
        <v>2898.99</v>
      </c>
      <c r="J169" s="39"/>
    </row>
    <row r="170" spans="2:10">
      <c r="B170" t="s">
        <v>40</v>
      </c>
      <c r="C170" t="s">
        <v>14</v>
      </c>
      <c r="D170" t="s">
        <v>30</v>
      </c>
      <c r="E170" s="4">
        <v>2135</v>
      </c>
      <c r="F170" s="5">
        <v>27</v>
      </c>
      <c r="G170" s="39">
        <f>VLOOKUP(data6[[#This Row],[Product]],products11[],2,FALSE)</f>
        <v>8.7899999999999991</v>
      </c>
      <c r="H170" s="39">
        <f>data6[[#This Row],[Cost per unit]]*data6[[#This Row],[Units]]</f>
        <v>237.32999999999998</v>
      </c>
      <c r="I170" s="39">
        <f>data6[[#This Row],[Amount]]-data6[[#This Row],[Total Cost]]</f>
        <v>1897.67</v>
      </c>
      <c r="J170" s="39"/>
    </row>
    <row r="171" spans="2:10">
      <c r="B171" t="s">
        <v>8</v>
      </c>
      <c r="C171" t="s">
        <v>50</v>
      </c>
      <c r="D171" t="s">
        <v>48</v>
      </c>
      <c r="E171" s="4">
        <v>2779</v>
      </c>
      <c r="F171" s="5">
        <v>75</v>
      </c>
      <c r="G171" s="39">
        <f>VLOOKUP(data6[[#This Row],[Product]],products11[],2,FALSE)</f>
        <v>6.49</v>
      </c>
      <c r="H171" s="39">
        <f>data6[[#This Row],[Cost per unit]]*data6[[#This Row],[Units]]</f>
        <v>486.75</v>
      </c>
      <c r="I171" s="39">
        <f>data6[[#This Row],[Amount]]-data6[[#This Row],[Total Cost]]</f>
        <v>2292.25</v>
      </c>
      <c r="J171" s="39"/>
    </row>
    <row r="172" spans="2:10">
      <c r="B172" t="s">
        <v>55</v>
      </c>
      <c r="C172" t="s">
        <v>27</v>
      </c>
      <c r="D172" t="s">
        <v>31</v>
      </c>
      <c r="E172" s="4">
        <v>12950</v>
      </c>
      <c r="F172" s="5">
        <v>30</v>
      </c>
      <c r="G172" s="39">
        <f>VLOOKUP(data6[[#This Row],[Product]],products11[],2,FALSE)</f>
        <v>12.37</v>
      </c>
      <c r="H172" s="39">
        <f>data6[[#This Row],[Cost per unit]]*data6[[#This Row],[Units]]</f>
        <v>371.09999999999997</v>
      </c>
      <c r="I172" s="39">
        <f>data6[[#This Row],[Amount]]-data6[[#This Row],[Total Cost]]</f>
        <v>12578.9</v>
      </c>
      <c r="J172" s="39"/>
    </row>
    <row r="173" spans="2:10">
      <c r="B173" t="s">
        <v>40</v>
      </c>
      <c r="C173" t="s">
        <v>22</v>
      </c>
      <c r="D173" t="s">
        <v>23</v>
      </c>
      <c r="E173" s="4">
        <v>2646</v>
      </c>
      <c r="F173" s="5">
        <v>177</v>
      </c>
      <c r="G173" s="39">
        <f>VLOOKUP(data6[[#This Row],[Product]],products11[],2,FALSE)</f>
        <v>6.47</v>
      </c>
      <c r="H173" s="39">
        <f>data6[[#This Row],[Cost per unit]]*data6[[#This Row],[Units]]</f>
        <v>1145.19</v>
      </c>
      <c r="I173" s="39">
        <f>data6[[#This Row],[Amount]]-data6[[#This Row],[Total Cost]]</f>
        <v>1500.81</v>
      </c>
      <c r="J173" s="39"/>
    </row>
    <row r="174" spans="2:10">
      <c r="B174" t="s">
        <v>8</v>
      </c>
      <c r="C174" t="s">
        <v>50</v>
      </c>
      <c r="D174" t="s">
        <v>31</v>
      </c>
      <c r="E174" s="4">
        <v>3794</v>
      </c>
      <c r="F174" s="5">
        <v>159</v>
      </c>
      <c r="G174" s="39">
        <f>VLOOKUP(data6[[#This Row],[Product]],products11[],2,FALSE)</f>
        <v>12.37</v>
      </c>
      <c r="H174" s="39">
        <f>data6[[#This Row],[Cost per unit]]*data6[[#This Row],[Units]]</f>
        <v>1966.83</v>
      </c>
      <c r="I174" s="39">
        <f>data6[[#This Row],[Amount]]-data6[[#This Row],[Total Cost]]</f>
        <v>1827.17</v>
      </c>
      <c r="J174" s="39"/>
    </row>
    <row r="175" spans="2:10">
      <c r="B175" t="s">
        <v>47</v>
      </c>
      <c r="C175" t="s">
        <v>14</v>
      </c>
      <c r="D175" t="s">
        <v>31</v>
      </c>
      <c r="E175" s="4">
        <v>819</v>
      </c>
      <c r="F175" s="5">
        <v>306</v>
      </c>
      <c r="G175" s="39">
        <f>VLOOKUP(data6[[#This Row],[Product]],products11[],2,FALSE)</f>
        <v>12.37</v>
      </c>
      <c r="H175" s="39">
        <f>data6[[#This Row],[Cost per unit]]*data6[[#This Row],[Units]]</f>
        <v>3785.22</v>
      </c>
      <c r="I175" s="39">
        <f>data6[[#This Row],[Amount]]-data6[[#This Row],[Total Cost]]</f>
        <v>-2966.22</v>
      </c>
      <c r="J175" s="39"/>
    </row>
    <row r="176" spans="2:10">
      <c r="B176" t="s">
        <v>47</v>
      </c>
      <c r="C176" t="s">
        <v>50</v>
      </c>
      <c r="D176" t="s">
        <v>42</v>
      </c>
      <c r="E176" s="4">
        <v>2583</v>
      </c>
      <c r="F176" s="5">
        <v>18</v>
      </c>
      <c r="G176" s="39">
        <f>VLOOKUP(data6[[#This Row],[Product]],products11[],2,FALSE)</f>
        <v>10.62</v>
      </c>
      <c r="H176" s="39">
        <f>data6[[#This Row],[Cost per unit]]*data6[[#This Row],[Units]]</f>
        <v>191.16</v>
      </c>
      <c r="I176" s="39">
        <f>data6[[#This Row],[Amount]]-data6[[#This Row],[Total Cost]]</f>
        <v>2391.84</v>
      </c>
      <c r="J176" s="39"/>
    </row>
    <row r="177" spans="2:10">
      <c r="B177" t="s">
        <v>40</v>
      </c>
      <c r="C177" t="s">
        <v>14</v>
      </c>
      <c r="D177" t="s">
        <v>39</v>
      </c>
      <c r="E177" s="4">
        <v>4585</v>
      </c>
      <c r="F177" s="5">
        <v>240</v>
      </c>
      <c r="G177" s="39">
        <f>VLOOKUP(data6[[#This Row],[Product]],products11[],2,FALSE)</f>
        <v>7.64</v>
      </c>
      <c r="H177" s="39">
        <f>data6[[#This Row],[Cost per unit]]*data6[[#This Row],[Units]]</f>
        <v>1833.6</v>
      </c>
      <c r="I177" s="39">
        <f>data6[[#This Row],[Amount]]-data6[[#This Row],[Total Cost]]</f>
        <v>2751.4</v>
      </c>
      <c r="J177" s="39"/>
    </row>
    <row r="178" spans="2:10">
      <c r="B178" t="s">
        <v>43</v>
      </c>
      <c r="C178" t="s">
        <v>50</v>
      </c>
      <c r="D178" t="s">
        <v>31</v>
      </c>
      <c r="E178" s="4">
        <v>1652</v>
      </c>
      <c r="F178" s="5">
        <v>93</v>
      </c>
      <c r="G178" s="39">
        <f>VLOOKUP(data6[[#This Row],[Product]],products11[],2,FALSE)</f>
        <v>12.37</v>
      </c>
      <c r="H178" s="39">
        <f>data6[[#This Row],[Cost per unit]]*data6[[#This Row],[Units]]</f>
        <v>1150.4099999999999</v>
      </c>
      <c r="I178" s="39">
        <f>data6[[#This Row],[Amount]]-data6[[#This Row],[Total Cost]]</f>
        <v>501.59000000000015</v>
      </c>
      <c r="J178" s="39"/>
    </row>
    <row r="179" spans="2:10">
      <c r="B179" t="s">
        <v>55</v>
      </c>
      <c r="C179" t="s">
        <v>50</v>
      </c>
      <c r="D179" t="s">
        <v>51</v>
      </c>
      <c r="E179" s="4">
        <v>4991</v>
      </c>
      <c r="F179" s="5">
        <v>9</v>
      </c>
      <c r="G179" s="39">
        <f>VLOOKUP(data6[[#This Row],[Product]],products11[],2,FALSE)</f>
        <v>5.6</v>
      </c>
      <c r="H179" s="39">
        <f>data6[[#This Row],[Cost per unit]]*data6[[#This Row],[Units]]</f>
        <v>50.4</v>
      </c>
      <c r="I179" s="39">
        <f>data6[[#This Row],[Amount]]-data6[[#This Row],[Total Cost]]</f>
        <v>4940.6000000000004</v>
      </c>
      <c r="J179" s="39"/>
    </row>
    <row r="180" spans="2:10">
      <c r="B180" t="s">
        <v>13</v>
      </c>
      <c r="C180" t="s">
        <v>50</v>
      </c>
      <c r="D180" t="s">
        <v>30</v>
      </c>
      <c r="E180" s="4">
        <v>2009</v>
      </c>
      <c r="F180" s="5">
        <v>219</v>
      </c>
      <c r="G180" s="39">
        <f>VLOOKUP(data6[[#This Row],[Product]],products11[],2,FALSE)</f>
        <v>8.7899999999999991</v>
      </c>
      <c r="H180" s="39">
        <f>data6[[#This Row],[Cost per unit]]*data6[[#This Row],[Units]]</f>
        <v>1925.0099999999998</v>
      </c>
      <c r="I180" s="39">
        <f>data6[[#This Row],[Amount]]-data6[[#This Row],[Total Cost]]</f>
        <v>83.990000000000236</v>
      </c>
      <c r="J180" s="39"/>
    </row>
    <row r="181" spans="2:10">
      <c r="B181" t="s">
        <v>46</v>
      </c>
      <c r="C181" t="s">
        <v>27</v>
      </c>
      <c r="D181" t="s">
        <v>37</v>
      </c>
      <c r="E181" s="4">
        <v>1568</v>
      </c>
      <c r="F181" s="5">
        <v>141</v>
      </c>
      <c r="G181" s="39">
        <f>VLOOKUP(data6[[#This Row],[Product]],products11[],2,FALSE)</f>
        <v>9.77</v>
      </c>
      <c r="H181" s="39">
        <f>data6[[#This Row],[Cost per unit]]*data6[[#This Row],[Units]]</f>
        <v>1377.57</v>
      </c>
      <c r="I181" s="39">
        <f>data6[[#This Row],[Amount]]-data6[[#This Row],[Total Cost]]</f>
        <v>190.43000000000006</v>
      </c>
      <c r="J181" s="39"/>
    </row>
    <row r="182" spans="2:10">
      <c r="B182" t="s">
        <v>21</v>
      </c>
      <c r="C182" t="s">
        <v>9</v>
      </c>
      <c r="D182" t="s">
        <v>42</v>
      </c>
      <c r="E182" s="4">
        <v>3388</v>
      </c>
      <c r="F182" s="5">
        <v>123</v>
      </c>
      <c r="G182" s="39">
        <f>VLOOKUP(data6[[#This Row],[Product]],products11[],2,FALSE)</f>
        <v>10.62</v>
      </c>
      <c r="H182" s="39">
        <f>data6[[#This Row],[Cost per unit]]*data6[[#This Row],[Units]]</f>
        <v>1306.26</v>
      </c>
      <c r="I182" s="39">
        <f>data6[[#This Row],[Amount]]-data6[[#This Row],[Total Cost]]</f>
        <v>2081.7399999999998</v>
      </c>
      <c r="J182" s="39"/>
    </row>
    <row r="183" spans="2:10">
      <c r="B183" t="s">
        <v>8</v>
      </c>
      <c r="C183" t="s">
        <v>34</v>
      </c>
      <c r="D183" t="s">
        <v>49</v>
      </c>
      <c r="E183" s="4">
        <v>623</v>
      </c>
      <c r="F183" s="5">
        <v>51</v>
      </c>
      <c r="G183" s="39">
        <f>VLOOKUP(data6[[#This Row],[Product]],products11[],2,FALSE)</f>
        <v>4.97</v>
      </c>
      <c r="H183" s="39">
        <f>data6[[#This Row],[Cost per unit]]*data6[[#This Row],[Units]]</f>
        <v>253.47</v>
      </c>
      <c r="I183" s="39">
        <f>data6[[#This Row],[Amount]]-data6[[#This Row],[Total Cost]]</f>
        <v>369.53</v>
      </c>
      <c r="J183" s="39"/>
    </row>
    <row r="184" spans="2:10">
      <c r="B184" t="s">
        <v>26</v>
      </c>
      <c r="C184" t="s">
        <v>22</v>
      </c>
      <c r="D184" t="s">
        <v>19</v>
      </c>
      <c r="E184" s="4">
        <v>10073</v>
      </c>
      <c r="F184" s="5">
        <v>120</v>
      </c>
      <c r="G184" s="39">
        <f>VLOOKUP(data6[[#This Row],[Product]],products11[],2,FALSE)</f>
        <v>11.88</v>
      </c>
      <c r="H184" s="39">
        <f>data6[[#This Row],[Cost per unit]]*data6[[#This Row],[Units]]</f>
        <v>1425.6000000000001</v>
      </c>
      <c r="I184" s="39">
        <f>data6[[#This Row],[Amount]]-data6[[#This Row],[Total Cost]]</f>
        <v>8647.4</v>
      </c>
      <c r="J184" s="39"/>
    </row>
    <row r="185" spans="2:10">
      <c r="B185" t="s">
        <v>13</v>
      </c>
      <c r="C185" t="s">
        <v>27</v>
      </c>
      <c r="D185" t="s">
        <v>51</v>
      </c>
      <c r="E185" s="4">
        <v>1561</v>
      </c>
      <c r="F185" s="5">
        <v>27</v>
      </c>
      <c r="G185" s="39">
        <f>VLOOKUP(data6[[#This Row],[Product]],products11[],2,FALSE)</f>
        <v>5.6</v>
      </c>
      <c r="H185" s="39">
        <f>data6[[#This Row],[Cost per unit]]*data6[[#This Row],[Units]]</f>
        <v>151.19999999999999</v>
      </c>
      <c r="I185" s="39">
        <f>data6[[#This Row],[Amount]]-data6[[#This Row],[Total Cost]]</f>
        <v>1409.8</v>
      </c>
      <c r="J185" s="39"/>
    </row>
    <row r="186" spans="2:10">
      <c r="B186" t="s">
        <v>18</v>
      </c>
      <c r="C186" t="s">
        <v>22</v>
      </c>
      <c r="D186" t="s">
        <v>53</v>
      </c>
      <c r="E186" s="4">
        <v>11522</v>
      </c>
      <c r="F186" s="5">
        <v>204</v>
      </c>
      <c r="G186" s="39">
        <f>VLOOKUP(data6[[#This Row],[Product]],products11[],2,FALSE)</f>
        <v>16.73</v>
      </c>
      <c r="H186" s="39">
        <f>data6[[#This Row],[Cost per unit]]*data6[[#This Row],[Units]]</f>
        <v>3412.92</v>
      </c>
      <c r="I186" s="39">
        <f>data6[[#This Row],[Amount]]-data6[[#This Row],[Total Cost]]</f>
        <v>8109.08</v>
      </c>
      <c r="J186" s="39"/>
    </row>
    <row r="187" spans="2:10">
      <c r="B187" t="s">
        <v>26</v>
      </c>
      <c r="C187" t="s">
        <v>34</v>
      </c>
      <c r="D187" t="s">
        <v>12</v>
      </c>
      <c r="E187" s="4">
        <v>2317</v>
      </c>
      <c r="F187" s="5">
        <v>123</v>
      </c>
      <c r="G187" s="39">
        <f>VLOOKUP(data6[[#This Row],[Product]],products11[],2,FALSE)</f>
        <v>9.33</v>
      </c>
      <c r="H187" s="39">
        <f>data6[[#This Row],[Cost per unit]]*data6[[#This Row],[Units]]</f>
        <v>1147.5899999999999</v>
      </c>
      <c r="I187" s="39">
        <f>data6[[#This Row],[Amount]]-data6[[#This Row],[Total Cost]]</f>
        <v>1169.4100000000001</v>
      </c>
      <c r="J187" s="39"/>
    </row>
    <row r="188" spans="2:10">
      <c r="B188" t="s">
        <v>55</v>
      </c>
      <c r="C188" t="s">
        <v>9</v>
      </c>
      <c r="D188" t="s">
        <v>54</v>
      </c>
      <c r="E188" s="4">
        <v>3059</v>
      </c>
      <c r="F188" s="5">
        <v>27</v>
      </c>
      <c r="G188" s="39">
        <f>VLOOKUP(data6[[#This Row],[Product]],products11[],2,FALSE)</f>
        <v>10.38</v>
      </c>
      <c r="H188" s="39">
        <f>data6[[#This Row],[Cost per unit]]*data6[[#This Row],[Units]]</f>
        <v>280.26000000000005</v>
      </c>
      <c r="I188" s="39">
        <f>data6[[#This Row],[Amount]]-data6[[#This Row],[Total Cost]]</f>
        <v>2778.74</v>
      </c>
      <c r="J188" s="39"/>
    </row>
    <row r="189" spans="2:10">
      <c r="B189" t="s">
        <v>21</v>
      </c>
      <c r="C189" t="s">
        <v>9</v>
      </c>
      <c r="D189" t="s">
        <v>51</v>
      </c>
      <c r="E189" s="4">
        <v>2324</v>
      </c>
      <c r="F189" s="5">
        <v>177</v>
      </c>
      <c r="G189" s="39">
        <f>VLOOKUP(data6[[#This Row],[Product]],products11[],2,FALSE)</f>
        <v>5.6</v>
      </c>
      <c r="H189" s="39">
        <f>data6[[#This Row],[Cost per unit]]*data6[[#This Row],[Units]]</f>
        <v>991.19999999999993</v>
      </c>
      <c r="I189" s="39">
        <f>data6[[#This Row],[Amount]]-data6[[#This Row],[Total Cost]]</f>
        <v>1332.8000000000002</v>
      </c>
      <c r="J189" s="39"/>
    </row>
    <row r="190" spans="2:10">
      <c r="B190" t="s">
        <v>47</v>
      </c>
      <c r="C190" t="s">
        <v>27</v>
      </c>
      <c r="D190" t="s">
        <v>51</v>
      </c>
      <c r="E190" s="4">
        <v>4956</v>
      </c>
      <c r="F190" s="5">
        <v>171</v>
      </c>
      <c r="G190" s="39">
        <f>VLOOKUP(data6[[#This Row],[Product]],products11[],2,FALSE)</f>
        <v>5.6</v>
      </c>
      <c r="H190" s="39">
        <f>data6[[#This Row],[Cost per unit]]*data6[[#This Row],[Units]]</f>
        <v>957.59999999999991</v>
      </c>
      <c r="I190" s="39">
        <f>data6[[#This Row],[Amount]]-data6[[#This Row],[Total Cost]]</f>
        <v>3998.4</v>
      </c>
      <c r="J190" s="39"/>
    </row>
    <row r="191" spans="2:10">
      <c r="B191" t="s">
        <v>55</v>
      </c>
      <c r="C191" t="s">
        <v>50</v>
      </c>
      <c r="D191" t="s">
        <v>39</v>
      </c>
      <c r="E191" s="4">
        <v>5355</v>
      </c>
      <c r="F191" s="5">
        <v>204</v>
      </c>
      <c r="G191" s="39">
        <f>VLOOKUP(data6[[#This Row],[Product]],products11[],2,FALSE)</f>
        <v>7.64</v>
      </c>
      <c r="H191" s="39">
        <f>data6[[#This Row],[Cost per unit]]*data6[[#This Row],[Units]]</f>
        <v>1558.56</v>
      </c>
      <c r="I191" s="39">
        <f>data6[[#This Row],[Amount]]-data6[[#This Row],[Total Cost]]</f>
        <v>3796.44</v>
      </c>
      <c r="J191" s="39"/>
    </row>
    <row r="192" spans="2:10">
      <c r="B192" t="s">
        <v>47</v>
      </c>
      <c r="C192" t="s">
        <v>50</v>
      </c>
      <c r="D192" t="s">
        <v>17</v>
      </c>
      <c r="E192" s="4">
        <v>7259</v>
      </c>
      <c r="F192" s="5">
        <v>276</v>
      </c>
      <c r="G192" s="39">
        <f>VLOOKUP(data6[[#This Row],[Product]],products11[],2,FALSE)</f>
        <v>11.7</v>
      </c>
      <c r="H192" s="39">
        <f>data6[[#This Row],[Cost per unit]]*data6[[#This Row],[Units]]</f>
        <v>3229.2</v>
      </c>
      <c r="I192" s="39">
        <f>data6[[#This Row],[Amount]]-data6[[#This Row],[Total Cost]]</f>
        <v>4029.8</v>
      </c>
      <c r="J192" s="39"/>
    </row>
    <row r="193" spans="2:10">
      <c r="B193" t="s">
        <v>13</v>
      </c>
      <c r="C193" t="s">
        <v>9</v>
      </c>
      <c r="D193" t="s">
        <v>51</v>
      </c>
      <c r="E193" s="4">
        <v>6279</v>
      </c>
      <c r="F193" s="5">
        <v>45</v>
      </c>
      <c r="G193" s="39">
        <f>VLOOKUP(data6[[#This Row],[Product]],products11[],2,FALSE)</f>
        <v>5.6</v>
      </c>
      <c r="H193" s="39">
        <f>data6[[#This Row],[Cost per unit]]*data6[[#This Row],[Units]]</f>
        <v>251.99999999999997</v>
      </c>
      <c r="I193" s="39">
        <f>data6[[#This Row],[Amount]]-data6[[#This Row],[Total Cost]]</f>
        <v>6027</v>
      </c>
      <c r="J193" s="39"/>
    </row>
    <row r="194" spans="2:10">
      <c r="B194" t="s">
        <v>8</v>
      </c>
      <c r="C194" t="s">
        <v>34</v>
      </c>
      <c r="D194" t="s">
        <v>52</v>
      </c>
      <c r="E194" s="4">
        <v>2541</v>
      </c>
      <c r="F194" s="5">
        <v>45</v>
      </c>
      <c r="G194" s="39">
        <f>VLOOKUP(data6[[#This Row],[Product]],products11[],2,FALSE)</f>
        <v>7.16</v>
      </c>
      <c r="H194" s="39">
        <f>data6[[#This Row],[Cost per unit]]*data6[[#This Row],[Units]]</f>
        <v>322.2</v>
      </c>
      <c r="I194" s="39">
        <f>data6[[#This Row],[Amount]]-data6[[#This Row],[Total Cost]]</f>
        <v>2218.8000000000002</v>
      </c>
      <c r="J194" s="39"/>
    </row>
    <row r="195" spans="2:10">
      <c r="B195" t="s">
        <v>26</v>
      </c>
      <c r="C195" t="s">
        <v>14</v>
      </c>
      <c r="D195" t="s">
        <v>53</v>
      </c>
      <c r="E195" s="4">
        <v>3864</v>
      </c>
      <c r="F195" s="5">
        <v>177</v>
      </c>
      <c r="G195" s="39">
        <f>VLOOKUP(data6[[#This Row],[Product]],products11[],2,FALSE)</f>
        <v>16.73</v>
      </c>
      <c r="H195" s="39">
        <f>data6[[#This Row],[Cost per unit]]*data6[[#This Row],[Units]]</f>
        <v>2961.21</v>
      </c>
      <c r="I195" s="39">
        <f>data6[[#This Row],[Amount]]-data6[[#This Row],[Total Cost]]</f>
        <v>902.79</v>
      </c>
      <c r="J195" s="39"/>
    </row>
    <row r="196" spans="2:10">
      <c r="B196" t="s">
        <v>43</v>
      </c>
      <c r="C196" t="s">
        <v>22</v>
      </c>
      <c r="D196" t="s">
        <v>12</v>
      </c>
      <c r="E196" s="4">
        <v>6146</v>
      </c>
      <c r="F196" s="5">
        <v>63</v>
      </c>
      <c r="G196" s="39">
        <f>VLOOKUP(data6[[#This Row],[Product]],products11[],2,FALSE)</f>
        <v>9.33</v>
      </c>
      <c r="H196" s="39">
        <f>data6[[#This Row],[Cost per unit]]*data6[[#This Row],[Units]]</f>
        <v>587.79</v>
      </c>
      <c r="I196" s="39">
        <f>data6[[#This Row],[Amount]]-data6[[#This Row],[Total Cost]]</f>
        <v>5558.21</v>
      </c>
      <c r="J196" s="39"/>
    </row>
    <row r="197" spans="2:10">
      <c r="B197" t="s">
        <v>18</v>
      </c>
      <c r="C197" t="s">
        <v>27</v>
      </c>
      <c r="D197" t="s">
        <v>23</v>
      </c>
      <c r="E197" s="4">
        <v>2639</v>
      </c>
      <c r="F197" s="5">
        <v>204</v>
      </c>
      <c r="G197" s="39">
        <f>VLOOKUP(data6[[#This Row],[Product]],products11[],2,FALSE)</f>
        <v>6.47</v>
      </c>
      <c r="H197" s="39">
        <f>data6[[#This Row],[Cost per unit]]*data6[[#This Row],[Units]]</f>
        <v>1319.8799999999999</v>
      </c>
      <c r="I197" s="39">
        <f>data6[[#This Row],[Amount]]-data6[[#This Row],[Total Cost]]</f>
        <v>1319.1200000000001</v>
      </c>
      <c r="J197" s="39"/>
    </row>
    <row r="198" spans="2:10">
      <c r="B198" t="s">
        <v>13</v>
      </c>
      <c r="C198" t="s">
        <v>9</v>
      </c>
      <c r="D198" t="s">
        <v>37</v>
      </c>
      <c r="E198" s="4">
        <v>1890</v>
      </c>
      <c r="F198" s="5">
        <v>195</v>
      </c>
      <c r="G198" s="39">
        <f>VLOOKUP(data6[[#This Row],[Product]],products11[],2,FALSE)</f>
        <v>9.77</v>
      </c>
      <c r="H198" s="39">
        <f>data6[[#This Row],[Cost per unit]]*data6[[#This Row],[Units]]</f>
        <v>1905.1499999999999</v>
      </c>
      <c r="I198" s="39">
        <f>data6[[#This Row],[Amount]]-data6[[#This Row],[Total Cost]]</f>
        <v>-15.149999999999864</v>
      </c>
      <c r="J198" s="39"/>
    </row>
    <row r="199" spans="2:10">
      <c r="B199" t="s">
        <v>40</v>
      </c>
      <c r="C199" t="s">
        <v>50</v>
      </c>
      <c r="D199" t="s">
        <v>17</v>
      </c>
      <c r="E199" s="4">
        <v>1932</v>
      </c>
      <c r="F199" s="5">
        <v>369</v>
      </c>
      <c r="G199" s="39">
        <f>VLOOKUP(data6[[#This Row],[Product]],products11[],2,FALSE)</f>
        <v>11.7</v>
      </c>
      <c r="H199" s="39">
        <f>data6[[#This Row],[Cost per unit]]*data6[[#This Row],[Units]]</f>
        <v>4317.3</v>
      </c>
      <c r="I199" s="39">
        <f>data6[[#This Row],[Amount]]-data6[[#This Row],[Total Cost]]</f>
        <v>-2385.3000000000002</v>
      </c>
      <c r="J199" s="39"/>
    </row>
    <row r="200" spans="2:10">
      <c r="B200" t="s">
        <v>47</v>
      </c>
      <c r="C200" t="s">
        <v>50</v>
      </c>
      <c r="D200" t="s">
        <v>28</v>
      </c>
      <c r="E200" s="4">
        <v>6300</v>
      </c>
      <c r="F200" s="5">
        <v>42</v>
      </c>
      <c r="G200" s="39">
        <f>VLOOKUP(data6[[#This Row],[Product]],products11[],2,FALSE)</f>
        <v>13.15</v>
      </c>
      <c r="H200" s="39">
        <f>data6[[#This Row],[Cost per unit]]*data6[[#This Row],[Units]]</f>
        <v>552.30000000000007</v>
      </c>
      <c r="I200" s="39">
        <f>data6[[#This Row],[Amount]]-data6[[#This Row],[Total Cost]]</f>
        <v>5747.7</v>
      </c>
      <c r="J200" s="39"/>
    </row>
    <row r="201" spans="2:10">
      <c r="B201" t="s">
        <v>26</v>
      </c>
      <c r="C201" t="s">
        <v>9</v>
      </c>
      <c r="D201" t="s">
        <v>10</v>
      </c>
      <c r="E201" s="4">
        <v>560</v>
      </c>
      <c r="F201" s="5">
        <v>81</v>
      </c>
      <c r="G201" s="39">
        <f>VLOOKUP(data6[[#This Row],[Product]],products11[],2,FALSE)</f>
        <v>14.49</v>
      </c>
      <c r="H201" s="39">
        <f>data6[[#This Row],[Cost per unit]]*data6[[#This Row],[Units]]</f>
        <v>1173.69</v>
      </c>
      <c r="I201" s="39">
        <f>data6[[#This Row],[Amount]]-data6[[#This Row],[Total Cost]]</f>
        <v>-613.69000000000005</v>
      </c>
      <c r="J201" s="39"/>
    </row>
    <row r="202" spans="2:10">
      <c r="B202" t="s">
        <v>18</v>
      </c>
      <c r="C202" t="s">
        <v>9</v>
      </c>
      <c r="D202" t="s">
        <v>51</v>
      </c>
      <c r="E202" s="4">
        <v>2856</v>
      </c>
      <c r="F202" s="5">
        <v>246</v>
      </c>
      <c r="G202" s="39">
        <f>VLOOKUP(data6[[#This Row],[Product]],products11[],2,FALSE)</f>
        <v>5.6</v>
      </c>
      <c r="H202" s="39">
        <f>data6[[#This Row],[Cost per unit]]*data6[[#This Row],[Units]]</f>
        <v>1377.6</v>
      </c>
      <c r="I202" s="39">
        <f>data6[[#This Row],[Amount]]-data6[[#This Row],[Total Cost]]</f>
        <v>1478.4</v>
      </c>
      <c r="J202" s="39"/>
    </row>
    <row r="203" spans="2:10">
      <c r="B203" t="s">
        <v>18</v>
      </c>
      <c r="C203" t="s">
        <v>50</v>
      </c>
      <c r="D203" t="s">
        <v>33</v>
      </c>
      <c r="E203" s="4">
        <v>707</v>
      </c>
      <c r="F203" s="5">
        <v>174</v>
      </c>
      <c r="G203" s="39">
        <f>VLOOKUP(data6[[#This Row],[Product]],products11[],2,FALSE)</f>
        <v>3.11</v>
      </c>
      <c r="H203" s="39">
        <f>data6[[#This Row],[Cost per unit]]*data6[[#This Row],[Units]]</f>
        <v>541.14</v>
      </c>
      <c r="I203" s="39">
        <f>data6[[#This Row],[Amount]]-data6[[#This Row],[Total Cost]]</f>
        <v>165.86</v>
      </c>
      <c r="J203" s="39"/>
    </row>
    <row r="204" spans="2:10">
      <c r="B204" t="s">
        <v>13</v>
      </c>
      <c r="C204" t="s">
        <v>14</v>
      </c>
      <c r="D204" t="s">
        <v>10</v>
      </c>
      <c r="E204" s="4">
        <v>3598</v>
      </c>
      <c r="F204" s="5">
        <v>81</v>
      </c>
      <c r="G204" s="39">
        <f>VLOOKUP(data6[[#This Row],[Product]],products11[],2,FALSE)</f>
        <v>14.49</v>
      </c>
      <c r="H204" s="39">
        <f>data6[[#This Row],[Cost per unit]]*data6[[#This Row],[Units]]</f>
        <v>1173.69</v>
      </c>
      <c r="I204" s="39">
        <f>data6[[#This Row],[Amount]]-data6[[#This Row],[Total Cost]]</f>
        <v>2424.31</v>
      </c>
      <c r="J204" s="39"/>
    </row>
    <row r="205" spans="2:10">
      <c r="B205" t="s">
        <v>8</v>
      </c>
      <c r="C205" t="s">
        <v>14</v>
      </c>
      <c r="D205" t="s">
        <v>37</v>
      </c>
      <c r="E205" s="4">
        <v>6853</v>
      </c>
      <c r="F205" s="5">
        <v>372</v>
      </c>
      <c r="G205" s="39">
        <f>VLOOKUP(data6[[#This Row],[Product]],products11[],2,FALSE)</f>
        <v>9.77</v>
      </c>
      <c r="H205" s="39">
        <f>data6[[#This Row],[Cost per unit]]*data6[[#This Row],[Units]]</f>
        <v>3634.44</v>
      </c>
      <c r="I205" s="39">
        <f>data6[[#This Row],[Amount]]-data6[[#This Row],[Total Cost]]</f>
        <v>3218.56</v>
      </c>
      <c r="J205" s="39"/>
    </row>
    <row r="206" spans="2:10">
      <c r="B206" t="s">
        <v>8</v>
      </c>
      <c r="C206" t="s">
        <v>14</v>
      </c>
      <c r="D206" t="s">
        <v>30</v>
      </c>
      <c r="E206" s="4">
        <v>4725</v>
      </c>
      <c r="F206" s="5">
        <v>174</v>
      </c>
      <c r="G206" s="39">
        <f>VLOOKUP(data6[[#This Row],[Product]],products11[],2,FALSE)</f>
        <v>8.7899999999999991</v>
      </c>
      <c r="H206" s="39">
        <f>data6[[#This Row],[Cost per unit]]*data6[[#This Row],[Units]]</f>
        <v>1529.4599999999998</v>
      </c>
      <c r="I206" s="39">
        <f>data6[[#This Row],[Amount]]-data6[[#This Row],[Total Cost]]</f>
        <v>3195.54</v>
      </c>
      <c r="J206" s="39"/>
    </row>
    <row r="207" spans="2:10">
      <c r="B207" t="s">
        <v>21</v>
      </c>
      <c r="C207" t="s">
        <v>22</v>
      </c>
      <c r="D207" t="s">
        <v>15</v>
      </c>
      <c r="E207" s="4">
        <v>10304</v>
      </c>
      <c r="F207" s="5">
        <v>84</v>
      </c>
      <c r="G207" s="39">
        <f>VLOOKUP(data6[[#This Row],[Product]],products11[],2,FALSE)</f>
        <v>8.65</v>
      </c>
      <c r="H207" s="39">
        <f>data6[[#This Row],[Cost per unit]]*data6[[#This Row],[Units]]</f>
        <v>726.6</v>
      </c>
      <c r="I207" s="39">
        <f>data6[[#This Row],[Amount]]-data6[[#This Row],[Total Cost]]</f>
        <v>9577.4</v>
      </c>
      <c r="J207" s="39"/>
    </row>
    <row r="208" spans="2:10">
      <c r="B208" t="s">
        <v>21</v>
      </c>
      <c r="C208" t="s">
        <v>50</v>
      </c>
      <c r="D208" t="s">
        <v>30</v>
      </c>
      <c r="E208" s="4">
        <v>1274</v>
      </c>
      <c r="F208" s="5">
        <v>225</v>
      </c>
      <c r="G208" s="39">
        <f>VLOOKUP(data6[[#This Row],[Product]],products11[],2,FALSE)</f>
        <v>8.7899999999999991</v>
      </c>
      <c r="H208" s="39">
        <f>data6[[#This Row],[Cost per unit]]*data6[[#This Row],[Units]]</f>
        <v>1977.7499999999998</v>
      </c>
      <c r="I208" s="39">
        <f>data6[[#This Row],[Amount]]-data6[[#This Row],[Total Cost]]</f>
        <v>-703.74999999999977</v>
      </c>
      <c r="J208" s="39"/>
    </row>
    <row r="209" spans="2:10">
      <c r="B209" t="s">
        <v>43</v>
      </c>
      <c r="C209" t="s">
        <v>22</v>
      </c>
      <c r="D209" t="s">
        <v>10</v>
      </c>
      <c r="E209" s="4">
        <v>1526</v>
      </c>
      <c r="F209" s="5">
        <v>105</v>
      </c>
      <c r="G209" s="39">
        <f>VLOOKUP(data6[[#This Row],[Product]],products11[],2,FALSE)</f>
        <v>14.49</v>
      </c>
      <c r="H209" s="39">
        <f>data6[[#This Row],[Cost per unit]]*data6[[#This Row],[Units]]</f>
        <v>1521.45</v>
      </c>
      <c r="I209" s="39">
        <f>data6[[#This Row],[Amount]]-data6[[#This Row],[Total Cost]]</f>
        <v>4.5499999999999545</v>
      </c>
      <c r="J209" s="39"/>
    </row>
    <row r="210" spans="2:10">
      <c r="B210" t="s">
        <v>8</v>
      </c>
      <c r="C210" t="s">
        <v>27</v>
      </c>
      <c r="D210" t="s">
        <v>54</v>
      </c>
      <c r="E210" s="4">
        <v>3101</v>
      </c>
      <c r="F210" s="5">
        <v>225</v>
      </c>
      <c r="G210" s="39">
        <f>VLOOKUP(data6[[#This Row],[Product]],products11[],2,FALSE)</f>
        <v>10.38</v>
      </c>
      <c r="H210" s="39">
        <f>data6[[#This Row],[Cost per unit]]*data6[[#This Row],[Units]]</f>
        <v>2335.5</v>
      </c>
      <c r="I210" s="39">
        <f>data6[[#This Row],[Amount]]-data6[[#This Row],[Total Cost]]</f>
        <v>765.5</v>
      </c>
      <c r="J210" s="39"/>
    </row>
    <row r="211" spans="2:10">
      <c r="B211" t="s">
        <v>46</v>
      </c>
      <c r="C211" t="s">
        <v>9</v>
      </c>
      <c r="D211" t="s">
        <v>17</v>
      </c>
      <c r="E211" s="4">
        <v>1057</v>
      </c>
      <c r="F211" s="5">
        <v>54</v>
      </c>
      <c r="G211" s="39">
        <f>VLOOKUP(data6[[#This Row],[Product]],products11[],2,FALSE)</f>
        <v>11.7</v>
      </c>
      <c r="H211" s="39">
        <f>data6[[#This Row],[Cost per unit]]*data6[[#This Row],[Units]]</f>
        <v>631.79999999999995</v>
      </c>
      <c r="I211" s="39">
        <f>data6[[#This Row],[Amount]]-data6[[#This Row],[Total Cost]]</f>
        <v>425.20000000000005</v>
      </c>
      <c r="J211" s="39"/>
    </row>
    <row r="212" spans="2:10">
      <c r="B212" t="s">
        <v>40</v>
      </c>
      <c r="C212" t="s">
        <v>9</v>
      </c>
      <c r="D212" t="s">
        <v>51</v>
      </c>
      <c r="E212" s="4">
        <v>5306</v>
      </c>
      <c r="F212" s="5">
        <v>0</v>
      </c>
      <c r="G212" s="39">
        <f>VLOOKUP(data6[[#This Row],[Product]],products11[],2,FALSE)</f>
        <v>5.6</v>
      </c>
      <c r="H212" s="39">
        <f>data6[[#This Row],[Cost per unit]]*data6[[#This Row],[Units]]</f>
        <v>0</v>
      </c>
      <c r="I212" s="39">
        <f>data6[[#This Row],[Amount]]-data6[[#This Row],[Total Cost]]</f>
        <v>5306</v>
      </c>
      <c r="J212" s="39"/>
    </row>
    <row r="213" spans="2:10">
      <c r="B213" t="s">
        <v>43</v>
      </c>
      <c r="C213" t="s">
        <v>27</v>
      </c>
      <c r="D213" t="s">
        <v>49</v>
      </c>
      <c r="E213" s="4">
        <v>4018</v>
      </c>
      <c r="F213" s="5">
        <v>171</v>
      </c>
      <c r="G213" s="39">
        <f>VLOOKUP(data6[[#This Row],[Product]],products11[],2,FALSE)</f>
        <v>4.97</v>
      </c>
      <c r="H213" s="39">
        <f>data6[[#This Row],[Cost per unit]]*data6[[#This Row],[Units]]</f>
        <v>849.87</v>
      </c>
      <c r="I213" s="39">
        <f>data6[[#This Row],[Amount]]-data6[[#This Row],[Total Cost]]</f>
        <v>3168.13</v>
      </c>
      <c r="J213" s="39"/>
    </row>
    <row r="214" spans="2:10">
      <c r="B214" t="s">
        <v>18</v>
      </c>
      <c r="C214" t="s">
        <v>50</v>
      </c>
      <c r="D214" t="s">
        <v>30</v>
      </c>
      <c r="E214" s="4">
        <v>938</v>
      </c>
      <c r="F214" s="5">
        <v>189</v>
      </c>
      <c r="G214" s="39">
        <f>VLOOKUP(data6[[#This Row],[Product]],products11[],2,FALSE)</f>
        <v>8.7899999999999991</v>
      </c>
      <c r="H214" s="39">
        <f>data6[[#This Row],[Cost per unit]]*data6[[#This Row],[Units]]</f>
        <v>1661.31</v>
      </c>
      <c r="I214" s="39">
        <f>data6[[#This Row],[Amount]]-data6[[#This Row],[Total Cost]]</f>
        <v>-723.31</v>
      </c>
      <c r="J214" s="39"/>
    </row>
    <row r="215" spans="2:10">
      <c r="B215" t="s">
        <v>40</v>
      </c>
      <c r="C215" t="s">
        <v>34</v>
      </c>
      <c r="D215" t="s">
        <v>23</v>
      </c>
      <c r="E215" s="4">
        <v>1778</v>
      </c>
      <c r="F215" s="5">
        <v>270</v>
      </c>
      <c r="G215" s="39">
        <f>VLOOKUP(data6[[#This Row],[Product]],products11[],2,FALSE)</f>
        <v>6.47</v>
      </c>
      <c r="H215" s="39">
        <f>data6[[#This Row],[Cost per unit]]*data6[[#This Row],[Units]]</f>
        <v>1746.8999999999999</v>
      </c>
      <c r="I215" s="39">
        <f>data6[[#This Row],[Amount]]-data6[[#This Row],[Total Cost]]</f>
        <v>31.100000000000136</v>
      </c>
      <c r="J215" s="39"/>
    </row>
    <row r="216" spans="2:10">
      <c r="B216" t="s">
        <v>26</v>
      </c>
      <c r="C216" t="s">
        <v>27</v>
      </c>
      <c r="D216" t="s">
        <v>10</v>
      </c>
      <c r="E216" s="4">
        <v>1638</v>
      </c>
      <c r="F216" s="5">
        <v>63</v>
      </c>
      <c r="G216" s="39">
        <f>VLOOKUP(data6[[#This Row],[Product]],products11[],2,FALSE)</f>
        <v>14.49</v>
      </c>
      <c r="H216" s="39">
        <f>data6[[#This Row],[Cost per unit]]*data6[[#This Row],[Units]]</f>
        <v>912.87</v>
      </c>
      <c r="I216" s="39">
        <f>data6[[#This Row],[Amount]]-data6[[#This Row],[Total Cost]]</f>
        <v>725.13</v>
      </c>
      <c r="J216" s="39"/>
    </row>
    <row r="217" spans="2:10">
      <c r="B217" t="s">
        <v>21</v>
      </c>
      <c r="C217" t="s">
        <v>34</v>
      </c>
      <c r="D217" t="s">
        <v>28</v>
      </c>
      <c r="E217" s="4">
        <v>154</v>
      </c>
      <c r="F217" s="5">
        <v>21</v>
      </c>
      <c r="G217" s="39">
        <f>VLOOKUP(data6[[#This Row],[Product]],products11[],2,FALSE)</f>
        <v>13.15</v>
      </c>
      <c r="H217" s="39">
        <f>data6[[#This Row],[Cost per unit]]*data6[[#This Row],[Units]]</f>
        <v>276.15000000000003</v>
      </c>
      <c r="I217" s="39">
        <f>data6[[#This Row],[Amount]]-data6[[#This Row],[Total Cost]]</f>
        <v>-122.15000000000003</v>
      </c>
      <c r="J217" s="39"/>
    </row>
    <row r="218" spans="2:10">
      <c r="B218" t="s">
        <v>40</v>
      </c>
      <c r="C218" t="s">
        <v>9</v>
      </c>
      <c r="D218" t="s">
        <v>37</v>
      </c>
      <c r="E218" s="4">
        <v>9835</v>
      </c>
      <c r="F218" s="5">
        <v>207</v>
      </c>
      <c r="G218" s="39">
        <f>VLOOKUP(data6[[#This Row],[Product]],products11[],2,FALSE)</f>
        <v>9.77</v>
      </c>
      <c r="H218" s="39">
        <f>data6[[#This Row],[Cost per unit]]*data6[[#This Row],[Units]]</f>
        <v>2022.3899999999999</v>
      </c>
      <c r="I218" s="39">
        <f>data6[[#This Row],[Amount]]-data6[[#This Row],[Total Cost]]</f>
        <v>7812.6100000000006</v>
      </c>
      <c r="J218" s="39"/>
    </row>
    <row r="219" spans="2:10">
      <c r="B219" t="s">
        <v>18</v>
      </c>
      <c r="C219" t="s">
        <v>9</v>
      </c>
      <c r="D219" t="s">
        <v>42</v>
      </c>
      <c r="E219" s="4">
        <v>7273</v>
      </c>
      <c r="F219" s="5">
        <v>96</v>
      </c>
      <c r="G219" s="39">
        <f>VLOOKUP(data6[[#This Row],[Product]],products11[],2,FALSE)</f>
        <v>10.62</v>
      </c>
      <c r="H219" s="39">
        <f>data6[[#This Row],[Cost per unit]]*data6[[#This Row],[Units]]</f>
        <v>1019.52</v>
      </c>
      <c r="I219" s="39">
        <f>data6[[#This Row],[Amount]]-data6[[#This Row],[Total Cost]]</f>
        <v>6253.48</v>
      </c>
      <c r="J219" s="39"/>
    </row>
    <row r="220" spans="2:10">
      <c r="B220" t="s">
        <v>43</v>
      </c>
      <c r="C220" t="s">
        <v>27</v>
      </c>
      <c r="D220" t="s">
        <v>37</v>
      </c>
      <c r="E220" s="4">
        <v>6909</v>
      </c>
      <c r="F220" s="5">
        <v>81</v>
      </c>
      <c r="G220" s="39">
        <f>VLOOKUP(data6[[#This Row],[Product]],products11[],2,FALSE)</f>
        <v>9.77</v>
      </c>
      <c r="H220" s="39">
        <f>data6[[#This Row],[Cost per unit]]*data6[[#This Row],[Units]]</f>
        <v>791.37</v>
      </c>
      <c r="I220" s="39">
        <f>data6[[#This Row],[Amount]]-data6[[#This Row],[Total Cost]]</f>
        <v>6117.63</v>
      </c>
      <c r="J220" s="39"/>
    </row>
    <row r="221" spans="2:10">
      <c r="B221" t="s">
        <v>18</v>
      </c>
      <c r="C221" t="s">
        <v>27</v>
      </c>
      <c r="D221" t="s">
        <v>49</v>
      </c>
      <c r="E221" s="4">
        <v>3920</v>
      </c>
      <c r="F221" s="5">
        <v>306</v>
      </c>
      <c r="G221" s="39">
        <f>VLOOKUP(data6[[#This Row],[Product]],products11[],2,FALSE)</f>
        <v>4.97</v>
      </c>
      <c r="H221" s="39">
        <f>data6[[#This Row],[Cost per unit]]*data6[[#This Row],[Units]]</f>
        <v>1520.82</v>
      </c>
      <c r="I221" s="39">
        <f>data6[[#This Row],[Amount]]-data6[[#This Row],[Total Cost]]</f>
        <v>2399.1800000000003</v>
      </c>
      <c r="J221" s="39"/>
    </row>
    <row r="222" spans="2:10">
      <c r="B222" t="s">
        <v>55</v>
      </c>
      <c r="C222" t="s">
        <v>27</v>
      </c>
      <c r="D222" t="s">
        <v>45</v>
      </c>
      <c r="E222" s="4">
        <v>4858</v>
      </c>
      <c r="F222" s="5">
        <v>279</v>
      </c>
      <c r="G222" s="39">
        <f>VLOOKUP(data6[[#This Row],[Product]],products11[],2,FALSE)</f>
        <v>9</v>
      </c>
      <c r="H222" s="39">
        <f>data6[[#This Row],[Cost per unit]]*data6[[#This Row],[Units]]</f>
        <v>2511</v>
      </c>
      <c r="I222" s="39">
        <f>data6[[#This Row],[Amount]]-data6[[#This Row],[Total Cost]]</f>
        <v>2347</v>
      </c>
      <c r="J222" s="39"/>
    </row>
    <row r="223" spans="2:10">
      <c r="B223" t="s">
        <v>46</v>
      </c>
      <c r="C223" t="s">
        <v>34</v>
      </c>
      <c r="D223" t="s">
        <v>19</v>
      </c>
      <c r="E223" s="4">
        <v>3549</v>
      </c>
      <c r="F223" s="5">
        <v>3</v>
      </c>
      <c r="G223" s="39">
        <f>VLOOKUP(data6[[#This Row],[Product]],products11[],2,FALSE)</f>
        <v>11.88</v>
      </c>
      <c r="H223" s="39">
        <f>data6[[#This Row],[Cost per unit]]*data6[[#This Row],[Units]]</f>
        <v>35.64</v>
      </c>
      <c r="I223" s="39">
        <f>data6[[#This Row],[Amount]]-data6[[#This Row],[Total Cost]]</f>
        <v>3513.36</v>
      </c>
      <c r="J223" s="39"/>
    </row>
    <row r="224" spans="2:10">
      <c r="B224" t="s">
        <v>40</v>
      </c>
      <c r="C224" t="s">
        <v>27</v>
      </c>
      <c r="D224" t="s">
        <v>53</v>
      </c>
      <c r="E224" s="4">
        <v>966</v>
      </c>
      <c r="F224" s="5">
        <v>198</v>
      </c>
      <c r="G224" s="39">
        <f>VLOOKUP(data6[[#This Row],[Product]],products11[],2,FALSE)</f>
        <v>16.73</v>
      </c>
      <c r="H224" s="39">
        <f>data6[[#This Row],[Cost per unit]]*data6[[#This Row],[Units]]</f>
        <v>3312.54</v>
      </c>
      <c r="I224" s="39">
        <f>data6[[#This Row],[Amount]]-data6[[#This Row],[Total Cost]]</f>
        <v>-2346.54</v>
      </c>
      <c r="J224" s="39"/>
    </row>
    <row r="225" spans="2:10">
      <c r="B225" t="s">
        <v>43</v>
      </c>
      <c r="C225" t="s">
        <v>27</v>
      </c>
      <c r="D225" t="s">
        <v>23</v>
      </c>
      <c r="E225" s="4">
        <v>385</v>
      </c>
      <c r="F225" s="5">
        <v>249</v>
      </c>
      <c r="G225" s="39">
        <f>VLOOKUP(data6[[#This Row],[Product]],products11[],2,FALSE)</f>
        <v>6.47</v>
      </c>
      <c r="H225" s="39">
        <f>data6[[#This Row],[Cost per unit]]*data6[[#This Row],[Units]]</f>
        <v>1611.03</v>
      </c>
      <c r="I225" s="39">
        <f>data6[[#This Row],[Amount]]-data6[[#This Row],[Total Cost]]</f>
        <v>-1226.03</v>
      </c>
      <c r="J225" s="39"/>
    </row>
    <row r="226" spans="2:10">
      <c r="B226" t="s">
        <v>26</v>
      </c>
      <c r="C226" t="s">
        <v>50</v>
      </c>
      <c r="D226" t="s">
        <v>30</v>
      </c>
      <c r="E226" s="4">
        <v>2219</v>
      </c>
      <c r="F226" s="5">
        <v>75</v>
      </c>
      <c r="G226" s="39">
        <f>VLOOKUP(data6[[#This Row],[Product]],products11[],2,FALSE)</f>
        <v>8.7899999999999991</v>
      </c>
      <c r="H226" s="39">
        <f>data6[[#This Row],[Cost per unit]]*data6[[#This Row],[Units]]</f>
        <v>659.24999999999989</v>
      </c>
      <c r="I226" s="39">
        <f>data6[[#This Row],[Amount]]-data6[[#This Row],[Total Cost]]</f>
        <v>1559.75</v>
      </c>
      <c r="J226" s="39"/>
    </row>
    <row r="227" spans="2:10">
      <c r="B227" t="s">
        <v>18</v>
      </c>
      <c r="C227" t="s">
        <v>22</v>
      </c>
      <c r="D227" t="s">
        <v>15</v>
      </c>
      <c r="E227" s="4">
        <v>2954</v>
      </c>
      <c r="F227" s="5">
        <v>189</v>
      </c>
      <c r="G227" s="39">
        <f>VLOOKUP(data6[[#This Row],[Product]],products11[],2,FALSE)</f>
        <v>8.65</v>
      </c>
      <c r="H227" s="39">
        <f>data6[[#This Row],[Cost per unit]]*data6[[#This Row],[Units]]</f>
        <v>1634.8500000000001</v>
      </c>
      <c r="I227" s="39">
        <f>data6[[#This Row],[Amount]]-data6[[#This Row],[Total Cost]]</f>
        <v>1319.1499999999999</v>
      </c>
      <c r="J227" s="39"/>
    </row>
    <row r="228" spans="2:10">
      <c r="B228" t="s">
        <v>40</v>
      </c>
      <c r="C228" t="s">
        <v>22</v>
      </c>
      <c r="D228" t="s">
        <v>15</v>
      </c>
      <c r="E228" s="4">
        <v>280</v>
      </c>
      <c r="F228" s="5">
        <v>87</v>
      </c>
      <c r="G228" s="39">
        <f>VLOOKUP(data6[[#This Row],[Product]],products11[],2,FALSE)</f>
        <v>8.65</v>
      </c>
      <c r="H228" s="39">
        <f>data6[[#This Row],[Cost per unit]]*data6[[#This Row],[Units]]</f>
        <v>752.55000000000007</v>
      </c>
      <c r="I228" s="39">
        <f>data6[[#This Row],[Amount]]-data6[[#This Row],[Total Cost]]</f>
        <v>-472.55000000000007</v>
      </c>
      <c r="J228" s="39"/>
    </row>
    <row r="229" spans="2:10">
      <c r="B229" t="s">
        <v>21</v>
      </c>
      <c r="C229" t="s">
        <v>22</v>
      </c>
      <c r="D229" t="s">
        <v>10</v>
      </c>
      <c r="E229" s="4">
        <v>6118</v>
      </c>
      <c r="F229" s="5">
        <v>174</v>
      </c>
      <c r="G229" s="39">
        <f>VLOOKUP(data6[[#This Row],[Product]],products11[],2,FALSE)</f>
        <v>14.49</v>
      </c>
      <c r="H229" s="39">
        <f>data6[[#This Row],[Cost per unit]]*data6[[#This Row],[Units]]</f>
        <v>2521.2600000000002</v>
      </c>
      <c r="I229" s="39">
        <f>data6[[#This Row],[Amount]]-data6[[#This Row],[Total Cost]]</f>
        <v>3596.74</v>
      </c>
      <c r="J229" s="39"/>
    </row>
    <row r="230" spans="2:10">
      <c r="B230" t="s">
        <v>46</v>
      </c>
      <c r="C230" t="s">
        <v>27</v>
      </c>
      <c r="D230" t="s">
        <v>25</v>
      </c>
      <c r="E230" s="4">
        <v>4802</v>
      </c>
      <c r="F230" s="5">
        <v>36</v>
      </c>
      <c r="G230" s="39">
        <f>VLOOKUP(data6[[#This Row],[Product]],products11[],2,FALSE)</f>
        <v>11.73</v>
      </c>
      <c r="H230" s="39">
        <f>data6[[#This Row],[Cost per unit]]*data6[[#This Row],[Units]]</f>
        <v>422.28000000000003</v>
      </c>
      <c r="I230" s="39">
        <f>data6[[#This Row],[Amount]]-data6[[#This Row],[Total Cost]]</f>
        <v>4379.72</v>
      </c>
      <c r="J230" s="39"/>
    </row>
    <row r="231" spans="2:10">
      <c r="B231" t="s">
        <v>18</v>
      </c>
      <c r="C231" t="s">
        <v>34</v>
      </c>
      <c r="D231" t="s">
        <v>49</v>
      </c>
      <c r="E231" s="4">
        <v>4137</v>
      </c>
      <c r="F231" s="5">
        <v>60</v>
      </c>
      <c r="G231" s="39">
        <f>VLOOKUP(data6[[#This Row],[Product]],products11[],2,FALSE)</f>
        <v>4.97</v>
      </c>
      <c r="H231" s="39">
        <f>data6[[#This Row],[Cost per unit]]*data6[[#This Row],[Units]]</f>
        <v>298.2</v>
      </c>
      <c r="I231" s="39">
        <f>data6[[#This Row],[Amount]]-data6[[#This Row],[Total Cost]]</f>
        <v>3838.8</v>
      </c>
      <c r="J231" s="39"/>
    </row>
    <row r="232" spans="2:10">
      <c r="B232" t="s">
        <v>47</v>
      </c>
      <c r="C232" t="s">
        <v>14</v>
      </c>
      <c r="D232" t="s">
        <v>48</v>
      </c>
      <c r="E232" s="4">
        <v>2023</v>
      </c>
      <c r="F232" s="5">
        <v>78</v>
      </c>
      <c r="G232" s="39">
        <f>VLOOKUP(data6[[#This Row],[Product]],products11[],2,FALSE)</f>
        <v>6.49</v>
      </c>
      <c r="H232" s="39">
        <f>data6[[#This Row],[Cost per unit]]*data6[[#This Row],[Units]]</f>
        <v>506.22</v>
      </c>
      <c r="I232" s="39">
        <f>data6[[#This Row],[Amount]]-data6[[#This Row],[Total Cost]]</f>
        <v>1516.78</v>
      </c>
      <c r="J232" s="39"/>
    </row>
    <row r="233" spans="2:10">
      <c r="B233" t="s">
        <v>18</v>
      </c>
      <c r="C233" t="s">
        <v>22</v>
      </c>
      <c r="D233" t="s">
        <v>10</v>
      </c>
      <c r="E233" s="4">
        <v>9051</v>
      </c>
      <c r="F233" s="5">
        <v>57</v>
      </c>
      <c r="G233" s="39">
        <f>VLOOKUP(data6[[#This Row],[Product]],products11[],2,FALSE)</f>
        <v>14.49</v>
      </c>
      <c r="H233" s="39">
        <f>data6[[#This Row],[Cost per unit]]*data6[[#This Row],[Units]]</f>
        <v>825.93000000000006</v>
      </c>
      <c r="I233" s="39">
        <f>data6[[#This Row],[Amount]]-data6[[#This Row],[Total Cost]]</f>
        <v>8225.07</v>
      </c>
      <c r="J233" s="39"/>
    </row>
    <row r="234" spans="2:10">
      <c r="B234" t="s">
        <v>18</v>
      </c>
      <c r="C234" t="s">
        <v>9</v>
      </c>
      <c r="D234" t="s">
        <v>54</v>
      </c>
      <c r="E234" s="4">
        <v>2919</v>
      </c>
      <c r="F234" s="5">
        <v>45</v>
      </c>
      <c r="G234" s="39">
        <f>VLOOKUP(data6[[#This Row],[Product]],products11[],2,FALSE)</f>
        <v>10.38</v>
      </c>
      <c r="H234" s="39">
        <f>data6[[#This Row],[Cost per unit]]*data6[[#This Row],[Units]]</f>
        <v>467.1</v>
      </c>
      <c r="I234" s="39">
        <f>data6[[#This Row],[Amount]]-data6[[#This Row],[Total Cost]]</f>
        <v>2451.9</v>
      </c>
      <c r="J234" s="39"/>
    </row>
    <row r="235" spans="2:10">
      <c r="B235" t="s">
        <v>21</v>
      </c>
      <c r="C235" t="s">
        <v>34</v>
      </c>
      <c r="D235" t="s">
        <v>37</v>
      </c>
      <c r="E235" s="4">
        <v>5915</v>
      </c>
      <c r="F235" s="5">
        <v>3</v>
      </c>
      <c r="G235" s="39">
        <f>VLOOKUP(data6[[#This Row],[Product]],products11[],2,FALSE)</f>
        <v>9.77</v>
      </c>
      <c r="H235" s="39">
        <f>data6[[#This Row],[Cost per unit]]*data6[[#This Row],[Units]]</f>
        <v>29.31</v>
      </c>
      <c r="I235" s="39">
        <f>data6[[#This Row],[Amount]]-data6[[#This Row],[Total Cost]]</f>
        <v>5885.69</v>
      </c>
      <c r="J235" s="39"/>
    </row>
    <row r="236" spans="2:10">
      <c r="B236" t="s">
        <v>55</v>
      </c>
      <c r="C236" t="s">
        <v>14</v>
      </c>
      <c r="D236" t="s">
        <v>25</v>
      </c>
      <c r="E236" s="4">
        <v>2562</v>
      </c>
      <c r="F236" s="5">
        <v>6</v>
      </c>
      <c r="G236" s="39">
        <f>VLOOKUP(data6[[#This Row],[Product]],products11[],2,FALSE)</f>
        <v>11.73</v>
      </c>
      <c r="H236" s="39">
        <f>data6[[#This Row],[Cost per unit]]*data6[[#This Row],[Units]]</f>
        <v>70.38</v>
      </c>
      <c r="I236" s="39">
        <f>data6[[#This Row],[Amount]]-data6[[#This Row],[Total Cost]]</f>
        <v>2491.62</v>
      </c>
      <c r="J236" s="39"/>
    </row>
    <row r="237" spans="2:10">
      <c r="B237" t="s">
        <v>43</v>
      </c>
      <c r="C237" t="s">
        <v>9</v>
      </c>
      <c r="D237" t="s">
        <v>28</v>
      </c>
      <c r="E237" s="4">
        <v>8813</v>
      </c>
      <c r="F237" s="5">
        <v>21</v>
      </c>
      <c r="G237" s="39">
        <f>VLOOKUP(data6[[#This Row],[Product]],products11[],2,FALSE)</f>
        <v>13.15</v>
      </c>
      <c r="H237" s="39">
        <f>data6[[#This Row],[Cost per unit]]*data6[[#This Row],[Units]]</f>
        <v>276.15000000000003</v>
      </c>
      <c r="I237" s="39">
        <f>data6[[#This Row],[Amount]]-data6[[#This Row],[Total Cost]]</f>
        <v>8536.85</v>
      </c>
      <c r="J237" s="39"/>
    </row>
    <row r="238" spans="2:10">
      <c r="B238" t="s">
        <v>43</v>
      </c>
      <c r="C238" t="s">
        <v>22</v>
      </c>
      <c r="D238" t="s">
        <v>23</v>
      </c>
      <c r="E238" s="4">
        <v>6111</v>
      </c>
      <c r="F238" s="5">
        <v>3</v>
      </c>
      <c r="G238" s="39">
        <f>VLOOKUP(data6[[#This Row],[Product]],products11[],2,FALSE)</f>
        <v>6.47</v>
      </c>
      <c r="H238" s="39">
        <f>data6[[#This Row],[Cost per unit]]*data6[[#This Row],[Units]]</f>
        <v>19.41</v>
      </c>
      <c r="I238" s="39">
        <f>data6[[#This Row],[Amount]]-data6[[#This Row],[Total Cost]]</f>
        <v>6091.59</v>
      </c>
      <c r="J238" s="39"/>
    </row>
    <row r="239" spans="2:10">
      <c r="B239" t="s">
        <v>13</v>
      </c>
      <c r="C239" t="s">
        <v>50</v>
      </c>
      <c r="D239" t="s">
        <v>35</v>
      </c>
      <c r="E239" s="4">
        <v>3507</v>
      </c>
      <c r="F239" s="5">
        <v>288</v>
      </c>
      <c r="G239" s="39">
        <f>VLOOKUP(data6[[#This Row],[Product]],products11[],2,FALSE)</f>
        <v>5.79</v>
      </c>
      <c r="H239" s="39">
        <f>data6[[#This Row],[Cost per unit]]*data6[[#This Row],[Units]]</f>
        <v>1667.52</v>
      </c>
      <c r="I239" s="39">
        <f>data6[[#This Row],[Amount]]-data6[[#This Row],[Total Cost]]</f>
        <v>1839.48</v>
      </c>
      <c r="J239" s="39"/>
    </row>
    <row r="240" spans="2:10">
      <c r="B240" t="s">
        <v>26</v>
      </c>
      <c r="C240" t="s">
        <v>22</v>
      </c>
      <c r="D240" t="s">
        <v>12</v>
      </c>
      <c r="E240" s="4">
        <v>4319</v>
      </c>
      <c r="F240" s="5">
        <v>30</v>
      </c>
      <c r="G240" s="39">
        <f>VLOOKUP(data6[[#This Row],[Product]],products11[],2,FALSE)</f>
        <v>9.33</v>
      </c>
      <c r="H240" s="39">
        <f>data6[[#This Row],[Cost per unit]]*data6[[#This Row],[Units]]</f>
        <v>279.89999999999998</v>
      </c>
      <c r="I240" s="39">
        <f>data6[[#This Row],[Amount]]-data6[[#This Row],[Total Cost]]</f>
        <v>4039.1</v>
      </c>
      <c r="J240" s="39"/>
    </row>
    <row r="241" spans="2:10">
      <c r="B241" t="s">
        <v>8</v>
      </c>
      <c r="C241" t="s">
        <v>34</v>
      </c>
      <c r="D241" t="s">
        <v>51</v>
      </c>
      <c r="E241" s="4">
        <v>609</v>
      </c>
      <c r="F241" s="5">
        <v>87</v>
      </c>
      <c r="G241" s="39">
        <f>VLOOKUP(data6[[#This Row],[Product]],products11[],2,FALSE)</f>
        <v>5.6</v>
      </c>
      <c r="H241" s="39">
        <f>data6[[#This Row],[Cost per unit]]*data6[[#This Row],[Units]]</f>
        <v>487.2</v>
      </c>
      <c r="I241" s="39">
        <f>data6[[#This Row],[Amount]]-data6[[#This Row],[Total Cost]]</f>
        <v>121.80000000000001</v>
      </c>
      <c r="J241" s="39"/>
    </row>
    <row r="242" spans="2:10">
      <c r="B242" t="s">
        <v>8</v>
      </c>
      <c r="C242" t="s">
        <v>27</v>
      </c>
      <c r="D242" t="s">
        <v>53</v>
      </c>
      <c r="E242" s="4">
        <v>6370</v>
      </c>
      <c r="F242" s="5">
        <v>30</v>
      </c>
      <c r="G242" s="39">
        <f>VLOOKUP(data6[[#This Row],[Product]],products11[],2,FALSE)</f>
        <v>16.73</v>
      </c>
      <c r="H242" s="39">
        <f>data6[[#This Row],[Cost per unit]]*data6[[#This Row],[Units]]</f>
        <v>501.90000000000003</v>
      </c>
      <c r="I242" s="39">
        <f>data6[[#This Row],[Amount]]-data6[[#This Row],[Total Cost]]</f>
        <v>5868.1</v>
      </c>
      <c r="J242" s="39"/>
    </row>
    <row r="243" spans="2:10">
      <c r="B243" t="s">
        <v>43</v>
      </c>
      <c r="C243" t="s">
        <v>34</v>
      </c>
      <c r="D243" t="s">
        <v>39</v>
      </c>
      <c r="E243" s="4">
        <v>5474</v>
      </c>
      <c r="F243" s="5">
        <v>168</v>
      </c>
      <c r="G243" s="39">
        <f>VLOOKUP(data6[[#This Row],[Product]],products11[],2,FALSE)</f>
        <v>7.64</v>
      </c>
      <c r="H243" s="39">
        <f>data6[[#This Row],[Cost per unit]]*data6[[#This Row],[Units]]</f>
        <v>1283.52</v>
      </c>
      <c r="I243" s="39">
        <f>data6[[#This Row],[Amount]]-data6[[#This Row],[Total Cost]]</f>
        <v>4190.4799999999996</v>
      </c>
      <c r="J243" s="39"/>
    </row>
    <row r="244" spans="2:10">
      <c r="B244" t="s">
        <v>8</v>
      </c>
      <c r="C244" t="s">
        <v>22</v>
      </c>
      <c r="D244" t="s">
        <v>53</v>
      </c>
      <c r="E244" s="4">
        <v>3164</v>
      </c>
      <c r="F244" s="5">
        <v>306</v>
      </c>
      <c r="G244" s="39">
        <f>VLOOKUP(data6[[#This Row],[Product]],products11[],2,FALSE)</f>
        <v>16.73</v>
      </c>
      <c r="H244" s="39">
        <f>data6[[#This Row],[Cost per unit]]*data6[[#This Row],[Units]]</f>
        <v>5119.38</v>
      </c>
      <c r="I244" s="39">
        <f>data6[[#This Row],[Amount]]-data6[[#This Row],[Total Cost]]</f>
        <v>-1955.38</v>
      </c>
      <c r="J244" s="39"/>
    </row>
    <row r="245" spans="2:10">
      <c r="B245" t="s">
        <v>26</v>
      </c>
      <c r="C245" t="s">
        <v>14</v>
      </c>
      <c r="D245" t="s">
        <v>19</v>
      </c>
      <c r="E245" s="4">
        <v>1302</v>
      </c>
      <c r="F245" s="5">
        <v>402</v>
      </c>
      <c r="G245" s="39">
        <f>VLOOKUP(data6[[#This Row],[Product]],products11[],2,FALSE)</f>
        <v>11.88</v>
      </c>
      <c r="H245" s="39">
        <f>data6[[#This Row],[Cost per unit]]*data6[[#This Row],[Units]]</f>
        <v>4775.76</v>
      </c>
      <c r="I245" s="39">
        <f>data6[[#This Row],[Amount]]-data6[[#This Row],[Total Cost]]</f>
        <v>-3473.76</v>
      </c>
      <c r="J245" s="39"/>
    </row>
    <row r="246" spans="2:10">
      <c r="B246" t="s">
        <v>47</v>
      </c>
      <c r="C246" t="s">
        <v>9</v>
      </c>
      <c r="D246" t="s">
        <v>54</v>
      </c>
      <c r="E246" s="4">
        <v>7308</v>
      </c>
      <c r="F246" s="5">
        <v>327</v>
      </c>
      <c r="G246" s="39">
        <f>VLOOKUP(data6[[#This Row],[Product]],products11[],2,FALSE)</f>
        <v>10.38</v>
      </c>
      <c r="H246" s="39">
        <f>data6[[#This Row],[Cost per unit]]*data6[[#This Row],[Units]]</f>
        <v>3394.26</v>
      </c>
      <c r="I246" s="39">
        <f>data6[[#This Row],[Amount]]-data6[[#This Row],[Total Cost]]</f>
        <v>3913.74</v>
      </c>
      <c r="J246" s="39"/>
    </row>
    <row r="247" spans="2:10">
      <c r="B247" t="s">
        <v>8</v>
      </c>
      <c r="C247" t="s">
        <v>9</v>
      </c>
      <c r="D247" t="s">
        <v>53</v>
      </c>
      <c r="E247" s="4">
        <v>6132</v>
      </c>
      <c r="F247" s="5">
        <v>93</v>
      </c>
      <c r="G247" s="39">
        <f>VLOOKUP(data6[[#This Row],[Product]],products11[],2,FALSE)</f>
        <v>16.73</v>
      </c>
      <c r="H247" s="39">
        <f>data6[[#This Row],[Cost per unit]]*data6[[#This Row],[Units]]</f>
        <v>1555.89</v>
      </c>
      <c r="I247" s="39">
        <f>data6[[#This Row],[Amount]]-data6[[#This Row],[Total Cost]]</f>
        <v>4576.1099999999997</v>
      </c>
      <c r="J247" s="39"/>
    </row>
    <row r="248" spans="2:10">
      <c r="B248" t="s">
        <v>55</v>
      </c>
      <c r="C248" t="s">
        <v>14</v>
      </c>
      <c r="D248" t="s">
        <v>17</v>
      </c>
      <c r="E248" s="4">
        <v>3472</v>
      </c>
      <c r="F248" s="5">
        <v>96</v>
      </c>
      <c r="G248" s="39">
        <f>VLOOKUP(data6[[#This Row],[Product]],products11[],2,FALSE)</f>
        <v>11.7</v>
      </c>
      <c r="H248" s="39">
        <f>data6[[#This Row],[Cost per unit]]*data6[[#This Row],[Units]]</f>
        <v>1123.1999999999998</v>
      </c>
      <c r="I248" s="39">
        <f>data6[[#This Row],[Amount]]-data6[[#This Row],[Total Cost]]</f>
        <v>2348.8000000000002</v>
      </c>
      <c r="J248" s="39"/>
    </row>
    <row r="249" spans="2:10">
      <c r="B249" t="s">
        <v>13</v>
      </c>
      <c r="C249" t="s">
        <v>27</v>
      </c>
      <c r="D249" t="s">
        <v>23</v>
      </c>
      <c r="E249" s="4">
        <v>9660</v>
      </c>
      <c r="F249" s="5">
        <v>27</v>
      </c>
      <c r="G249" s="39">
        <f>VLOOKUP(data6[[#This Row],[Product]],products11[],2,FALSE)</f>
        <v>6.47</v>
      </c>
      <c r="H249" s="39">
        <f>data6[[#This Row],[Cost per unit]]*data6[[#This Row],[Units]]</f>
        <v>174.69</v>
      </c>
      <c r="I249" s="39">
        <f>data6[[#This Row],[Amount]]-data6[[#This Row],[Total Cost]]</f>
        <v>9485.31</v>
      </c>
      <c r="J249" s="39"/>
    </row>
    <row r="250" spans="2:10">
      <c r="B250" t="s">
        <v>18</v>
      </c>
      <c r="C250" t="s">
        <v>34</v>
      </c>
      <c r="D250" t="s">
        <v>51</v>
      </c>
      <c r="E250" s="4">
        <v>2436</v>
      </c>
      <c r="F250" s="5">
        <v>99</v>
      </c>
      <c r="G250" s="39">
        <f>VLOOKUP(data6[[#This Row],[Product]],products11[],2,FALSE)</f>
        <v>5.6</v>
      </c>
      <c r="H250" s="39">
        <f>data6[[#This Row],[Cost per unit]]*data6[[#This Row],[Units]]</f>
        <v>554.4</v>
      </c>
      <c r="I250" s="39">
        <f>data6[[#This Row],[Amount]]-data6[[#This Row],[Total Cost]]</f>
        <v>1881.6</v>
      </c>
      <c r="J250" s="39"/>
    </row>
    <row r="251" spans="2:10">
      <c r="B251" t="s">
        <v>18</v>
      </c>
      <c r="C251" t="s">
        <v>34</v>
      </c>
      <c r="D251" t="s">
        <v>31</v>
      </c>
      <c r="E251" s="4">
        <v>9506</v>
      </c>
      <c r="F251" s="5">
        <v>87</v>
      </c>
      <c r="G251" s="39">
        <f>VLOOKUP(data6[[#This Row],[Product]],products11[],2,FALSE)</f>
        <v>12.37</v>
      </c>
      <c r="H251" s="39">
        <f>data6[[#This Row],[Cost per unit]]*data6[[#This Row],[Units]]</f>
        <v>1076.1899999999998</v>
      </c>
      <c r="I251" s="39">
        <f>data6[[#This Row],[Amount]]-data6[[#This Row],[Total Cost]]</f>
        <v>8429.81</v>
      </c>
      <c r="J251" s="39"/>
    </row>
    <row r="252" spans="2:10">
      <c r="B252" t="s">
        <v>55</v>
      </c>
      <c r="C252" t="s">
        <v>9</v>
      </c>
      <c r="D252" t="s">
        <v>45</v>
      </c>
      <c r="E252" s="4">
        <v>245</v>
      </c>
      <c r="F252" s="5">
        <v>288</v>
      </c>
      <c r="G252" s="39">
        <f>VLOOKUP(data6[[#This Row],[Product]],products11[],2,FALSE)</f>
        <v>9</v>
      </c>
      <c r="H252" s="39">
        <f>data6[[#This Row],[Cost per unit]]*data6[[#This Row],[Units]]</f>
        <v>2592</v>
      </c>
      <c r="I252" s="39">
        <f>data6[[#This Row],[Amount]]-data6[[#This Row],[Total Cost]]</f>
        <v>-2347</v>
      </c>
      <c r="J252" s="39"/>
    </row>
    <row r="253" spans="2:10">
      <c r="B253" t="s">
        <v>13</v>
      </c>
      <c r="C253" t="s">
        <v>14</v>
      </c>
      <c r="D253" t="s">
        <v>42</v>
      </c>
      <c r="E253" s="4">
        <v>2702</v>
      </c>
      <c r="F253" s="5">
        <v>363</v>
      </c>
      <c r="G253" s="39">
        <f>VLOOKUP(data6[[#This Row],[Product]],products11[],2,FALSE)</f>
        <v>10.62</v>
      </c>
      <c r="H253" s="39">
        <f>data6[[#This Row],[Cost per unit]]*data6[[#This Row],[Units]]</f>
        <v>3855.0599999999995</v>
      </c>
      <c r="I253" s="39">
        <f>data6[[#This Row],[Amount]]-data6[[#This Row],[Total Cost]]</f>
        <v>-1153.0599999999995</v>
      </c>
      <c r="J253" s="39"/>
    </row>
    <row r="254" spans="2:10">
      <c r="B254" t="s">
        <v>55</v>
      </c>
      <c r="C254" t="s">
        <v>50</v>
      </c>
      <c r="D254" t="s">
        <v>33</v>
      </c>
      <c r="E254" s="4">
        <v>700</v>
      </c>
      <c r="F254" s="5">
        <v>87</v>
      </c>
      <c r="G254" s="39">
        <f>VLOOKUP(data6[[#This Row],[Product]],products11[],2,FALSE)</f>
        <v>3.11</v>
      </c>
      <c r="H254" s="39">
        <f>data6[[#This Row],[Cost per unit]]*data6[[#This Row],[Units]]</f>
        <v>270.57</v>
      </c>
      <c r="I254" s="39">
        <f>data6[[#This Row],[Amount]]-data6[[#This Row],[Total Cost]]</f>
        <v>429.43</v>
      </c>
      <c r="J254" s="39"/>
    </row>
    <row r="255" spans="2:10">
      <c r="B255" t="s">
        <v>26</v>
      </c>
      <c r="C255" t="s">
        <v>50</v>
      </c>
      <c r="D255" t="s">
        <v>33</v>
      </c>
      <c r="E255" s="4">
        <v>3759</v>
      </c>
      <c r="F255" s="5">
        <v>150</v>
      </c>
      <c r="G255" s="39">
        <f>VLOOKUP(data6[[#This Row],[Product]],products11[],2,FALSE)</f>
        <v>3.11</v>
      </c>
      <c r="H255" s="39">
        <f>data6[[#This Row],[Cost per unit]]*data6[[#This Row],[Units]]</f>
        <v>466.5</v>
      </c>
      <c r="I255" s="39">
        <f>data6[[#This Row],[Amount]]-data6[[#This Row],[Total Cost]]</f>
        <v>3292.5</v>
      </c>
      <c r="J255" s="39"/>
    </row>
    <row r="256" spans="2:10">
      <c r="B256" t="s">
        <v>46</v>
      </c>
      <c r="C256" t="s">
        <v>14</v>
      </c>
      <c r="D256" t="s">
        <v>33</v>
      </c>
      <c r="E256" s="4">
        <v>1589</v>
      </c>
      <c r="F256" s="5">
        <v>303</v>
      </c>
      <c r="G256" s="39">
        <f>VLOOKUP(data6[[#This Row],[Product]],products11[],2,FALSE)</f>
        <v>3.11</v>
      </c>
      <c r="H256" s="39">
        <f>data6[[#This Row],[Cost per unit]]*data6[[#This Row],[Units]]</f>
        <v>942.32999999999993</v>
      </c>
      <c r="I256" s="39">
        <f>data6[[#This Row],[Amount]]-data6[[#This Row],[Total Cost]]</f>
        <v>646.67000000000007</v>
      </c>
      <c r="J256" s="39"/>
    </row>
    <row r="257" spans="2:10">
      <c r="B257" t="s">
        <v>40</v>
      </c>
      <c r="C257" t="s">
        <v>14</v>
      </c>
      <c r="D257" t="s">
        <v>54</v>
      </c>
      <c r="E257" s="4">
        <v>5194</v>
      </c>
      <c r="F257" s="5">
        <v>288</v>
      </c>
      <c r="G257" s="39">
        <f>VLOOKUP(data6[[#This Row],[Product]],products11[],2,FALSE)</f>
        <v>10.38</v>
      </c>
      <c r="H257" s="39">
        <f>data6[[#This Row],[Cost per unit]]*data6[[#This Row],[Units]]</f>
        <v>2989.44</v>
      </c>
      <c r="I257" s="39">
        <f>data6[[#This Row],[Amount]]-data6[[#This Row],[Total Cost]]</f>
        <v>2204.56</v>
      </c>
      <c r="J257" s="39"/>
    </row>
    <row r="258" spans="2:10">
      <c r="B258" t="s">
        <v>55</v>
      </c>
      <c r="C258" t="s">
        <v>22</v>
      </c>
      <c r="D258" t="s">
        <v>12</v>
      </c>
      <c r="E258" s="4">
        <v>945</v>
      </c>
      <c r="F258" s="5">
        <v>75</v>
      </c>
      <c r="G258" s="39">
        <f>VLOOKUP(data6[[#This Row],[Product]],products11[],2,FALSE)</f>
        <v>9.33</v>
      </c>
      <c r="H258" s="39">
        <f>data6[[#This Row],[Cost per unit]]*data6[[#This Row],[Units]]</f>
        <v>699.75</v>
      </c>
      <c r="I258" s="39">
        <f>data6[[#This Row],[Amount]]-data6[[#This Row],[Total Cost]]</f>
        <v>245.25</v>
      </c>
      <c r="J258" s="39"/>
    </row>
    <row r="259" spans="2:10">
      <c r="B259" t="s">
        <v>8</v>
      </c>
      <c r="C259" t="s">
        <v>34</v>
      </c>
      <c r="D259" t="s">
        <v>35</v>
      </c>
      <c r="E259" s="4">
        <v>1988</v>
      </c>
      <c r="F259" s="5">
        <v>39</v>
      </c>
      <c r="G259" s="39">
        <f>VLOOKUP(data6[[#This Row],[Product]],products11[],2,FALSE)</f>
        <v>5.79</v>
      </c>
      <c r="H259" s="39">
        <f>data6[[#This Row],[Cost per unit]]*data6[[#This Row],[Units]]</f>
        <v>225.81</v>
      </c>
      <c r="I259" s="39">
        <f>data6[[#This Row],[Amount]]-data6[[#This Row],[Total Cost]]</f>
        <v>1762.19</v>
      </c>
      <c r="J259" s="39"/>
    </row>
    <row r="260" spans="2:10">
      <c r="B260" t="s">
        <v>26</v>
      </c>
      <c r="C260" t="s">
        <v>50</v>
      </c>
      <c r="D260" t="s">
        <v>15</v>
      </c>
      <c r="E260" s="4">
        <v>6734</v>
      </c>
      <c r="F260" s="5">
        <v>123</v>
      </c>
      <c r="G260" s="39">
        <f>VLOOKUP(data6[[#This Row],[Product]],products11[],2,FALSE)</f>
        <v>8.65</v>
      </c>
      <c r="H260" s="39">
        <f>data6[[#This Row],[Cost per unit]]*data6[[#This Row],[Units]]</f>
        <v>1063.95</v>
      </c>
      <c r="I260" s="39">
        <f>data6[[#This Row],[Amount]]-data6[[#This Row],[Total Cost]]</f>
        <v>5670.05</v>
      </c>
      <c r="J260" s="39"/>
    </row>
    <row r="261" spans="2:10">
      <c r="B261" t="s">
        <v>8</v>
      </c>
      <c r="C261" t="s">
        <v>22</v>
      </c>
      <c r="D261" t="s">
        <v>19</v>
      </c>
      <c r="E261" s="4">
        <v>217</v>
      </c>
      <c r="F261" s="5">
        <v>36</v>
      </c>
      <c r="G261" s="39">
        <f>VLOOKUP(data6[[#This Row],[Product]],products11[],2,FALSE)</f>
        <v>11.88</v>
      </c>
      <c r="H261" s="39">
        <f>data6[[#This Row],[Cost per unit]]*data6[[#This Row],[Units]]</f>
        <v>427.68</v>
      </c>
      <c r="I261" s="39">
        <f>data6[[#This Row],[Amount]]-data6[[#This Row],[Total Cost]]</f>
        <v>-210.68</v>
      </c>
      <c r="J261" s="39"/>
    </row>
    <row r="262" spans="2:10">
      <c r="B262" t="s">
        <v>43</v>
      </c>
      <c r="C262" t="s">
        <v>50</v>
      </c>
      <c r="D262" t="s">
        <v>37</v>
      </c>
      <c r="E262" s="4">
        <v>6279</v>
      </c>
      <c r="F262" s="5">
        <v>237</v>
      </c>
      <c r="G262" s="39">
        <f>VLOOKUP(data6[[#This Row],[Product]],products11[],2,FALSE)</f>
        <v>9.77</v>
      </c>
      <c r="H262" s="39">
        <f>data6[[#This Row],[Cost per unit]]*data6[[#This Row],[Units]]</f>
        <v>2315.4899999999998</v>
      </c>
      <c r="I262" s="39">
        <f>data6[[#This Row],[Amount]]-data6[[#This Row],[Total Cost]]</f>
        <v>3963.51</v>
      </c>
      <c r="J262" s="39"/>
    </row>
    <row r="263" spans="2:10">
      <c r="B263" t="s">
        <v>8</v>
      </c>
      <c r="C263" t="s">
        <v>22</v>
      </c>
      <c r="D263" t="s">
        <v>12</v>
      </c>
      <c r="E263" s="4">
        <v>4424</v>
      </c>
      <c r="F263" s="5">
        <v>201</v>
      </c>
      <c r="G263" s="39">
        <f>VLOOKUP(data6[[#This Row],[Product]],products11[],2,FALSE)</f>
        <v>9.33</v>
      </c>
      <c r="H263" s="39">
        <f>data6[[#This Row],[Cost per unit]]*data6[[#This Row],[Units]]</f>
        <v>1875.33</v>
      </c>
      <c r="I263" s="39">
        <f>data6[[#This Row],[Amount]]-data6[[#This Row],[Total Cost]]</f>
        <v>2548.67</v>
      </c>
      <c r="J263" s="39"/>
    </row>
    <row r="264" spans="2:10">
      <c r="B264" t="s">
        <v>46</v>
      </c>
      <c r="C264" t="s">
        <v>22</v>
      </c>
      <c r="D264" t="s">
        <v>33</v>
      </c>
      <c r="E264" s="4">
        <v>189</v>
      </c>
      <c r="F264" s="5">
        <v>48</v>
      </c>
      <c r="G264" s="39">
        <f>VLOOKUP(data6[[#This Row],[Product]],products11[],2,FALSE)</f>
        <v>3.11</v>
      </c>
      <c r="H264" s="39">
        <f>data6[[#This Row],[Cost per unit]]*data6[[#This Row],[Units]]</f>
        <v>149.28</v>
      </c>
      <c r="I264" s="39">
        <f>data6[[#This Row],[Amount]]-data6[[#This Row],[Total Cost]]</f>
        <v>39.72</v>
      </c>
      <c r="J264" s="39"/>
    </row>
    <row r="265" spans="2:10">
      <c r="B265" t="s">
        <v>43</v>
      </c>
      <c r="C265" t="s">
        <v>14</v>
      </c>
      <c r="D265" t="s">
        <v>37</v>
      </c>
      <c r="E265" s="4">
        <v>490</v>
      </c>
      <c r="F265" s="5">
        <v>84</v>
      </c>
      <c r="G265" s="39">
        <f>VLOOKUP(data6[[#This Row],[Product]],products11[],2,FALSE)</f>
        <v>9.77</v>
      </c>
      <c r="H265" s="39">
        <f>data6[[#This Row],[Cost per unit]]*data6[[#This Row],[Units]]</f>
        <v>820.68</v>
      </c>
      <c r="I265" s="39">
        <f>data6[[#This Row],[Amount]]-data6[[#This Row],[Total Cost]]</f>
        <v>-330.67999999999995</v>
      </c>
      <c r="J265" s="39"/>
    </row>
    <row r="266" spans="2:10">
      <c r="B266" t="s">
        <v>13</v>
      </c>
      <c r="C266" t="s">
        <v>9</v>
      </c>
      <c r="D266" t="s">
        <v>45</v>
      </c>
      <c r="E266" s="4">
        <v>434</v>
      </c>
      <c r="F266" s="5">
        <v>87</v>
      </c>
      <c r="G266" s="39">
        <f>VLOOKUP(data6[[#This Row],[Product]],products11[],2,FALSE)</f>
        <v>9</v>
      </c>
      <c r="H266" s="39">
        <f>data6[[#This Row],[Cost per unit]]*data6[[#This Row],[Units]]</f>
        <v>783</v>
      </c>
      <c r="I266" s="39">
        <f>data6[[#This Row],[Amount]]-data6[[#This Row],[Total Cost]]</f>
        <v>-349</v>
      </c>
      <c r="J266" s="39"/>
    </row>
    <row r="267" spans="2:10">
      <c r="B267" t="s">
        <v>40</v>
      </c>
      <c r="C267" t="s">
        <v>34</v>
      </c>
      <c r="D267" t="s">
        <v>10</v>
      </c>
      <c r="E267" s="4">
        <v>10129</v>
      </c>
      <c r="F267" s="5">
        <v>312</v>
      </c>
      <c r="G267" s="39">
        <f>VLOOKUP(data6[[#This Row],[Product]],products11[],2,FALSE)</f>
        <v>14.49</v>
      </c>
      <c r="H267" s="39">
        <f>data6[[#This Row],[Cost per unit]]*data6[[#This Row],[Units]]</f>
        <v>4520.88</v>
      </c>
      <c r="I267" s="39">
        <f>data6[[#This Row],[Amount]]-data6[[#This Row],[Total Cost]]</f>
        <v>5608.12</v>
      </c>
      <c r="J267" s="39"/>
    </row>
    <row r="268" spans="2:10">
      <c r="B268" t="s">
        <v>47</v>
      </c>
      <c r="C268" t="s">
        <v>27</v>
      </c>
      <c r="D268" t="s">
        <v>54</v>
      </c>
      <c r="E268" s="4">
        <v>1652</v>
      </c>
      <c r="F268" s="5">
        <v>102</v>
      </c>
      <c r="G268" s="39">
        <f>VLOOKUP(data6[[#This Row],[Product]],products11[],2,FALSE)</f>
        <v>10.38</v>
      </c>
      <c r="H268" s="39">
        <f>data6[[#This Row],[Cost per unit]]*data6[[#This Row],[Units]]</f>
        <v>1058.76</v>
      </c>
      <c r="I268" s="39">
        <f>data6[[#This Row],[Amount]]-data6[[#This Row],[Total Cost]]</f>
        <v>593.24</v>
      </c>
      <c r="J268" s="39"/>
    </row>
    <row r="269" spans="2:10">
      <c r="B269" t="s">
        <v>13</v>
      </c>
      <c r="C269" t="s">
        <v>34</v>
      </c>
      <c r="D269" t="s">
        <v>45</v>
      </c>
      <c r="E269" s="4">
        <v>6433</v>
      </c>
      <c r="F269" s="5">
        <v>78</v>
      </c>
      <c r="G269" s="39">
        <f>VLOOKUP(data6[[#This Row],[Product]],products11[],2,FALSE)</f>
        <v>9</v>
      </c>
      <c r="H269" s="39">
        <f>data6[[#This Row],[Cost per unit]]*data6[[#This Row],[Units]]</f>
        <v>702</v>
      </c>
      <c r="I269" s="39">
        <f>data6[[#This Row],[Amount]]-data6[[#This Row],[Total Cost]]</f>
        <v>5731</v>
      </c>
      <c r="J269" s="39"/>
    </row>
    <row r="270" spans="2:10">
      <c r="B270" t="s">
        <v>47</v>
      </c>
      <c r="C270" t="s">
        <v>50</v>
      </c>
      <c r="D270" t="s">
        <v>48</v>
      </c>
      <c r="E270" s="4">
        <v>2212</v>
      </c>
      <c r="F270" s="5">
        <v>117</v>
      </c>
      <c r="G270" s="39">
        <f>VLOOKUP(data6[[#This Row],[Product]],products11[],2,FALSE)</f>
        <v>6.49</v>
      </c>
      <c r="H270" s="39">
        <f>data6[[#This Row],[Cost per unit]]*data6[[#This Row],[Units]]</f>
        <v>759.33</v>
      </c>
      <c r="I270" s="39">
        <f>data6[[#This Row],[Amount]]-data6[[#This Row],[Total Cost]]</f>
        <v>1452.67</v>
      </c>
      <c r="J270" s="39"/>
    </row>
    <row r="271" spans="2:10">
      <c r="B271" t="s">
        <v>21</v>
      </c>
      <c r="C271" t="s">
        <v>14</v>
      </c>
      <c r="D271" t="s">
        <v>39</v>
      </c>
      <c r="E271" s="4">
        <v>609</v>
      </c>
      <c r="F271" s="5">
        <v>99</v>
      </c>
      <c r="G271" s="39">
        <f>VLOOKUP(data6[[#This Row],[Product]],products11[],2,FALSE)</f>
        <v>7.64</v>
      </c>
      <c r="H271" s="39">
        <f>data6[[#This Row],[Cost per unit]]*data6[[#This Row],[Units]]</f>
        <v>756.36</v>
      </c>
      <c r="I271" s="39">
        <f>data6[[#This Row],[Amount]]-data6[[#This Row],[Total Cost]]</f>
        <v>-147.36000000000001</v>
      </c>
      <c r="J271" s="39"/>
    </row>
    <row r="272" spans="2:10">
      <c r="B272" t="s">
        <v>8</v>
      </c>
      <c r="C272" t="s">
        <v>14</v>
      </c>
      <c r="D272" t="s">
        <v>49</v>
      </c>
      <c r="E272" s="4">
        <v>1638</v>
      </c>
      <c r="F272" s="5">
        <v>48</v>
      </c>
      <c r="G272" s="39">
        <f>VLOOKUP(data6[[#This Row],[Product]],products11[],2,FALSE)</f>
        <v>4.97</v>
      </c>
      <c r="H272" s="39">
        <f>data6[[#This Row],[Cost per unit]]*data6[[#This Row],[Units]]</f>
        <v>238.56</v>
      </c>
      <c r="I272" s="39">
        <f>data6[[#This Row],[Amount]]-data6[[#This Row],[Total Cost]]</f>
        <v>1399.44</v>
      </c>
      <c r="J272" s="39"/>
    </row>
    <row r="273" spans="2:10">
      <c r="B273" t="s">
        <v>40</v>
      </c>
      <c r="C273" t="s">
        <v>50</v>
      </c>
      <c r="D273" t="s">
        <v>25</v>
      </c>
      <c r="E273" s="4">
        <v>3829</v>
      </c>
      <c r="F273" s="5">
        <v>24</v>
      </c>
      <c r="G273" s="39">
        <f>VLOOKUP(data6[[#This Row],[Product]],products11[],2,FALSE)</f>
        <v>11.73</v>
      </c>
      <c r="H273" s="39">
        <f>data6[[#This Row],[Cost per unit]]*data6[[#This Row],[Units]]</f>
        <v>281.52</v>
      </c>
      <c r="I273" s="39">
        <f>data6[[#This Row],[Amount]]-data6[[#This Row],[Total Cost]]</f>
        <v>3547.48</v>
      </c>
      <c r="J273" s="39"/>
    </row>
    <row r="274" spans="2:10">
      <c r="B274" t="s">
        <v>8</v>
      </c>
      <c r="C274" t="s">
        <v>27</v>
      </c>
      <c r="D274" t="s">
        <v>25</v>
      </c>
      <c r="E274" s="4">
        <v>5775</v>
      </c>
      <c r="F274" s="5">
        <v>42</v>
      </c>
      <c r="G274" s="39">
        <f>VLOOKUP(data6[[#This Row],[Product]],products11[],2,FALSE)</f>
        <v>11.73</v>
      </c>
      <c r="H274" s="39">
        <f>data6[[#This Row],[Cost per unit]]*data6[[#This Row],[Units]]</f>
        <v>492.66</v>
      </c>
      <c r="I274" s="39">
        <f>data6[[#This Row],[Amount]]-data6[[#This Row],[Total Cost]]</f>
        <v>5282.34</v>
      </c>
      <c r="J274" s="39"/>
    </row>
    <row r="275" spans="2:10">
      <c r="B275" t="s">
        <v>26</v>
      </c>
      <c r="C275" t="s">
        <v>14</v>
      </c>
      <c r="D275" t="s">
        <v>42</v>
      </c>
      <c r="E275" s="4">
        <v>1071</v>
      </c>
      <c r="F275" s="5">
        <v>270</v>
      </c>
      <c r="G275" s="39">
        <f>VLOOKUP(data6[[#This Row],[Product]],products11[],2,FALSE)</f>
        <v>10.62</v>
      </c>
      <c r="H275" s="39">
        <f>data6[[#This Row],[Cost per unit]]*data6[[#This Row],[Units]]</f>
        <v>2867.3999999999996</v>
      </c>
      <c r="I275" s="39">
        <f>data6[[#This Row],[Amount]]-data6[[#This Row],[Total Cost]]</f>
        <v>-1796.3999999999996</v>
      </c>
      <c r="J275" s="39"/>
    </row>
    <row r="276" spans="2:10">
      <c r="B276" t="s">
        <v>13</v>
      </c>
      <c r="C276" t="s">
        <v>22</v>
      </c>
      <c r="D276" t="s">
        <v>48</v>
      </c>
      <c r="E276" s="4">
        <v>5019</v>
      </c>
      <c r="F276" s="5">
        <v>150</v>
      </c>
      <c r="G276" s="39">
        <f>VLOOKUP(data6[[#This Row],[Product]],products11[],2,FALSE)</f>
        <v>6.49</v>
      </c>
      <c r="H276" s="39">
        <f>data6[[#This Row],[Cost per unit]]*data6[[#This Row],[Units]]</f>
        <v>973.5</v>
      </c>
      <c r="I276" s="39">
        <f>data6[[#This Row],[Amount]]-data6[[#This Row],[Total Cost]]</f>
        <v>4045.5</v>
      </c>
      <c r="J276" s="39"/>
    </row>
    <row r="277" spans="2:10">
      <c r="B277" t="s">
        <v>46</v>
      </c>
      <c r="C277" t="s">
        <v>9</v>
      </c>
      <c r="D277" t="s">
        <v>25</v>
      </c>
      <c r="E277" s="4">
        <v>2863</v>
      </c>
      <c r="F277" s="5">
        <v>42</v>
      </c>
      <c r="G277" s="39">
        <f>VLOOKUP(data6[[#This Row],[Product]],products11[],2,FALSE)</f>
        <v>11.73</v>
      </c>
      <c r="H277" s="39">
        <f>data6[[#This Row],[Cost per unit]]*data6[[#This Row],[Units]]</f>
        <v>492.66</v>
      </c>
      <c r="I277" s="39">
        <f>data6[[#This Row],[Amount]]-data6[[#This Row],[Total Cost]]</f>
        <v>2370.34</v>
      </c>
      <c r="J277" s="39"/>
    </row>
    <row r="278" spans="2:10">
      <c r="B278" t="s">
        <v>8</v>
      </c>
      <c r="C278" t="s">
        <v>14</v>
      </c>
      <c r="D278" t="s">
        <v>52</v>
      </c>
      <c r="E278" s="4">
        <v>1617</v>
      </c>
      <c r="F278" s="5">
        <v>126</v>
      </c>
      <c r="G278" s="39">
        <f>VLOOKUP(data6[[#This Row],[Product]],products11[],2,FALSE)</f>
        <v>7.16</v>
      </c>
      <c r="H278" s="39">
        <f>data6[[#This Row],[Cost per unit]]*data6[[#This Row],[Units]]</f>
        <v>902.16</v>
      </c>
      <c r="I278" s="39">
        <f>data6[[#This Row],[Amount]]-data6[[#This Row],[Total Cost]]</f>
        <v>714.84</v>
      </c>
      <c r="J278" s="39"/>
    </row>
    <row r="279" spans="2:10">
      <c r="B279" t="s">
        <v>26</v>
      </c>
      <c r="C279" t="s">
        <v>9</v>
      </c>
      <c r="D279" t="s">
        <v>51</v>
      </c>
      <c r="E279" s="4">
        <v>6818</v>
      </c>
      <c r="F279" s="5">
        <v>6</v>
      </c>
      <c r="G279" s="39">
        <f>VLOOKUP(data6[[#This Row],[Product]],products11[],2,FALSE)</f>
        <v>5.6</v>
      </c>
      <c r="H279" s="39">
        <f>data6[[#This Row],[Cost per unit]]*data6[[#This Row],[Units]]</f>
        <v>33.599999999999994</v>
      </c>
      <c r="I279" s="39">
        <f>data6[[#This Row],[Amount]]-data6[[#This Row],[Total Cost]]</f>
        <v>6784.4</v>
      </c>
      <c r="J279" s="39"/>
    </row>
    <row r="280" spans="2:10">
      <c r="B280" t="s">
        <v>47</v>
      </c>
      <c r="C280" t="s">
        <v>14</v>
      </c>
      <c r="D280" t="s">
        <v>25</v>
      </c>
      <c r="E280" s="4">
        <v>6657</v>
      </c>
      <c r="F280" s="5">
        <v>276</v>
      </c>
      <c r="G280" s="39">
        <f>VLOOKUP(data6[[#This Row],[Product]],products11[],2,FALSE)</f>
        <v>11.73</v>
      </c>
      <c r="H280" s="39">
        <f>data6[[#This Row],[Cost per unit]]*data6[[#This Row],[Units]]</f>
        <v>3237.48</v>
      </c>
      <c r="I280" s="39">
        <f>data6[[#This Row],[Amount]]-data6[[#This Row],[Total Cost]]</f>
        <v>3419.52</v>
      </c>
      <c r="J280" s="39"/>
    </row>
    <row r="281" spans="2:10">
      <c r="B281" t="s">
        <v>47</v>
      </c>
      <c r="C281" t="s">
        <v>50</v>
      </c>
      <c r="D281" t="s">
        <v>33</v>
      </c>
      <c r="E281" s="4">
        <v>2919</v>
      </c>
      <c r="F281" s="5">
        <v>93</v>
      </c>
      <c r="G281" s="39">
        <f>VLOOKUP(data6[[#This Row],[Product]],products11[],2,FALSE)</f>
        <v>3.11</v>
      </c>
      <c r="H281" s="39">
        <f>data6[[#This Row],[Cost per unit]]*data6[[#This Row],[Units]]</f>
        <v>289.22999999999996</v>
      </c>
      <c r="I281" s="39">
        <f>data6[[#This Row],[Amount]]-data6[[#This Row],[Total Cost]]</f>
        <v>2629.77</v>
      </c>
      <c r="J281" s="39"/>
    </row>
    <row r="282" spans="2:10">
      <c r="B282" t="s">
        <v>46</v>
      </c>
      <c r="C282" t="s">
        <v>22</v>
      </c>
      <c r="D282" t="s">
        <v>35</v>
      </c>
      <c r="E282" s="4">
        <v>3094</v>
      </c>
      <c r="F282" s="5">
        <v>246</v>
      </c>
      <c r="G282" s="39">
        <f>VLOOKUP(data6[[#This Row],[Product]],products11[],2,FALSE)</f>
        <v>5.79</v>
      </c>
      <c r="H282" s="39">
        <f>data6[[#This Row],[Cost per unit]]*data6[[#This Row],[Units]]</f>
        <v>1424.34</v>
      </c>
      <c r="I282" s="39">
        <f>data6[[#This Row],[Amount]]-data6[[#This Row],[Total Cost]]</f>
        <v>1669.66</v>
      </c>
      <c r="J282" s="39"/>
    </row>
    <row r="283" spans="2:10">
      <c r="B283" t="s">
        <v>26</v>
      </c>
      <c r="C283" t="s">
        <v>27</v>
      </c>
      <c r="D283" t="s">
        <v>49</v>
      </c>
      <c r="E283" s="4">
        <v>2989</v>
      </c>
      <c r="F283" s="5">
        <v>3</v>
      </c>
      <c r="G283" s="39">
        <f>VLOOKUP(data6[[#This Row],[Product]],products11[],2,FALSE)</f>
        <v>4.97</v>
      </c>
      <c r="H283" s="39">
        <f>data6[[#This Row],[Cost per unit]]*data6[[#This Row],[Units]]</f>
        <v>14.91</v>
      </c>
      <c r="I283" s="39">
        <f>data6[[#This Row],[Amount]]-data6[[#This Row],[Total Cost]]</f>
        <v>2974.09</v>
      </c>
      <c r="J283" s="39"/>
    </row>
    <row r="284" spans="2:10">
      <c r="B284" t="s">
        <v>13</v>
      </c>
      <c r="C284" t="s">
        <v>34</v>
      </c>
      <c r="D284" t="s">
        <v>53</v>
      </c>
      <c r="E284" s="4">
        <v>2268</v>
      </c>
      <c r="F284" s="5">
        <v>63</v>
      </c>
      <c r="G284" s="39">
        <f>VLOOKUP(data6[[#This Row],[Product]],products11[],2,FALSE)</f>
        <v>16.73</v>
      </c>
      <c r="H284" s="39">
        <f>data6[[#This Row],[Cost per unit]]*data6[[#This Row],[Units]]</f>
        <v>1053.99</v>
      </c>
      <c r="I284" s="39">
        <f>data6[[#This Row],[Amount]]-data6[[#This Row],[Total Cost]]</f>
        <v>1214.01</v>
      </c>
      <c r="J284" s="39"/>
    </row>
    <row r="285" spans="2:10">
      <c r="B285" t="s">
        <v>43</v>
      </c>
      <c r="C285" t="s">
        <v>14</v>
      </c>
      <c r="D285" t="s">
        <v>35</v>
      </c>
      <c r="E285" s="4">
        <v>4753</v>
      </c>
      <c r="F285" s="5">
        <v>246</v>
      </c>
      <c r="G285" s="39">
        <f>VLOOKUP(data6[[#This Row],[Product]],products11[],2,FALSE)</f>
        <v>5.79</v>
      </c>
      <c r="H285" s="39">
        <f>data6[[#This Row],[Cost per unit]]*data6[[#This Row],[Units]]</f>
        <v>1424.34</v>
      </c>
      <c r="I285" s="39">
        <f>data6[[#This Row],[Amount]]-data6[[#This Row],[Total Cost]]</f>
        <v>3328.66</v>
      </c>
      <c r="J285" s="39"/>
    </row>
    <row r="286" spans="2:10">
      <c r="B286" t="s">
        <v>46</v>
      </c>
      <c r="C286" t="s">
        <v>50</v>
      </c>
      <c r="D286" t="s">
        <v>39</v>
      </c>
      <c r="E286" s="4">
        <v>7511</v>
      </c>
      <c r="F286" s="5">
        <v>120</v>
      </c>
      <c r="G286" s="39">
        <f>VLOOKUP(data6[[#This Row],[Product]],products11[],2,FALSE)</f>
        <v>7.64</v>
      </c>
      <c r="H286" s="39">
        <f>data6[[#This Row],[Cost per unit]]*data6[[#This Row],[Units]]</f>
        <v>916.8</v>
      </c>
      <c r="I286" s="39">
        <f>data6[[#This Row],[Amount]]-data6[[#This Row],[Total Cost]]</f>
        <v>6594.2</v>
      </c>
      <c r="J286" s="39"/>
    </row>
    <row r="287" spans="2:10">
      <c r="B287" t="s">
        <v>46</v>
      </c>
      <c r="C287" t="s">
        <v>34</v>
      </c>
      <c r="D287" t="s">
        <v>35</v>
      </c>
      <c r="E287" s="4">
        <v>4326</v>
      </c>
      <c r="F287" s="5">
        <v>348</v>
      </c>
      <c r="G287" s="39">
        <f>VLOOKUP(data6[[#This Row],[Product]],products11[],2,FALSE)</f>
        <v>5.79</v>
      </c>
      <c r="H287" s="39">
        <f>data6[[#This Row],[Cost per unit]]*data6[[#This Row],[Units]]</f>
        <v>2014.92</v>
      </c>
      <c r="I287" s="39">
        <f>data6[[#This Row],[Amount]]-data6[[#This Row],[Total Cost]]</f>
        <v>2311.08</v>
      </c>
      <c r="J287" s="39"/>
    </row>
    <row r="288" spans="2:10">
      <c r="B288" t="s">
        <v>21</v>
      </c>
      <c r="C288" t="s">
        <v>50</v>
      </c>
      <c r="D288" t="s">
        <v>48</v>
      </c>
      <c r="E288" s="4">
        <v>4935</v>
      </c>
      <c r="F288" s="5">
        <v>126</v>
      </c>
      <c r="G288" s="39">
        <f>VLOOKUP(data6[[#This Row],[Product]],products11[],2,FALSE)</f>
        <v>6.49</v>
      </c>
      <c r="H288" s="39">
        <f>data6[[#This Row],[Cost per unit]]*data6[[#This Row],[Units]]</f>
        <v>817.74</v>
      </c>
      <c r="I288" s="39">
        <f>data6[[#This Row],[Amount]]-data6[[#This Row],[Total Cost]]</f>
        <v>4117.26</v>
      </c>
      <c r="J288" s="39"/>
    </row>
    <row r="289" spans="2:10">
      <c r="B289" t="s">
        <v>26</v>
      </c>
      <c r="C289" t="s">
        <v>14</v>
      </c>
      <c r="D289" t="s">
        <v>10</v>
      </c>
      <c r="E289" s="4">
        <v>4781</v>
      </c>
      <c r="F289" s="5">
        <v>123</v>
      </c>
      <c r="G289" s="39">
        <f>VLOOKUP(data6[[#This Row],[Product]],products11[],2,FALSE)</f>
        <v>14.49</v>
      </c>
      <c r="H289" s="39">
        <f>data6[[#This Row],[Cost per unit]]*data6[[#This Row],[Units]]</f>
        <v>1782.27</v>
      </c>
      <c r="I289" s="39">
        <f>data6[[#This Row],[Amount]]-data6[[#This Row],[Total Cost]]</f>
        <v>2998.73</v>
      </c>
      <c r="J289" s="39"/>
    </row>
    <row r="290" spans="2:10">
      <c r="B290" t="s">
        <v>43</v>
      </c>
      <c r="C290" t="s">
        <v>34</v>
      </c>
      <c r="D290" t="s">
        <v>28</v>
      </c>
      <c r="E290" s="4">
        <v>7483</v>
      </c>
      <c r="F290" s="5">
        <v>45</v>
      </c>
      <c r="G290" s="39">
        <f>VLOOKUP(data6[[#This Row],[Product]],products11[],2,FALSE)</f>
        <v>13.15</v>
      </c>
      <c r="H290" s="39">
        <f>data6[[#This Row],[Cost per unit]]*data6[[#This Row],[Units]]</f>
        <v>591.75</v>
      </c>
      <c r="I290" s="39">
        <f>data6[[#This Row],[Amount]]-data6[[#This Row],[Total Cost]]</f>
        <v>6891.25</v>
      </c>
      <c r="J290" s="39"/>
    </row>
    <row r="291" spans="2:10">
      <c r="B291" t="s">
        <v>55</v>
      </c>
      <c r="C291" t="s">
        <v>34</v>
      </c>
      <c r="D291" t="s">
        <v>19</v>
      </c>
      <c r="E291" s="4">
        <v>6860</v>
      </c>
      <c r="F291" s="5">
        <v>126</v>
      </c>
      <c r="G291" s="39">
        <f>VLOOKUP(data6[[#This Row],[Product]],products11[],2,FALSE)</f>
        <v>11.88</v>
      </c>
      <c r="H291" s="39">
        <f>data6[[#This Row],[Cost per unit]]*data6[[#This Row],[Units]]</f>
        <v>1496.88</v>
      </c>
      <c r="I291" s="39">
        <f>data6[[#This Row],[Amount]]-data6[[#This Row],[Total Cost]]</f>
        <v>5363.12</v>
      </c>
      <c r="J291" s="39"/>
    </row>
    <row r="292" spans="2:10">
      <c r="B292" t="s">
        <v>8</v>
      </c>
      <c r="C292" t="s">
        <v>9</v>
      </c>
      <c r="D292" t="s">
        <v>52</v>
      </c>
      <c r="E292" s="4">
        <v>9002</v>
      </c>
      <c r="F292" s="5">
        <v>72</v>
      </c>
      <c r="G292" s="39">
        <f>VLOOKUP(data6[[#This Row],[Product]],products11[],2,FALSE)</f>
        <v>7.16</v>
      </c>
      <c r="H292" s="39">
        <f>data6[[#This Row],[Cost per unit]]*data6[[#This Row],[Units]]</f>
        <v>515.52</v>
      </c>
      <c r="I292" s="39">
        <f>data6[[#This Row],[Amount]]-data6[[#This Row],[Total Cost]]</f>
        <v>8486.48</v>
      </c>
      <c r="J292" s="39"/>
    </row>
    <row r="293" spans="2:10">
      <c r="B293" t="s">
        <v>26</v>
      </c>
      <c r="C293" t="s">
        <v>22</v>
      </c>
      <c r="D293" t="s">
        <v>52</v>
      </c>
      <c r="E293" s="4">
        <v>1400</v>
      </c>
      <c r="F293" s="5">
        <v>135</v>
      </c>
      <c r="G293" s="39">
        <f>VLOOKUP(data6[[#This Row],[Product]],products11[],2,FALSE)</f>
        <v>7.16</v>
      </c>
      <c r="H293" s="39">
        <f>data6[[#This Row],[Cost per unit]]*data6[[#This Row],[Units]]</f>
        <v>966.6</v>
      </c>
      <c r="I293" s="39">
        <f>data6[[#This Row],[Amount]]-data6[[#This Row],[Total Cost]]</f>
        <v>433.4</v>
      </c>
      <c r="J293" s="39"/>
    </row>
    <row r="294" spans="2:10">
      <c r="B294" t="s">
        <v>55</v>
      </c>
      <c r="C294" t="s">
        <v>50</v>
      </c>
      <c r="D294" t="s">
        <v>37</v>
      </c>
      <c r="E294" s="4">
        <v>4053</v>
      </c>
      <c r="F294" s="5">
        <v>24</v>
      </c>
      <c r="G294" s="39">
        <f>VLOOKUP(data6[[#This Row],[Product]],products11[],2,FALSE)</f>
        <v>9.77</v>
      </c>
      <c r="H294" s="39">
        <f>data6[[#This Row],[Cost per unit]]*data6[[#This Row],[Units]]</f>
        <v>234.48</v>
      </c>
      <c r="I294" s="39">
        <f>data6[[#This Row],[Amount]]-data6[[#This Row],[Total Cost]]</f>
        <v>3818.52</v>
      </c>
      <c r="J294" s="39"/>
    </row>
    <row r="295" spans="2:10">
      <c r="B295" t="s">
        <v>40</v>
      </c>
      <c r="C295" t="s">
        <v>22</v>
      </c>
      <c r="D295" t="s">
        <v>35</v>
      </c>
      <c r="E295" s="4">
        <v>2149</v>
      </c>
      <c r="F295" s="5">
        <v>117</v>
      </c>
      <c r="G295" s="39">
        <f>VLOOKUP(data6[[#This Row],[Product]],products11[],2,FALSE)</f>
        <v>5.79</v>
      </c>
      <c r="H295" s="39">
        <f>data6[[#This Row],[Cost per unit]]*data6[[#This Row],[Units]]</f>
        <v>677.43</v>
      </c>
      <c r="I295" s="39">
        <f>data6[[#This Row],[Amount]]-data6[[#This Row],[Total Cost]]</f>
        <v>1471.5700000000002</v>
      </c>
      <c r="J295" s="39"/>
    </row>
    <row r="296" spans="2:10">
      <c r="B296" t="s">
        <v>47</v>
      </c>
      <c r="C296" t="s">
        <v>27</v>
      </c>
      <c r="D296" t="s">
        <v>52</v>
      </c>
      <c r="E296" s="4">
        <v>3640</v>
      </c>
      <c r="F296" s="5">
        <v>51</v>
      </c>
      <c r="G296" s="39">
        <f>VLOOKUP(data6[[#This Row],[Product]],products11[],2,FALSE)</f>
        <v>7.16</v>
      </c>
      <c r="H296" s="39">
        <f>data6[[#This Row],[Cost per unit]]*data6[[#This Row],[Units]]</f>
        <v>365.16</v>
      </c>
      <c r="I296" s="39">
        <f>data6[[#This Row],[Amount]]-data6[[#This Row],[Total Cost]]</f>
        <v>3274.84</v>
      </c>
      <c r="J296" s="39"/>
    </row>
    <row r="297" spans="2:10">
      <c r="B297" t="s">
        <v>46</v>
      </c>
      <c r="C297" t="s">
        <v>27</v>
      </c>
      <c r="D297" t="s">
        <v>48</v>
      </c>
      <c r="E297" s="4">
        <v>630</v>
      </c>
      <c r="F297" s="5">
        <v>36</v>
      </c>
      <c r="G297" s="39">
        <f>VLOOKUP(data6[[#This Row],[Product]],products11[],2,FALSE)</f>
        <v>6.49</v>
      </c>
      <c r="H297" s="39">
        <f>data6[[#This Row],[Cost per unit]]*data6[[#This Row],[Units]]</f>
        <v>233.64000000000001</v>
      </c>
      <c r="I297" s="39">
        <f>data6[[#This Row],[Amount]]-data6[[#This Row],[Total Cost]]</f>
        <v>396.36</v>
      </c>
      <c r="J297" s="39"/>
    </row>
    <row r="298" spans="2:10">
      <c r="B298" t="s">
        <v>18</v>
      </c>
      <c r="C298" t="s">
        <v>14</v>
      </c>
      <c r="D298" t="s">
        <v>53</v>
      </c>
      <c r="E298" s="4">
        <v>2429</v>
      </c>
      <c r="F298" s="5">
        <v>144</v>
      </c>
      <c r="G298" s="39">
        <f>VLOOKUP(data6[[#This Row],[Product]],products11[],2,FALSE)</f>
        <v>16.73</v>
      </c>
      <c r="H298" s="39">
        <f>data6[[#This Row],[Cost per unit]]*data6[[#This Row],[Units]]</f>
        <v>2409.12</v>
      </c>
      <c r="I298" s="39">
        <f>data6[[#This Row],[Amount]]-data6[[#This Row],[Total Cost]]</f>
        <v>19.880000000000109</v>
      </c>
      <c r="J298" s="39"/>
    </row>
    <row r="299" spans="2:10">
      <c r="B299" t="s">
        <v>18</v>
      </c>
      <c r="C299" t="s">
        <v>22</v>
      </c>
      <c r="D299" t="s">
        <v>28</v>
      </c>
      <c r="E299" s="4">
        <v>2142</v>
      </c>
      <c r="F299" s="5">
        <v>114</v>
      </c>
      <c r="G299" s="39">
        <f>VLOOKUP(data6[[#This Row],[Product]],products11[],2,FALSE)</f>
        <v>13.15</v>
      </c>
      <c r="H299" s="39">
        <f>data6[[#This Row],[Cost per unit]]*data6[[#This Row],[Units]]</f>
        <v>1499.1000000000001</v>
      </c>
      <c r="I299" s="39">
        <f>data6[[#This Row],[Amount]]-data6[[#This Row],[Total Cost]]</f>
        <v>642.89999999999986</v>
      </c>
      <c r="J299" s="39"/>
    </row>
    <row r="300" spans="2:10">
      <c r="B300" t="s">
        <v>40</v>
      </c>
      <c r="C300" t="s">
        <v>9</v>
      </c>
      <c r="D300" t="s">
        <v>10</v>
      </c>
      <c r="E300" s="4">
        <v>6454</v>
      </c>
      <c r="F300" s="5">
        <v>54</v>
      </c>
      <c r="G300" s="39">
        <f>VLOOKUP(data6[[#This Row],[Product]],products11[],2,FALSE)</f>
        <v>14.49</v>
      </c>
      <c r="H300" s="39">
        <f>data6[[#This Row],[Cost per unit]]*data6[[#This Row],[Units]]</f>
        <v>782.46</v>
      </c>
      <c r="I300" s="39">
        <f>data6[[#This Row],[Amount]]-data6[[#This Row],[Total Cost]]</f>
        <v>5671.54</v>
      </c>
      <c r="J300" s="39"/>
    </row>
    <row r="301" spans="2:10">
      <c r="B301" t="s">
        <v>40</v>
      </c>
      <c r="C301" t="s">
        <v>9</v>
      </c>
      <c r="D301" t="s">
        <v>30</v>
      </c>
      <c r="E301" s="4">
        <v>4487</v>
      </c>
      <c r="F301" s="5">
        <v>333</v>
      </c>
      <c r="G301" s="39">
        <f>VLOOKUP(data6[[#This Row],[Product]],products11[],2,FALSE)</f>
        <v>8.7899999999999991</v>
      </c>
      <c r="H301" s="39">
        <f>data6[[#This Row],[Cost per unit]]*data6[[#This Row],[Units]]</f>
        <v>2927.0699999999997</v>
      </c>
      <c r="I301" s="39">
        <f>data6[[#This Row],[Amount]]-data6[[#This Row],[Total Cost]]</f>
        <v>1559.9300000000003</v>
      </c>
      <c r="J301" s="39"/>
    </row>
    <row r="302" spans="2:10">
      <c r="B302" t="s">
        <v>47</v>
      </c>
      <c r="C302" t="s">
        <v>9</v>
      </c>
      <c r="D302" t="s">
        <v>19</v>
      </c>
      <c r="E302" s="4">
        <v>938</v>
      </c>
      <c r="F302" s="5">
        <v>366</v>
      </c>
      <c r="G302" s="39">
        <f>VLOOKUP(data6[[#This Row],[Product]],products11[],2,FALSE)</f>
        <v>11.88</v>
      </c>
      <c r="H302" s="39">
        <f>data6[[#This Row],[Cost per unit]]*data6[[#This Row],[Units]]</f>
        <v>4348.08</v>
      </c>
      <c r="I302" s="39">
        <f>data6[[#This Row],[Amount]]-data6[[#This Row],[Total Cost]]</f>
        <v>-3410.08</v>
      </c>
      <c r="J302" s="39"/>
    </row>
    <row r="303" spans="2:10">
      <c r="B303" t="s">
        <v>47</v>
      </c>
      <c r="C303" t="s">
        <v>34</v>
      </c>
      <c r="D303" t="s">
        <v>51</v>
      </c>
      <c r="E303" s="4">
        <v>8841</v>
      </c>
      <c r="F303" s="5">
        <v>303</v>
      </c>
      <c r="G303" s="39">
        <f>VLOOKUP(data6[[#This Row],[Product]],products11[],2,FALSE)</f>
        <v>5.6</v>
      </c>
      <c r="H303" s="39">
        <f>data6[[#This Row],[Cost per unit]]*data6[[#This Row],[Units]]</f>
        <v>1696.8</v>
      </c>
      <c r="I303" s="39">
        <f>data6[[#This Row],[Amount]]-data6[[#This Row],[Total Cost]]</f>
        <v>7144.2</v>
      </c>
      <c r="J303" s="39"/>
    </row>
    <row r="304" spans="2:10">
      <c r="B304" t="s">
        <v>46</v>
      </c>
      <c r="C304" t="s">
        <v>27</v>
      </c>
      <c r="D304" t="s">
        <v>31</v>
      </c>
      <c r="E304" s="4">
        <v>4018</v>
      </c>
      <c r="F304" s="5">
        <v>126</v>
      </c>
      <c r="G304" s="39">
        <f>VLOOKUP(data6[[#This Row],[Product]],products11[],2,FALSE)</f>
        <v>12.37</v>
      </c>
      <c r="H304" s="39">
        <f>data6[[#This Row],[Cost per unit]]*data6[[#This Row],[Units]]</f>
        <v>1558.62</v>
      </c>
      <c r="I304" s="39">
        <f>data6[[#This Row],[Amount]]-data6[[#This Row],[Total Cost]]</f>
        <v>2459.38</v>
      </c>
      <c r="J304" s="39"/>
    </row>
    <row r="305" spans="2:10">
      <c r="B305" t="s">
        <v>21</v>
      </c>
      <c r="C305" t="s">
        <v>9</v>
      </c>
      <c r="D305" t="s">
        <v>25</v>
      </c>
      <c r="E305" s="4">
        <v>714</v>
      </c>
      <c r="F305" s="5">
        <v>231</v>
      </c>
      <c r="G305" s="39">
        <f>VLOOKUP(data6[[#This Row],[Product]],products11[],2,FALSE)</f>
        <v>11.73</v>
      </c>
      <c r="H305" s="39">
        <f>data6[[#This Row],[Cost per unit]]*data6[[#This Row],[Units]]</f>
        <v>2709.63</v>
      </c>
      <c r="I305" s="39">
        <f>data6[[#This Row],[Amount]]-data6[[#This Row],[Total Cost]]</f>
        <v>-1995.63</v>
      </c>
      <c r="J305" s="39"/>
    </row>
    <row r="306" spans="2:10">
      <c r="B306" t="s">
        <v>18</v>
      </c>
      <c r="C306" t="s">
        <v>34</v>
      </c>
      <c r="D306" t="s">
        <v>28</v>
      </c>
      <c r="E306" s="4">
        <v>3850</v>
      </c>
      <c r="F306" s="5">
        <v>102</v>
      </c>
      <c r="G306" s="39">
        <f>VLOOKUP(data6[[#This Row],[Product]],products11[],2,FALSE)</f>
        <v>13.15</v>
      </c>
      <c r="H306" s="39">
        <f>data6[[#This Row],[Cost per unit]]*data6[[#This Row],[Units]]</f>
        <v>1341.3</v>
      </c>
      <c r="I306" s="39">
        <f>data6[[#This Row],[Amount]]-data6[[#This Row],[Total Cost]]</f>
        <v>2508.6999999999998</v>
      </c>
      <c r="J306" s="39"/>
    </row>
  </sheetData>
  <autoFilter ref="N12:N35"/>
  <pageMargins left="0.7" right="0.7" top="0.75" bottom="0.75" header="0.3" footer="0.3"/>
  <pageSetup orientation="portrait" horizontalDpi="360" verticalDpi="360" r:id="rId3"/>
  <drawing r:id="rId4"/>
  <tableParts count="2">
    <tablePart r:id="rId5"/>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Sheet1</vt:lpstr>
      <vt:lpstr>Sheet2</vt:lpstr>
      <vt:lpstr>Sheet3</vt:lpstr>
      <vt:lpstr>Sheet4</vt:lpstr>
      <vt:lpstr>Sheet5</vt:lpstr>
      <vt:lpstr>Sheet6</vt:lpstr>
      <vt:lpstr>Sheet7</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2021-03-14T20:21:00Z</dcterms:created>
  <dcterms:modified xsi:type="dcterms:W3CDTF">2023-07-11T14:22:46Z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C01D07FDA91E4253B6CF9471A56643CA</vt:lpwstr>
  </property>
  <property fmtid="{D5CDD505-2E9C-101B-9397-08002B2CF9AE}" pid="3" name="KSOProductBuildVer">
    <vt:lpwstr>1033-11.2.0.11537</vt:lpwstr>
  </property>
</Properties>
</file>